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139" i="61"/>
  <c r="A140"/>
  <c r="A135"/>
  <c r="A124"/>
  <c r="A123"/>
  <c r="A127"/>
  <c r="A114"/>
  <c r="A113"/>
  <c r="A112"/>
  <c r="A111"/>
  <c r="A109"/>
  <c r="A108"/>
  <c r="A107"/>
  <c r="A106"/>
  <c r="A105"/>
  <c r="A64"/>
  <c r="A63"/>
  <c r="A60"/>
  <c r="A36"/>
  <c r="A31"/>
  <c r="A119" l="1"/>
  <c r="A118"/>
  <c r="A49"/>
  <c r="A134"/>
  <c r="A138"/>
  <c r="A133"/>
  <c r="A137"/>
  <c r="A136"/>
  <c r="A57" l="1"/>
  <c r="B49" l="1"/>
  <c r="A37" l="1"/>
  <c r="A126" l="1"/>
  <c r="A125"/>
  <c r="A122"/>
  <c r="A40" l="1"/>
  <c r="A41"/>
  <c r="A74" l="1"/>
  <c r="A47"/>
  <c r="A48"/>
  <c r="A24" i="58"/>
  <c r="A25"/>
  <c r="A27"/>
  <c r="A30"/>
  <c r="A31"/>
  <c r="A34"/>
  <c r="A35"/>
  <c r="A38"/>
  <c r="A44"/>
  <c r="A47"/>
  <c r="A48"/>
  <c r="A60"/>
  <c r="A61"/>
  <c r="A62"/>
  <c r="A63"/>
  <c r="A30" i="61"/>
  <c r="A33"/>
  <c r="A44"/>
  <c r="A54"/>
  <c r="A58"/>
  <c r="A75"/>
  <c r="A78"/>
  <c r="A80"/>
  <c r="A88"/>
  <c r="A117"/>
</calcChain>
</file>

<file path=xl/sharedStrings.xml><?xml version="1.0" encoding="utf-8"?>
<sst xmlns="http://schemas.openxmlformats.org/spreadsheetml/2006/main" count="669" uniqueCount="113">
  <si>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</si>
  <si>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</si>
  <si>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</si>
  <si>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</si>
  <si>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</si>
  <si>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</si>
  <si>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</si>
  <si>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</si>
  <si>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</si>
  <si>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</si>
  <si>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</si>
  <si>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</si>
  <si>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</si>
  <si>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</si>
  <si>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</si>
  <si>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</si>
  <si>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</si>
  <si>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</si>
  <si>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</si>
  <si>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</si>
  <si>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</si>
  <si>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</si>
  <si>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</si>
  <si>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</si>
  <si>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</si>
  <si>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</si>
  <si>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</si>
  <si>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</si>
  <si>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</si>
  <si>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</si>
  <si>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</si>
  <si>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</si>
  <si>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</si>
  <si>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</si>
  <si>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</si>
  <si>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</si>
  <si>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</si>
  <si>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</si>
  <si>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</si>
  <si>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</si>
  <si>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</si>
  <si>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</si>
  <si>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</si>
  <si>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</si>
  <si>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</si>
  <si>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</si>
  <si>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</si>
  <si>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</si>
  <si>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</si>
  <si>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</si>
  <si>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</si>
  <si>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</si>
  <si>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</si>
  <si>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</si>
  <si>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</si>
  <si>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</si>
  <si>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</si>
  <si>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</si>
  <si>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</si>
  <si>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%5 - perform tracking, check tracking, make problem movie and correct</t>
  </si>
  <si>
    <t>% Add correct mu</t>
  </si>
  <si>
    <t>branch fit time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</si>
  <si>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</si>
  <si>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</si>
  <si>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</si>
  <si>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</si>
  <si>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</si>
  <si>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</si>
  <si>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% completeCycle</t>
  </si>
  <si>
    <t>s_rm = DJK_selSchitzesToPlot(s_all, 'P', @(x) 1); name_rm = 'rm';</t>
  </si>
  <si>
    <t>[]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</si>
  <si>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</si>
  <si>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</si>
  <si>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% Schnitz Plots</t>
  </si>
  <si>
    <t>DJK_plot_scatterColor(p, s_all, 'av_mu_fitNew', 'av_time', 'gen', 'ylim', [0 1.4], 'selectionName', name_all, 'plotRegression', 0, 'onScreen', 0);</t>
  </si>
  <si>
    <t>DJK_plot_scatterColor(p, s_all, 'av_Y6_mean', 'av_time', 'gen', 'ylim', [0 40], 'selectionName', name_all, 'plotRegression', 0, 'onScreen', 0);</t>
  </si>
  <si>
    <t>DJK_plot_scatterColor(p, s_all, 'av_mu_fitNew', 'av_Y6_mean', 'av_time', 'xlim', [0 40], 'ylim', [0 1.4], 'selectionName', name_all, 'plotRegression', 1, 'onScreen', 0);</t>
  </si>
  <si>
    <t>DJK_plot_scatterColor(p, s_all_fitTime_cycle, 'av_mu_fitNew', 'av_Y6_mean', 'av_time', 'xlim', [0 40], 'ylim', [0 1.4], 'selectionName', name_all_fitTime_cycle, 'plotRegression', 1, 'onScreen', 0);</t>
  </si>
  <si>
    <t>DJK_plot_scatterColor(p, s_rm_fitTime_cycle, 'av_mu_fitNew', 'av_Y6_mean', 'av_time', 'xlim', [0 40], 'ylim', [0 1.4], 'selectionName', name_rm_fitTime_cycle, 'plotRegression', 1, 'onScreen', 0);</t>
  </si>
  <si>
    <t>% Time point data</t>
  </si>
  <si>
    <t>all time</t>
  </si>
  <si>
    <t>schnitzes to be removed from analysis</t>
  </si>
  <si>
    <t>% remove bad cells</t>
  </si>
  <si>
    <t>autofluorescence</t>
  </si>
  <si>
    <t>0.94</t>
  </si>
  <si>
    <t>slices</t>
  </si>
  <si>
    <t>trimmed_branches = DJK_trim_branch_data(branches);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</si>
  <si>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</si>
  <si>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</si>
  <si>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</si>
  <si>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</si>
  <si>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</si>
  <si>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</si>
  <si>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</si>
  <si>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</si>
  <si>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cutCellsWidth</t>
  </si>
  <si>
    <t>pos2</t>
  </si>
  <si>
    <t>2009-12-16</t>
  </si>
  <si>
    <t>[150 500]</t>
  </si>
  <si>
    <t>[0 500]</t>
  </si>
  <si>
    <t>% AutoCorr &amp; Xcorr with errorbars</t>
  </si>
  <si>
    <t>% AutoCorr &amp; Xcorr with individual traces</t>
  </si>
  <si>
    <t>load 'X:\Schnitzcells2\fluo_correction_images\Correction_10Mhz_110801_50ms.mat' flatfield shading replace</t>
  </si>
  <si>
    <t>load 'X:\Schnitzcells2\fluo_correction_images\PSF_090402_centered.mat' PSF</t>
  </si>
  <si>
    <t>[1:100]</t>
  </si>
  <si>
    <t>X:\colonies</t>
  </si>
  <si>
    <t>% second color</t>
  </si>
  <si>
    <t>DJK_compileSchnitzImproved_2colors(p,'quickMode',0);</t>
  </si>
  <si>
    <t>DJK_addToSchnitzes_fluor_red(p, 'onScreen', 0);</t>
  </si>
  <si>
    <t>DJK_plot_scatterColor(p, s_all, 'av_R6_mean', 'av_time', 'gen', 'ylim', [0 100], 'selectionName', name_all, 'plotRegression', 0, 'onScreen', 0);</t>
  </si>
  <si>
    <t>DJK_plot_scatterColor(p, s_all, 'av_mu_fitNew', 'av_R6_mean', 'av_time', 'xlim', [0 100], 'ylim', [0 1.4], 'selectionName', name_all, 'plotRegression', 1, 'onScreen', 0);</t>
  </si>
  <si>
    <t>DJK_plot_scatterColor(p, s_all_fitTime_cycle, 'av_mu_fitNew', 'av_R6_mean', 'av_time', 'xlim', [0 100], 'ylim', [0 1.4], 'selectionName', name_all_fitTime_cycle, 'plotRegression', 1, 'onScreen', 0);</t>
  </si>
  <si>
    <t>DJK_plot_scatterColor(p, s_rm_fitTime_cycle, 'av_mu_fitNew', 'av_R6_mean', 'av_time', 'xlim', [0 100], 'ylim', [0 1.4], 'selectionName', name_rm_fitTime_cycle, 'plotRegression', 1, 'onScreen', 0);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</si>
</sst>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zoomScaleNormal="100" workbookViewId="0">
      <selection activeCell="A140" sqref="A140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5">
      <c r="A1" s="17" t="s">
        <v>10</v>
      </c>
      <c r="B1" s="17"/>
    </row>
    <row r="2" spans="1:5">
      <c r="A2" s="2" t="s">
        <v>1</v>
      </c>
      <c r="B2" s="6" t="s">
        <v>97</v>
      </c>
      <c r="C2" s="5"/>
    </row>
    <row r="3" spans="1:5">
      <c r="A3" s="2" t="s">
        <v>2</v>
      </c>
      <c r="B3" s="5" t="s">
        <v>96</v>
      </c>
      <c r="C3" s="5"/>
      <c r="E3" s="5"/>
    </row>
    <row r="4" spans="1:5">
      <c r="A4" s="2" t="s">
        <v>0</v>
      </c>
      <c r="B4" s="5" t="s">
        <v>105</v>
      </c>
      <c r="C4" s="5"/>
      <c r="D4" s="5"/>
    </row>
    <row r="5" spans="1:5">
      <c r="A5" s="2" t="s">
        <v>3</v>
      </c>
      <c r="B5" s="5" t="s">
        <v>104</v>
      </c>
      <c r="C5" s="5"/>
      <c r="D5" s="5"/>
    </row>
    <row r="6" spans="1:5">
      <c r="A6" s="2"/>
      <c r="B6" s="5"/>
      <c r="C6" s="5"/>
      <c r="D6" s="5"/>
    </row>
    <row r="7" spans="1:5">
      <c r="A7" s="2" t="s">
        <v>4</v>
      </c>
      <c r="B7" s="5" t="s">
        <v>18</v>
      </c>
      <c r="C7" s="5"/>
    </row>
    <row r="8" spans="1:5">
      <c r="A8" s="2" t="s">
        <v>5</v>
      </c>
      <c r="B8" s="5" t="s">
        <v>12</v>
      </c>
      <c r="C8" s="5"/>
      <c r="D8" s="5"/>
    </row>
    <row r="9" spans="1:5">
      <c r="A9" s="2"/>
      <c r="B9" s="5"/>
      <c r="C9" s="5"/>
    </row>
    <row r="10" spans="1:5">
      <c r="A10" s="2" t="s">
        <v>85</v>
      </c>
      <c r="B10" s="1" t="s">
        <v>14</v>
      </c>
    </row>
    <row r="11" spans="1:5">
      <c r="A11" s="2" t="s">
        <v>89</v>
      </c>
      <c r="B11" s="5">
        <v>35</v>
      </c>
      <c r="C11" s="5"/>
    </row>
    <row r="12" spans="1:5">
      <c r="A12" s="2" t="s">
        <v>90</v>
      </c>
      <c r="B12" s="5">
        <v>20</v>
      </c>
    </row>
    <row r="13" spans="1:5">
      <c r="A13" s="2" t="s">
        <v>91</v>
      </c>
      <c r="B13" s="5">
        <v>2</v>
      </c>
      <c r="C13" s="5"/>
    </row>
    <row r="14" spans="1:5">
      <c r="A14" s="2" t="s">
        <v>92</v>
      </c>
      <c r="B14" s="5">
        <v>250</v>
      </c>
      <c r="C14" s="5"/>
    </row>
    <row r="15" spans="1:5">
      <c r="A15" s="2" t="s">
        <v>93</v>
      </c>
      <c r="B15" s="5">
        <v>5</v>
      </c>
    </row>
    <row r="16" spans="1:5">
      <c r="A16" s="2" t="s">
        <v>94</v>
      </c>
      <c r="B16" s="5">
        <v>5</v>
      </c>
    </row>
    <row r="17" spans="1:2">
      <c r="A17" s="2" t="s">
        <v>95</v>
      </c>
      <c r="B17" s="5">
        <v>4</v>
      </c>
    </row>
    <row r="18" spans="1:2">
      <c r="A18" s="2"/>
      <c r="B18" s="5"/>
    </row>
    <row r="19" spans="1:2">
      <c r="A19" s="2" t="s">
        <v>47</v>
      </c>
      <c r="B19" s="5" t="s">
        <v>99</v>
      </c>
    </row>
    <row r="20" spans="1:2">
      <c r="A20" s="2" t="s">
        <v>49</v>
      </c>
      <c r="B20" s="5" t="s">
        <v>98</v>
      </c>
    </row>
    <row r="21" spans="1:2">
      <c r="A21" s="2" t="s">
        <v>50</v>
      </c>
      <c r="B21" s="5" t="s">
        <v>98</v>
      </c>
    </row>
    <row r="22" spans="1:2">
      <c r="A22" s="2" t="s">
        <v>51</v>
      </c>
      <c r="B22" s="5" t="s">
        <v>98</v>
      </c>
    </row>
    <row r="23" spans="1:2">
      <c r="A23" s="2" t="s">
        <v>52</v>
      </c>
      <c r="B23" s="5"/>
    </row>
    <row r="24" spans="1:2">
      <c r="A24" s="2" t="s">
        <v>53</v>
      </c>
      <c r="B24" s="5">
        <v>25</v>
      </c>
    </row>
    <row r="25" spans="1:2">
      <c r="A25" s="2" t="s">
        <v>81</v>
      </c>
      <c r="B25" s="5" t="s">
        <v>70</v>
      </c>
    </row>
    <row r="26" spans="1:2">
      <c r="A26" s="2" t="s">
        <v>83</v>
      </c>
      <c r="B26" s="5" t="s">
        <v>84</v>
      </c>
    </row>
    <row r="27" spans="1:2">
      <c r="A27" s="2"/>
      <c r="B27" s="5"/>
    </row>
    <row r="28" spans="1:2">
      <c r="A28" s="17" t="s">
        <v>11</v>
      </c>
      <c r="B28" s="17"/>
    </row>
    <row r="29" spans="1:2">
      <c r="A29" s="7" t="s">
        <v>23</v>
      </c>
    </row>
    <row r="30" spans="1:2">
      <c r="A30" s="1" t="str">
        <f>CONCATENATE("p = DJK_initschnitz('",B$3,"','",B$2,"','e.coli.AMOLF','rootDir','",B$4,"\', 'cropLeftTop', [1,1], 'cropRightBottom', [1392,1040]);")</f>
        <v>p = DJK_initschnitz('pos2','2009-12-16','e.coli.AMOLF','rootDir','X:\colonies\', 'cropLeftTop', [1,1], 'cropRightBottom', [1392,1040]);</v>
      </c>
    </row>
    <row r="31" spans="1:2">
      <c r="A31" s="1" t="str">
        <f>CONCATENATE("DJK_cropImages_2colors(p, ",B$5,", ",B$7,", ",B$8, ", 'cropName', '",B3,"crop');")</f>
        <v>DJK_cropImages_2colors(p, [1:100], [1,1], [1392,1040], 'cropName', 'pos2crop');</v>
      </c>
    </row>
    <row r="32" spans="1:2">
      <c r="A32" s="4"/>
    </row>
    <row r="33" spans="1:1">
      <c r="A33" s="2" t="str">
        <f>CONCATENATE("p = DJK_initschnitz('",B$3,"crop','",B$2,"','e.coli.AMOLF','rootDir','",B$4,"\', 'cropLeftTop', ", B$7,", 'cropRightBottom', ", B$8,");")</f>
        <v>p = DJK_initschnitz('pos2crop','2009-12-16','e.coli.AMOLF','rootDir','X:\colonies\', 'cropLeftTop', [1,1], 'cropRightBottom', [1392,1040]);</v>
      </c>
    </row>
    <row r="35" spans="1:1">
      <c r="A35" s="7" t="s">
        <v>24</v>
      </c>
    </row>
    <row r="36" spans="1:1">
      <c r="A36" s="1" t="str">
        <f>CONCATENATE("PN_segmoviephase_2colors(p,'segRange', ", B$5, ",'slices', ", B$10, ",'rangeFiltSize', ", B$11, ",'maskMargin', ", B$12, ",'LoG_Smoothing', ", B$13, ",'minCellArea', ", B$14, ",'GaussianFilter', ", B$15, ",'minDepth', ", B$16, ",'cutCellsWidth', ", B$17, ");")</f>
        <v>PN_segmoviephase_2colors(p,'segRange', [1:100],'slices', [1 2 3],'rangeFiltSize', 35,'maskMargin', 20,'LoG_Smoothing', 2,'minCellArea', 250,'GaussianFilter', 5,'minDepth', 5,'cutCellsWidth', 4);</v>
      </c>
    </row>
    <row r="37" spans="1:1">
      <c r="A37" s="1" t="str">
        <f>CONCATENATE("PN_copySegFiles(p,'segRange', ", B$5, ",'slices', ", B$10, ",'rangeFiltSize', ", B$11, ",'maskMargin', ", B$12, ",'LoG_Smoothing', ", B$13, ",'minCellArea', ", B$14, ",'GaussianFilter', ", B$15, ",'minDepth', ", B$16, ",'cutCellsWidth', ", B$17, ");")</f>
        <v>PN_copySegFiles(p,'segRange', [1:100],'slices', [1 2 3],'rangeFiltSize', 35,'maskMargin', 20,'LoG_Smoothing', 2,'minCellArea', 250,'GaussianFilter', 5,'minDepth', 5,'cutCellsWidth', 4);</v>
      </c>
    </row>
    <row r="39" spans="1:1">
      <c r="A39" s="7" t="s">
        <v>25</v>
      </c>
    </row>
    <row r="40" spans="1:1">
      <c r="A40" s="4" t="str">
        <f>CONCATENATE("DJK_manualcheckseg(p,'manualRange',", B$5, ",'override',0);")</f>
        <v>DJK_manualcheckseg(p,'manualRange',[1:100],'override',0);</v>
      </c>
    </row>
    <row r="41" spans="1:1">
      <c r="A41" s="4" t="str">
        <f>CONCATENATE("DJK_manualcheckseg(p,'manualRange',", B$5, ",'override',1);")</f>
        <v>DJK_manualcheckseg(p,'manualRange',[1:100],'override',1);</v>
      </c>
    </row>
    <row r="43" spans="1:1">
      <c r="A43" s="7" t="s">
        <v>26</v>
      </c>
    </row>
    <row r="44" spans="1:1">
      <c r="A44" s="4" t="str">
        <f>CONCATENATE("DJK_analyzeSeg(p,'manualRange',", B$5, ");")</f>
        <v>DJK_analyzeSeg(p,'manualRange',[1:100]);</v>
      </c>
    </row>
    <row r="45" spans="1:1">
      <c r="A45" s="4"/>
    </row>
    <row r="46" spans="1:1">
      <c r="A46" s="8" t="s">
        <v>59</v>
      </c>
    </row>
    <row r="47" spans="1:1">
      <c r="A47" s="4" t="str">
        <f>CONCATENATE("DJK_tracker_djk(p,'manualRange', ", B$5, ");")</f>
        <v>DJK_tracker_djk(p,'manualRange', [1:100]);</v>
      </c>
    </row>
    <row r="48" spans="1:1">
      <c r="A48" s="1" t="str">
        <f>CONCATENATE("problems = DJK_analyzeTracking(p,'manualRange', ", B$5, ", 'pixelsMoveDef', 10, 'pixelsLenDef', [-4 6]);")</f>
        <v>problems = DJK_analyzeTracking(p,'manualRange', [1:100], 'pixelsMoveDef', 10, 'pixelsLenDef', [-4 6]);</v>
      </c>
    </row>
    <row r="49" spans="1:2">
      <c r="A49" s="1" t="str">
        <f>CONCATENATE("DJK_makeMovie(p, 'tree', 'schAll', 'stabilize', 1,'problemCells',problems);")</f>
        <v>DJK_makeMovie(p, 'tree', 'schAll', 'stabilize', 1,'problemCells',problems);</v>
      </c>
      <c r="B49" s="1" t="str">
        <f>CONCATENATE("DJK_makeMovie (p, 'tree', 'schAll', 'stabilize', 1,'problemCells',problems,'manualRange',", C$5, ");")</f>
        <v>DJK_makeMovie (p, 'tree', 'schAll', 'stabilize', 1,'problemCells',problems,'manualRange',);</v>
      </c>
    </row>
    <row r="50" spans="1:2">
      <c r="A50" s="1" t="s">
        <v>88</v>
      </c>
    </row>
    <row r="52" spans="1:2">
      <c r="A52" s="4"/>
    </row>
    <row r="53" spans="1:2">
      <c r="A53" s="8" t="s">
        <v>38</v>
      </c>
    </row>
    <row r="54" spans="1:2">
      <c r="A54" s="4" t="str">
        <f>CONCATENATE("optimalShift = DJK_getFluorShift(p,'manualRange', ", B$5, ");")</f>
        <v>optimalShift = DJK_getFluorShift(p,'manualRange', [1:100]);</v>
      </c>
    </row>
    <row r="55" spans="1:2">
      <c r="A55" s="4" t="s">
        <v>102</v>
      </c>
    </row>
    <row r="56" spans="1:2">
      <c r="A56" s="4" t="s">
        <v>103</v>
      </c>
    </row>
    <row r="57" spans="1:2">
      <c r="A5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[1:100],  'fluorShift', optimalShift, 'deconv_func', @(im) deconvlucy(im, PSF));</v>
      </c>
    </row>
    <row r="58" spans="1:2">
      <c r="A58" s="4" t="str">
        <f>CONCATENATE("DJK_analyzeFluorBackground(p,'manualRange', ", B$5, ");")</f>
        <v>DJK_analyzeFluorBackground(p,'manualRange', [1:100]);</v>
      </c>
    </row>
    <row r="59" spans="1:2">
      <c r="A59" s="8" t="s">
        <v>106</v>
      </c>
    </row>
    <row r="60" spans="1:2">
      <c r="A60" s="4" t="str">
        <f>CONCATENATE("optimalShift2 = DJK_getFluorShift_red(p,'manualRange', ", B$5, ");")</f>
        <v>optimalShift2 = DJK_getFluorShift_red(p,'manualRange', [1:100]);</v>
      </c>
    </row>
    <row r="61" spans="1:2">
      <c r="A61" s="4" t="s">
        <v>102</v>
      </c>
    </row>
    <row r="62" spans="1:2">
      <c r="A62" s="4" t="s">
        <v>103</v>
      </c>
    </row>
    <row r="63" spans="1:2">
      <c r="A63" s="4" t="str">
        <f>CONCATENATE("DJK_correctFluorImage_red(p, flatfield, shading, replace,'manualRange', ", B$5, ",  'fluor2Shift', optimalShift2, 'deconv_func', @(im) deconvlucy(im, PSF));")</f>
        <v>DJK_correctFluorImage_red(p, flatfield, shading, replace,'manualRange', [1:100],  'fluor2Shift', optimalShift2, 'deconv_func', @(im) deconvlucy(im, PSF));</v>
      </c>
    </row>
    <row r="64" spans="1:2">
      <c r="A64" s="4" t="str">
        <f>CONCATENATE("DJK_analyzeFluorBackground_red(p,'manualRange', ", B$5, ");")</f>
        <v>DJK_analyzeFluorBackground_red(p,'manualRange', [1:100]);</v>
      </c>
    </row>
    <row r="65" spans="1:2">
      <c r="A65" s="4"/>
    </row>
    <row r="66" spans="1:2">
      <c r="A66" s="8" t="s">
        <v>41</v>
      </c>
    </row>
    <row r="67" spans="1:2">
      <c r="A67" s="4" t="s">
        <v>107</v>
      </c>
    </row>
    <row r="68" spans="1:2">
      <c r="A68" s="4" t="s">
        <v>43</v>
      </c>
    </row>
    <row r="69" spans="1:2">
      <c r="A69" s="4" t="s">
        <v>44</v>
      </c>
    </row>
    <row r="70" spans="1:2">
      <c r="A70" s="4" t="s">
        <v>45</v>
      </c>
    </row>
    <row r="71" spans="1:2">
      <c r="A71" s="4" t="s">
        <v>108</v>
      </c>
    </row>
    <row r="72" spans="1:2">
      <c r="A72" s="4"/>
    </row>
    <row r="73" spans="1:2">
      <c r="A73" s="8" t="s">
        <v>60</v>
      </c>
    </row>
    <row r="74" spans="1:2">
      <c r="A74" s="4" t="str">
        <f>CONCATENATE("DJK_addToSchnitzes_mu(p, 'onScreen', 0, 'frameSizes', [", $B$24, "]);")</f>
        <v>DJK_addToSchnitzes_mu(p, 'onScreen', 0, 'frameSizes', [25]);</v>
      </c>
    </row>
    <row r="75" spans="1:2">
      <c r="A75" s="4" t="str">
        <f>CONCATENATE("DJK_addToSchnitzes_mu(p, 'frameSizes', [", $B$24, "]);")</f>
        <v>DJK_addToSchnitzes_mu(p, 'frameSizes', [25]);</v>
      </c>
    </row>
    <row r="77" spans="1:2">
      <c r="A77" s="17" t="s">
        <v>55</v>
      </c>
      <c r="B77" s="17"/>
    </row>
    <row r="78" spans="1:2">
      <c r="A78" s="3" t="str">
        <f>CONCATENATE("p = DJK_initschnitz('",B$3,"crop','",B$2,"','e.coli.AMOLF','rootDir','",B$4,"\', 'cropLeftTop', ", B$7,", 'cropRightBottom', ", B$8,");")</f>
        <v>p = DJK_initschnitz('pos2crop','2009-12-16','e.coli.AMOLF','rootDir','X:\colonies\', 'cropLeftTop', [1,1], 'cropRightBottom', [1392,1040]);</v>
      </c>
    </row>
    <row r="79" spans="1:2">
      <c r="A79" s="3" t="s">
        <v>54</v>
      </c>
    </row>
    <row r="80" spans="1:2">
      <c r="A80" s="3" t="str">
        <f>CONCATENATE("fitTime = ", B$22, ";")</f>
        <v>fitTime = [150 500];</v>
      </c>
      <c r="B80" s="7" t="s">
        <v>61</v>
      </c>
    </row>
    <row r="81" spans="1:2">
      <c r="A81" s="4"/>
    </row>
    <row r="82" spans="1:2">
      <c r="A82" s="8" t="s">
        <v>62</v>
      </c>
    </row>
    <row r="83" spans="1:2">
      <c r="A83" s="4" t="s">
        <v>63</v>
      </c>
      <c r="B83" s="3" t="s">
        <v>64</v>
      </c>
    </row>
    <row r="84" spans="1:2">
      <c r="A84" s="4" t="s">
        <v>65</v>
      </c>
      <c r="B84" s="3" t="s">
        <v>66</v>
      </c>
    </row>
    <row r="85" spans="1:2">
      <c r="A85" s="4" t="s">
        <v>67</v>
      </c>
      <c r="B85" s="3" t="s">
        <v>68</v>
      </c>
    </row>
    <row r="86" spans="1:2">
      <c r="A86" s="4"/>
      <c r="B86" s="3"/>
    </row>
    <row r="87" spans="1:2">
      <c r="A87" s="4" t="s">
        <v>69</v>
      </c>
    </row>
    <row r="88" spans="1:2">
      <c r="A88" s="4" t="str">
        <f>CONCATENATE("for i=", B$25,", s_rm(i).useForPlot=0; end;")</f>
        <v>for i=[], s_rm(i).useForPlot=0; end;</v>
      </c>
      <c r="B88" s="3" t="s">
        <v>82</v>
      </c>
    </row>
    <row r="89" spans="1:2">
      <c r="A89" s="4" t="s">
        <v>71</v>
      </c>
      <c r="B89" s="3" t="s">
        <v>66</v>
      </c>
    </row>
    <row r="90" spans="1:2">
      <c r="A90" s="4" t="s">
        <v>72</v>
      </c>
      <c r="B90" s="3" t="s">
        <v>68</v>
      </c>
    </row>
    <row r="91" spans="1:2">
      <c r="A91" s="4"/>
      <c r="B91" s="3"/>
    </row>
    <row r="92" spans="1:2">
      <c r="A92" s="14" t="s">
        <v>73</v>
      </c>
      <c r="B92" s="4"/>
    </row>
    <row r="93" spans="1:2">
      <c r="A93" s="4" t="s">
        <v>74</v>
      </c>
      <c r="B93" s="4"/>
    </row>
    <row r="94" spans="1:2">
      <c r="A94" s="4" t="s">
        <v>75</v>
      </c>
      <c r="B94" s="4"/>
    </row>
    <row r="95" spans="1:2">
      <c r="A95" s="4" t="s">
        <v>109</v>
      </c>
      <c r="B95" s="4"/>
    </row>
    <row r="96" spans="1:2">
      <c r="A96" s="4" t="s">
        <v>76</v>
      </c>
      <c r="B96" s="4"/>
    </row>
    <row r="97" spans="1:2">
      <c r="A97" s="4" t="s">
        <v>110</v>
      </c>
      <c r="B97" s="4"/>
    </row>
    <row r="98" spans="1:2">
      <c r="B98" s="4"/>
    </row>
    <row r="99" spans="1:2">
      <c r="A99" s="4" t="s">
        <v>77</v>
      </c>
      <c r="B99" s="4"/>
    </row>
    <row r="100" spans="1:2">
      <c r="A100" s="4" t="s">
        <v>78</v>
      </c>
      <c r="B100" s="4"/>
    </row>
    <row r="101" spans="1:2">
      <c r="A101" s="4" t="s">
        <v>111</v>
      </c>
      <c r="B101" s="4"/>
    </row>
    <row r="102" spans="1:2">
      <c r="A102" s="4" t="s">
        <v>112</v>
      </c>
      <c r="B102" s="4"/>
    </row>
    <row r="103" spans="1:2">
      <c r="B103" s="4"/>
    </row>
    <row r="104" spans="1:2">
      <c r="A104" s="15" t="s">
        <v>79</v>
      </c>
      <c r="B104" s="4"/>
    </row>
    <row r="105" spans="1:2">
      <c r="A105" s="4" t="str">
        <f>CONCATENATE("schnitzData = DJK_get_schnitzData(p, s_rm_fitTime,'Y_time', 'dataFields', {'muP", $B$20,"_fitNew', 'Y6_mean'}, 'fitTime', fitTime);")</f>
        <v>schnitzData = DJK_get_schnitzData(p, s_rm_fitTime,'Y_time', 'dataFields', {'muP[150 500]_fitNew', 'Y6_mean'}, 'fitTime', fitTime);</v>
      </c>
      <c r="B105" s="4"/>
    </row>
    <row r="106" spans="1:2">
      <c r="A106" s="4" t="str">
        <f>CONCATENATE("DJK_plot_scatterColor(p, schnitzData, 'muP", $B$20,"_fitNew', 'Y6_mean', 'Y_time', 'xlim', [0 100], 'ylim', [0 1.4], 'selectionName', name_rm_fitTime, 'plotRegression', 1, 'onScreen', 0);")</f>
        <v>DJK_plot_scatterColor(p, schnitzData, 'muP[150 500]_fitNew', 'Y6_mean', 'Y_time', 'xlim', [0 100], 'ylim', [0 1.4], 'selectionName', name_rm_fitTime, 'plotRegression', 1, 'onScreen', 0);</v>
      </c>
      <c r="B106" s="4"/>
    </row>
    <row r="107" spans="1:2">
      <c r="A107" s="4" t="str">
        <f>CONCATENATE("DJK_plot_scatterColor(p, schnitzData, 'noise_muP", $B$20,"_fitNew', 'noise_Y6_mean', 'Y_time', 'xlim', [-50 50], 'ylim', [-0.7 0.7], 'selectionName', name_rm_fitTime, 'plotRegression', 1, 'onScreen', 0);")</f>
        <v>DJK_plot_scatterColor(p, schnitzData, 'noise_muP[150 500]_fitNew', 'noise_Y6_mean', 'Y_time', 'xlim', [-50 50], 'ylim', [-0.7 0.7], 'selectionName', name_rm_fitTime, 'plotRegression', 1, 'onScreen', 0);</v>
      </c>
      <c r="B107" s="4"/>
    </row>
    <row r="108" spans="1:2">
      <c r="A108" s="1" t="str">
        <f>CONCATENATE("DJK_plot_time_hist(p, schnitzData, 'Y6_mean', ",B$22,", 'selectionName', name_rm_fitTime, 'onScreen', 0);")</f>
        <v>DJK_plot_time_hist(p, schnitzData, 'Y6_mean', [150 500], 'selectionName', name_rm_fitTime, 'onScreen', 0);</v>
      </c>
      <c r="B108" s="4"/>
    </row>
    <row r="109" spans="1:2">
      <c r="A109" s="4" t="str">
        <f>CONCATENATE("DJK_plot_time_hist(p, schnitzData, 'muP", $B$20,"_fitNew', 0, 'binCenters', [0:0.05:1.4], 'selectionName', name_rm_fitTime, 'onScreen', 0);")</f>
        <v>DJK_plot_time_hist(p, schnitzData, 'muP[150 500]_fitNew', 0, 'binCenters', [0:0.05:1.4], 'selectionName', name_rm_fitTime, 'onScreen', 0);</v>
      </c>
      <c r="B109" s="4"/>
    </row>
    <row r="110" spans="1:2">
      <c r="A110" s="4"/>
      <c r="B110" s="4"/>
    </row>
    <row r="111" spans="1:2">
      <c r="A111" s="4" t="str">
        <f>CONCATENATE("schnitzData = DJK_get_schnitzData(p, s_rm_fitTime,'R_time', 'dataFields', {'muP", $B$20,"_fitNew', 'R6_mean'}, 'fitTime', fitTime);")</f>
        <v>schnitzData = DJK_get_schnitzData(p, s_rm_fitTime,'R_time', 'dataFields', {'muP[150 500]_fitNew', 'R6_mean'}, 'fitTime', fitTime);</v>
      </c>
      <c r="B111" s="4"/>
    </row>
    <row r="112" spans="1:2">
      <c r="A112" s="4" t="str">
        <f>CONCATENATE("DJK_plot_scatterColor(p, schnitzData, 'muP", $B$20,"_fitNew', 'R6_mean', 'R_time', 'xlim', [0 100], 'ylim', [0 1.4], 'selectionName', name_rm_fitTime, 'plotRegression', 1, 'onScreen', 0);")</f>
        <v>DJK_plot_scatterColor(p, schnitzData, 'muP[150 500]_fitNew', 'R6_mean', 'R_time', 'xlim', [0 100], 'ylim', [0 1.4], 'selectionName', name_rm_fitTime, 'plotRegression', 1, 'onScreen', 0);</v>
      </c>
      <c r="B112" s="4"/>
    </row>
    <row r="113" spans="1:2">
      <c r="A113" s="4" t="str">
        <f>CONCATENATE("DJK_plot_scatterColor(p, schnitzData, 'noise_muP", $B$20,"_fitNew', 'noise_R6_mean', 'R_time', 'xlim', [-50 50], 'ylim', [-0.7 0.7], 'selectionName', name_rm_fitTime, 'plotRegression', 1, 'onScreen', 0);")</f>
        <v>DJK_plot_scatterColor(p, schnitzData, 'noise_muP[150 500]_fitNew', 'noise_R6_mean', 'R_time', 'xlim', [-50 50], 'ylim', [-0.7 0.7], 'selectionName', name_rm_fitTime, 'plotRegression', 1, 'onScreen', 0);</v>
      </c>
      <c r="B113" s="4"/>
    </row>
    <row r="114" spans="1:2">
      <c r="A114" s="1" t="str">
        <f>CONCATENATE("DJK_plot_time_hist(p, schnitzData, 'R6_mean', ",0,", 'selectionName', name_rm_fitTime, 'onScreen', 0,'timeField','R_time');")</f>
        <v>DJK_plot_time_hist(p, schnitzData, 'R6_mean', 0, 'selectionName', name_rm_fitTime, 'onScreen', 0,'timeField','R_time');</v>
      </c>
      <c r="B114" s="4"/>
    </row>
    <row r="115" spans="1:2">
      <c r="B115" s="4"/>
    </row>
    <row r="116" spans="1:2">
      <c r="A116" s="16" t="s">
        <v>100</v>
      </c>
      <c r="B116" s="4"/>
    </row>
    <row r="117" spans="1:2">
      <c r="A117" s="3" t="str">
        <f>CONCATENATE("fitTime = ", B$20, "; fitTime = fitTime + [2 -2];")</f>
        <v>fitTime = [150 500]; fitTime = fitTime + [2 -2];</v>
      </c>
      <c r="B117" s="8" t="s">
        <v>80</v>
      </c>
    </row>
    <row r="118" spans="1:2">
      <c r="A118" s="4" t="str">
        <f>CONCATENATE("branchData = DJK_getBranches(p,s_rm,'dataFields',{'Y_time','Y6_mean' 'muP", $B$24,"_fitNew'}, 'fitTime', fitTime); name_rm_branch = [name_rm '_' num2str(fitTime(1)) '_' num2str(fitTime(2))];")</f>
        <v>branchData = DJK_getBranches(p,s_rm,'dataFields',{'Y_time','Y6_mean' 'muP25_fitNew'}, 'fitTime', fitTime); name_rm_branch = [name_rm '_' num2str(fitTime(1)) '_' num2str(fitTime(2))];</v>
      </c>
      <c r="B118" s="4"/>
    </row>
    <row r="119" spans="1:2">
      <c r="A119" s="1" t="str">
        <f>CONCATENATE("branches = DJK_addToBranches_noise(p, branchData,'dataFields',{'Y_time' 'Y6_mean' 'muP", $B$24,"_fitNew'});")</f>
        <v>branches = DJK_addToBranches_noise(p, branchData,'dataFields',{'Y_time' 'Y6_mean' 'muP25_fitNew'});</v>
      </c>
      <c r="B119" s="4"/>
    </row>
    <row r="120" spans="1:2">
      <c r="A120" s="4" t="s">
        <v>86</v>
      </c>
      <c r="B120" s="4"/>
    </row>
    <row r="121" spans="1:2">
      <c r="A121" s="4" t="s">
        <v>87</v>
      </c>
      <c r="B121" s="4"/>
    </row>
    <row r="122" spans="1:2">
      <c r="A122" s="4" t="str">
        <f>+CONCATENATE("DJK_plot_crosscorrelation_standard_error(branch_groups, 'noise_Y6_mean', 'noise_muP", $B$24,"_fitNew');")</f>
        <v>DJK_plot_crosscorrelation_standard_error(branch_groups, 'noise_Y6_mean', 'noise_muP25_fitNew');</v>
      </c>
    </row>
    <row r="123" spans="1:2">
      <c r="A123" s="4" t="str">
        <f>+CONCATENATE("DJK_plot_crosscorrelation_standard_error(branch_groups, 'noise_Y6_mean', 'noise_muP", $B$24,"_fitNew');")</f>
        <v>DJK_plot_crosscorrelation_standard_error(branch_groups, 'noise_Y6_mean', 'noise_muP25_fitNew');</v>
      </c>
    </row>
    <row r="124" spans="1:2">
      <c r="A124" s="4" t="str">
        <f>+CONCATENATE("DJK_plot_crosscorrelation_standard_error(branch_groups, 'noise_Y6_mean',  'noise_R6_mean');")</f>
        <v>DJK_plot_crosscorrelation_standard_error(branch_groups, 'noise_Y6_mean',  'noise_R6_mean');</v>
      </c>
    </row>
    <row r="125" spans="1:2">
      <c r="A125" s="4" t="str">
        <f>+CONCATENATE("DJK_plot_crosscorrelation_standard_error(branch_groups, 'noise_Y6_mean',  'noise_Y6_mean');")</f>
        <v>DJK_plot_crosscorrelation_standard_error(branch_groups, 'noise_Y6_mean',  'noise_Y6_mean');</v>
      </c>
    </row>
    <row r="126" spans="1:2">
      <c r="A126" s="4" t="str">
        <f>+CONCATENATE("DJK_plot_crosscorrelation_standard_error(branch_groups,'noise_muP", $B$24,"_fitNew', 'noise_muP", $B$24,"_fitNew');")</f>
        <v>DJK_plot_crosscorrelation_standard_error(branch_groups,'noise_muP25_fitNew', 'noise_muP25_fitNew');</v>
      </c>
    </row>
    <row r="127" spans="1:2">
      <c r="A127" s="4" t="str">
        <f>+CONCATENATE("DJK_plot_crosscorrelation_standard_error(branch_groups, 'noise_R6_mean',  'noise_R6_mean');")</f>
        <v>DJK_plot_crosscorrelation_standard_error(branch_groups, 'noise_R6_mean',  'noise_R6_mean');</v>
      </c>
    </row>
    <row r="128" spans="1:2">
      <c r="A128" s="4"/>
    </row>
    <row r="129" spans="1:1">
      <c r="A129" s="4"/>
    </row>
    <row r="132" spans="1:1">
      <c r="A132" s="16" t="s">
        <v>101</v>
      </c>
    </row>
    <row r="133" spans="1:1">
      <c r="A133" s="3" t="str">
        <f>CONCATENATE("fitTime = ", B$20, "; fitTime = fitTime + [2 -2];")</f>
        <v>fitTime = [150 500]; fitTime = fitTime + [2 -2];</v>
      </c>
    </row>
    <row r="134" spans="1:1">
      <c r="A134" s="4" t="str">
        <f>CONCATENATE("branchData = DJK_get_branches(p,s_rm,'dataFields',{'Y_time','Y6_mean' 'muP", $B$24,"_fitNew'}, 'fitTime', fitTime); name_rm_branch = [name_rm '_' num2str(fitTime(1)) '_' num2str(fitTime(2))];")</f>
        <v>branchData = DJK_get_branches(p,s_rm,'dataFields',{'Y_time','Y6_mean' 'muP25_fitNew'}, 'fitTime', fitTime); name_rm_branch = [name_rm '_' num2str(fitTime(1)) '_' num2str(fitTime(2))];</v>
      </c>
    </row>
    <row r="135" spans="1:1">
      <c r="A135" s="4" t="str">
        <f>CONCATENATE("DJK_xcorr_branches(p, branchData, 'noise_R6_mean', 'noise_R6_mean', 'correct', 1, 'xlim', ", $B$19,", 'selectionName', name_rm_branch, 'onScreen', 0);")</f>
        <v>DJK_xcorr_branches(p, branchData, 'noise_R6_mean', 'noise_R6_mean', 'correct', 1, 'xlim', [0 500], 'selectionName', name_rm_branch, 'onScreen', 0);</v>
      </c>
    </row>
    <row r="136" spans="1:1">
      <c r="A136" s="4" t="str">
        <f>CONCATENATE("DJK_xcorr_branches(p, branchData, 'noise_Y6_mean', 'noise_Y6_mean', 'correct', 1, 'xlim', ", $B$19,", 'selectionName', name_rm_branch, 'onScreen', 0);")</f>
        <v>DJK_xcorr_branches(p, branchData, 'noise_Y6_mean', 'noise_Y6_mean', 'correct', 1, 'xlim', [0 500], 'selectionName', name_rm_branch, 'onScreen', 0);</v>
      </c>
    </row>
    <row r="137" spans="1:1">
      <c r="A137" s="4" t="str">
        <f>CONCATENATE("DJK_xcorr_branches(p, branchData, 'noise_muP", $B$24,"_fitNew', 'noise_muP", $B$24,"_fitNew', 'correct', 1, 'xlim',", $B$19, ", 'selectionName', name_rm_branch, 'onScreen', 0);")</f>
        <v>DJK_xcorr_branches(p, branchData, 'noise_muP25_fitNew', 'noise_muP25_fitNew', 'correct', 1, 'xlim',[0 500], 'selectionName', name_rm_branch, 'onScreen', 0);</v>
      </c>
    </row>
    <row r="138" spans="1:1">
      <c r="A138" s="4" t="str">
        <f>CONCATENATE("DJK_xcorr_branches(p, branchData, 'noise_Y6_mean', 'noise_muP", $B$24,"_fitNew', 'correct', 1, 'xlim', [-450 450], 'selectionName', name_rm_branch, 'onScreen', 0);")</f>
        <v>DJK_xcorr_branches(p, branchData, 'noise_Y6_mean', 'noise_muP25_fitNew', 'correct', 1, 'xlim', [-450 450], 'selectionName', name_rm_branch, 'onScreen', 0);</v>
      </c>
    </row>
    <row r="139" spans="1:1">
      <c r="A139" s="4" t="str">
        <f>CONCATENATE("DJK_xcorr_branches(p, branchData, 'noise_R6_mean', 'noise_muP", $B$24,"_fitNew', 'correct', 1, 'xlim', [-450 450], 'selectionName', name_rm_branch, 'onScreen', 0);")</f>
        <v>DJK_xcorr_branches(p, branchData, 'noise_R6_mean', 'noise_muP25_fitNew', 'correct', 1, 'xlim', [-450 450], 'selectionName', name_rm_branch, 'onScreen', 0);</v>
      </c>
    </row>
    <row r="140" spans="1:1">
      <c r="A140" s="4" t="str">
        <f>CONCATENATE("DJK_xcorr_branches(p, branchData, 'noise_Y6_mean', 'noise_R6_mean', 'correct', 1, 'xlim', ", $B$19,", 'selectionName', name_rm_branch, 'onScreen', 0);")</f>
        <v>DJK_xcorr_branches(p, branchData, 'noise_Y6_mean', 'noise_R6_mean', 'correct', 1, 'xlim', [0 500], 'selectionName', name_rm_branch, 'onScreen', 0);</v>
      </c>
    </row>
  </sheetData>
  <mergeCells count="3">
    <mergeCell ref="A1:B1"/>
    <mergeCell ref="A28:B28"/>
    <mergeCell ref="A77:B77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7" t="s">
        <v>10</v>
      </c>
      <c r="B1" s="17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7" t="s">
        <v>11</v>
      </c>
      <c r="B22" s="17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7" t="s">
        <v>55</v>
      </c>
      <c r="B56" s="17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7" t="s">
        <v>21</v>
      </c>
      <c r="D1" s="17"/>
      <c r="E1" s="17"/>
      <c r="F1" s="17"/>
      <c r="G1" s="17"/>
      <c r="H1" s="17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nghe</cp:lastModifiedBy>
  <cp:lastPrinted>2007-12-04T14:48:44Z</cp:lastPrinted>
  <dcterms:created xsi:type="dcterms:W3CDTF">1996-10-14T23:33:28Z</dcterms:created>
  <dcterms:modified xsi:type="dcterms:W3CDTF">2011-11-29T19:44:48Z</dcterms:modified>
</cp:coreProperties>
</file>