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71" i="61"/>
  <c r="A43"/>
  <c r="A42"/>
  <c r="A40"/>
  <c r="A39"/>
  <c r="A154" l="1"/>
  <c r="A153"/>
  <c r="A152"/>
  <c r="A151"/>
  <c r="A150"/>
  <c r="A149"/>
  <c r="A148"/>
  <c r="A147"/>
  <c r="A140"/>
  <c r="A139"/>
  <c r="A138"/>
  <c r="A137"/>
  <c r="A136"/>
  <c r="A135"/>
  <c r="A132"/>
  <c r="A131"/>
  <c r="A130"/>
  <c r="A126"/>
  <c r="A125"/>
  <c r="A124"/>
  <c r="A122"/>
  <c r="A121"/>
  <c r="A120"/>
  <c r="A119"/>
  <c r="A117"/>
  <c r="A116"/>
  <c r="A115"/>
  <c r="A114"/>
  <c r="A113"/>
  <c r="C68" l="1"/>
  <c r="C62"/>
  <c r="A54"/>
  <c r="C54"/>
  <c r="A86" l="1"/>
  <c r="A36"/>
  <c r="A33"/>
  <c r="A72"/>
  <c r="A68"/>
  <c r="A66"/>
  <c r="A65"/>
  <c r="A62"/>
  <c r="A34"/>
  <c r="A60"/>
  <c r="A55" l="1"/>
  <c r="A46" l="1"/>
  <c r="A47"/>
  <c r="A82" l="1"/>
  <c r="A53"/>
  <c r="A24" i="58"/>
  <c r="A25"/>
  <c r="A27"/>
  <c r="A30"/>
  <c r="A31"/>
  <c r="A34"/>
  <c r="A35"/>
  <c r="A38"/>
  <c r="A44"/>
  <c r="A47"/>
  <c r="A48"/>
  <c r="A60"/>
  <c r="A61"/>
  <c r="A62"/>
  <c r="A63"/>
  <c r="A50" i="61"/>
  <c r="A83"/>
  <c r="A88"/>
  <c r="A96"/>
</calcChain>
</file>

<file path=xl/sharedStrings.xml><?xml version="1.0" encoding="utf-8"?>
<sst xmlns="http://schemas.openxmlformats.org/spreadsheetml/2006/main" count="682" uniqueCount="130">
  <si>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</si>
  <si>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</si>
  <si>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</si>
  <si>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</si>
  <si>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</si>
  <si>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</si>
  <si>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</si>
  <si>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</si>
  <si>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</si>
  <si>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</si>
  <si>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</si>
  <si>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</si>
  <si>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</si>
  <si>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</si>
  <si>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</si>
  <si>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</si>
  <si>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</si>
  <si>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</si>
  <si>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</si>
  <si>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</si>
  <si>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</si>
  <si>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</si>
  <si>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</si>
  <si>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</si>
  <si>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</si>
  <si>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</si>
  <si>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</si>
  <si>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</si>
  <si>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</si>
  <si>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</si>
  <si>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</si>
  <si>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</si>
  <si>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</si>
  <si>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</si>
  <si>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</si>
  <si>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</si>
  <si>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</si>
  <si>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</si>
  <si>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</si>
  <si>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</si>
  <si>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</si>
  <si>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</si>
  <si>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</si>
  <si>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</si>
  <si>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</si>
  <si>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</si>
  <si>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</si>
  <si>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</si>
  <si>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</si>
  <si>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</si>
  <si>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</si>
  <si>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</si>
  <si>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</si>
  <si>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</si>
  <si>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</si>
  <si>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</si>
  <si>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</si>
  <si>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</si>
  <si>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</si>
  <si>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</si>
  <si>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</si>
  <si>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</si>
  <si>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</si>
  <si>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</si>
  <si>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</si>
  <si>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</si>
  <si>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</si>
  <si>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</si>
  <si>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</si>
  <si>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</si>
  <si>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[]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</si>
  <si>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</si>
  <si>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</si>
  <si>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</si>
  <si>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% Time point data</t>
  </si>
  <si>
    <t>all time</t>
  </si>
  <si>
    <t>schnitzes to be removed from analysis</t>
  </si>
  <si>
    <t>% remove bad cells</t>
  </si>
  <si>
    <t>autofluorescence</t>
  </si>
  <si>
    <t>0.94</t>
  </si>
  <si>
    <t>slices</t>
  </si>
  <si>
    <t>trimmed_branches = DJK_trim_branch_data(branches);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</si>
  <si>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</si>
  <si>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</si>
  <si>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</si>
  <si>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</si>
  <si>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</si>
  <si>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</si>
  <si>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</si>
  <si>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</si>
  <si>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[0 500]</t>
  </si>
  <si>
    <t>% AutoCorr &amp; Xcorr with errorbars</t>
  </si>
  <si>
    <t>% AutoCorr &amp; Xcorr with individual traces</t>
  </si>
  <si>
    <t>% second color</t>
  </si>
  <si>
    <t>D:\DummyExp</t>
  </si>
  <si>
    <t>fluor1</t>
  </si>
  <si>
    <t>fluor2</t>
  </si>
  <si>
    <t>fluor3</t>
  </si>
  <si>
    <t>c</t>
  </si>
  <si>
    <t>y</t>
  </si>
  <si>
    <t>none</t>
  </si>
  <si>
    <t>load 'D:\TrySchnitz\fluo_correction_images\PSF_090402_centered.mat' PSF</t>
  </si>
  <si>
    <t>DJK_compileSchnitzImproved_3colors(p,'quickMode',0);</t>
  </si>
  <si>
    <t>DJK_addToSchnitzes_fluor_anycolor(p, 'onScreen', 0,'fluorcolor','fluor2');</t>
  </si>
  <si>
    <t>DJK_addToSchnitzes_fluor_anycolor(p, 'onScreen', 0,'fluorcolor','fluor1');</t>
  </si>
  <si>
    <t>[p,schnitzcells] = DJK_compileSchnitzImproved_3colors(p,'quickMode',1);</t>
  </si>
  <si>
    <t>% START OF DATA PLOTTING</t>
  </si>
  <si>
    <t>pos2</t>
  </si>
  <si>
    <t>[1 2]</t>
  </si>
  <si>
    <t>for RichMedium! (LoG_Smoothing can be reset to 2(default) if good image quality)</t>
  </si>
  <si>
    <t>2011-10-28</t>
  </si>
  <si>
    <t>[1:349]</t>
  </si>
  <si>
    <t>too few separations of cells! (change d2 to d1 or B_fillEdge2 in PN_segPhase if unsatisfying)</t>
  </si>
  <si>
    <t>DJK_makeMovie (p, 'tree', 'cellno', 'stabilize', 1,'problemCells',problems);</t>
  </si>
  <si>
    <t>[25 220]</t>
  </si>
  <si>
    <t>if a fluorescence colour does not exist, set color to: 'none'</t>
  </si>
  <si>
    <t>rich medium</t>
  </si>
  <si>
    <t>NEW. FluorData is taken out of segmentation and initially added to pos[x]cropseg[xxx].m files here.</t>
  </si>
  <si>
    <t>Check if shift is sufficient!</t>
  </si>
  <si>
    <t>DJK_plot_scatterColor(p2, s_all, 'av_mu_fitNew', 'av_time', 'gen', 'ylim', [0 3.0], 'selectionName', name_all, 'plotRegression', 0, 'onScreen', 0);</t>
  </si>
  <si>
    <t>DJK_plot_scatterColor(p2, s_all, 'av_Y6_mean', 'av_time', 'gen', 'ylim', [0 1000], 'selectionName', name_all, 'plotRegression', 0, 'onScreen', 0);</t>
  </si>
  <si>
    <t>DJK_plot_scatterColor(p2, s_all, 'av_C6_mean', 'av_time', 'gen', 'ylim', [0 200], 'selectionName', name_all, 'plotRegression', 0, 'onScreen', 0);</t>
  </si>
  <si>
    <t>DJK_plot_scatterColor(p2, s_all, 'av_mu_fitNew', 'av_Y6_mean', 'av_time', 'xlim', [0 1000], 'ylim', [0 3.0], 'selectionName', name_all, 'plotRegression', 1, 'onScreen', 0);</t>
  </si>
  <si>
    <t>DJK_plot_scatterColor(p2, s_all, 'av_mu_fitNew', 'av_C6_mean', 'av_time', 'xlim', [0 200], 'ylim', [0 3.0], 'selectionName', name_all, 'plotRegression', 1, 'onScreen', 0);</t>
  </si>
  <si>
    <t>DJK_plot_scatterColor(p2, s_all_fitTime_cycle, 'av_mu_fitNew', 'av_Y6_mean', 'av_time', 'xlim', [0 1000], 'ylim', [0 3.0], 'selectionName', name_all_fitTime_cycle, 'plotRegression', 1, 'onScreen', 0);</t>
  </si>
  <si>
    <t>DJK_plot_scatterColor(p2, s_rm_fitTime_cycle, 'av_mu_fitNew', 'av_Y6_mean', 'av_time', 'xlim', [0 1000], 'ylim', [0 3.0], 'selectionName', name_rm_fitTime_cycle, 'plotRegression', 1, 'onScreen', 0);</t>
  </si>
  <si>
    <t>DJK_plot_scatterColor(p2, s_all_fitTime_cycle, 'av_mu_fitNew', 'av_C6_mean', 'av_time', 'xlim', [0 200], 'ylim', [0 3.0], 'selectionName', name_all_fitTime_cycle, 'plotRegression', 1, 'onScreen', 0);</t>
  </si>
  <si>
    <t>DJK_plot_scatterColor(p2, s_rm_fitTime_cycle, 'av_mu_fitNew', 'av_C6_mean', 'av_time', 'xlim', [0 200], 'ylim', [0 3.0], 'selectionName', name_rm_fitTime_cycle, 'plotRegression', 1, 'onScreen', 0);</t>
  </si>
  <si>
    <t>neckDepth</t>
  </si>
  <si>
    <t>load 'D:\TrySchnitz\fluo_correction_images\Correction_10Mhz_111206_50ms.mat' flatfield shading replace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</si>
</sst>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4"/>
  <sheetViews>
    <sheetView tabSelected="1" topLeftCell="A34" zoomScaleNormal="100" workbookViewId="0">
      <selection activeCell="A72" sqref="A72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7" t="s">
        <v>10</v>
      </c>
      <c r="B1" s="17"/>
    </row>
    <row r="2" spans="1:5">
      <c r="A2" s="2" t="s">
        <v>1</v>
      </c>
      <c r="B2" s="6" t="s">
        <v>110</v>
      </c>
      <c r="C2" s="5"/>
    </row>
    <row r="3" spans="1:5">
      <c r="A3" s="2" t="s">
        <v>2</v>
      </c>
      <c r="B3" s="5" t="s">
        <v>107</v>
      </c>
      <c r="C3" s="5"/>
      <c r="E3" s="5"/>
    </row>
    <row r="4" spans="1:5">
      <c r="A4" s="2" t="s">
        <v>0</v>
      </c>
      <c r="B4" s="5" t="s">
        <v>94</v>
      </c>
      <c r="C4" s="5"/>
      <c r="D4" s="5"/>
    </row>
    <row r="5" spans="1:5">
      <c r="A5" s="2" t="s">
        <v>3</v>
      </c>
      <c r="B5" s="5" t="s">
        <v>111</v>
      </c>
      <c r="C5" s="5"/>
      <c r="D5" s="5"/>
    </row>
    <row r="6" spans="1:5">
      <c r="A6" s="2" t="s">
        <v>95</v>
      </c>
      <c r="B6" s="5" t="s">
        <v>99</v>
      </c>
      <c r="C6" s="5"/>
      <c r="D6" s="5"/>
    </row>
    <row r="7" spans="1:5">
      <c r="A7" s="2" t="s">
        <v>96</v>
      </c>
      <c r="B7" s="5" t="s">
        <v>98</v>
      </c>
      <c r="C7" s="5"/>
    </row>
    <row r="8" spans="1:5">
      <c r="A8" s="2" t="s">
        <v>97</v>
      </c>
      <c r="B8" s="5" t="s">
        <v>100</v>
      </c>
      <c r="C8" s="5" t="s">
        <v>115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</row>
    <row r="11" spans="1:5">
      <c r="A11" s="2" t="s">
        <v>5</v>
      </c>
      <c r="B11" s="5" t="s">
        <v>12</v>
      </c>
      <c r="C11" s="5"/>
    </row>
    <row r="12" spans="1:5">
      <c r="A12" s="2"/>
      <c r="B12" s="5"/>
    </row>
    <row r="13" spans="1:5">
      <c r="A13" s="2" t="s">
        <v>80</v>
      </c>
      <c r="B13" s="1" t="s">
        <v>108</v>
      </c>
      <c r="C13" s="5"/>
    </row>
    <row r="14" spans="1:5">
      <c r="A14" s="2" t="s">
        <v>84</v>
      </c>
      <c r="B14" s="5">
        <v>35</v>
      </c>
      <c r="C14" s="5"/>
    </row>
    <row r="15" spans="1:5">
      <c r="A15" s="2" t="s">
        <v>85</v>
      </c>
      <c r="B15" s="5">
        <v>20</v>
      </c>
    </row>
    <row r="16" spans="1:5">
      <c r="A16" s="2" t="s">
        <v>86</v>
      </c>
      <c r="B16" s="5">
        <v>2</v>
      </c>
    </row>
    <row r="17" spans="1:2">
      <c r="A17" s="2" t="s">
        <v>87</v>
      </c>
      <c r="B17" s="5">
        <v>250</v>
      </c>
    </row>
    <row r="18" spans="1:2">
      <c r="A18" s="2" t="s">
        <v>88</v>
      </c>
      <c r="B18" s="5">
        <v>5</v>
      </c>
    </row>
    <row r="19" spans="1:2">
      <c r="A19" s="2" t="s">
        <v>89</v>
      </c>
      <c r="B19" s="5">
        <v>5</v>
      </c>
    </row>
    <row r="20" spans="1:2">
      <c r="A20" s="2" t="s">
        <v>128</v>
      </c>
      <c r="B20" s="5">
        <v>2</v>
      </c>
    </row>
    <row r="21" spans="1:2">
      <c r="A21" s="2"/>
      <c r="B21" s="5"/>
    </row>
    <row r="22" spans="1:2">
      <c r="A22" s="2" t="s">
        <v>47</v>
      </c>
      <c r="B22" s="5" t="s">
        <v>90</v>
      </c>
    </row>
    <row r="23" spans="1:2">
      <c r="A23" s="2" t="s">
        <v>49</v>
      </c>
      <c r="B23" s="5" t="s">
        <v>114</v>
      </c>
    </row>
    <row r="24" spans="1:2">
      <c r="A24" s="2" t="s">
        <v>50</v>
      </c>
      <c r="B24" s="5" t="s">
        <v>114</v>
      </c>
    </row>
    <row r="25" spans="1:2">
      <c r="A25" s="2" t="s">
        <v>51</v>
      </c>
      <c r="B25" s="5" t="s">
        <v>114</v>
      </c>
    </row>
    <row r="26" spans="1:2">
      <c r="A26" s="2" t="s">
        <v>52</v>
      </c>
      <c r="B26" s="5"/>
    </row>
    <row r="27" spans="1:2">
      <c r="A27" s="2" t="s">
        <v>53</v>
      </c>
      <c r="B27" s="5">
        <v>15</v>
      </c>
    </row>
    <row r="28" spans="1:2">
      <c r="A28" s="2" t="s">
        <v>76</v>
      </c>
      <c r="B28" s="5" t="s">
        <v>70</v>
      </c>
    </row>
    <row r="29" spans="1:2">
      <c r="A29" s="2" t="s">
        <v>78</v>
      </c>
      <c r="B29" s="5" t="s">
        <v>79</v>
      </c>
    </row>
    <row r="30" spans="1:2">
      <c r="A30" s="2"/>
      <c r="B30" s="5"/>
    </row>
    <row r="31" spans="1:2">
      <c r="A31" s="17" t="s">
        <v>11</v>
      </c>
      <c r="B31" s="17"/>
    </row>
    <row r="32" spans="1:2">
      <c r="A32" s="7" t="s">
        <v>23</v>
      </c>
    </row>
    <row r="33" spans="1:3">
      <c r="A33" s="1" t="str">
        <f>CONCATENATE("p = DJK_initschnitz('",B$3,"','",B$2,"','e.coli.amolf','rootDir','",B$4,"\', 'cropLeftTop',",B$10,", 'cropRightBottom',",B$11,",'fluor1','",B$6,"','fluor2','",B$7,"','fluor3','",B$8,"');")</f>
        <v>p = DJK_initschnitz('pos2','2011-10-28','e.coli.amolf','rootDir','D:\DummyExp\', 'cropLeftTop',[1,1], 'cropRightBottom',[1392,1040],'fluor1','y','fluor2','c','fluor3','none');</v>
      </c>
    </row>
    <row r="34" spans="1:3">
      <c r="A34" s="1" t="str">
        <f>CONCATENATE("DJK_cropImages_3colors(p, ",B$5,", ",B$10,", ",B$11, ", 'cropName', '",B3,"crop');")</f>
        <v>DJK_cropImages_3colors(p, [1:349], [1,1], [1392,1040], 'cropName', 'pos2crop');</v>
      </c>
    </row>
    <row r="35" spans="1:3">
      <c r="A35" s="4"/>
    </row>
    <row r="36" spans="1:3">
      <c r="A36" s="2" t="str">
        <f>CONCATENATE("p = DJK_initschnitz('",B$3,"crop','",B$2,"','e.coli.AMOLF','rootDir','",B$4,"\', 'cropLeftTop', ", B$10,", 'cropRightBottom', ", B$11,",'fluor1','",B$6,"','fluor2','",B$7,"','fluor3','",B$8,"');")</f>
        <v>p = DJK_initschnitz('pos2crop','2011-10-28','e.coli.AMOLF','rootDir','D:\DummyExp\', 'cropLeftTop', [1,1], 'cropRightBottom', [1392,1040],'fluor1','y','fluor2','c','fluor3','none');</v>
      </c>
    </row>
    <row r="38" spans="1:3">
      <c r="A38" s="7" t="s">
        <v>24</v>
      </c>
    </row>
    <row r="39" spans="1:3">
      <c r="A39" s="1" t="str">
        <f>CONCATENATE("PN_segmoviephase_3colors(p,'segRange', ", B$5, ",'slices', ", B$13, ",'rangeFiltSize', ", B$14, ",'maskMargin', ", B$15, ",'LoG_Smoothing', ", B$16, ",'minCellArea', ", B$17, ",'GaussianFilter', ", B$18, ",'minDepth', ", B$19, ",'neckDepth', ", B$20, ");")</f>
        <v>PN_segmoviephase_3colors(p,'segRange', [1:349],'slices', [1 2],'rangeFiltSize', 35,'maskMargin', 20,'LoG_Smoothing', 2,'minCellArea', 250,'GaussianFilter', 5,'minDepth', 5,'neckDepth', 2);</v>
      </c>
    </row>
    <row r="40" spans="1:3">
      <c r="A40" s="1" t="str">
        <f>CONCATENATE("PN_copySegFiles(p,'segRange', ", B$5, ",'slices', ", B$13, ",'rangeFiltSize', ", B$14, ",'maskMargin', ", B$15, ",'LoG_Smoothing', ", B$16, ",'minCellArea', ", B$17, ",'GaussianFilter', ", B$18, ",'minDepth', ", B$19, ",'neckDepth', ", B$20, ");")</f>
        <v>PN_copySegFiles(p,'segRange', [1:349],'slices', [1 2],'rangeFiltSize', 35,'maskMargin', 20,'LoG_Smoothing', 2,'minCellArea', 250,'GaussianFilter', 5,'minDepth', 5,'neckDepth', 2);</v>
      </c>
    </row>
    <row r="42" spans="1:3">
      <c r="A42" s="1" t="str">
        <f>CONCATENATE("PN_segmoviephase_3colors(p,'segRange', ", B$5, ",'slices', ", B$13, ",'rangeFiltSize', ", B$14, ",'maskMargin', ", B$15, ",'LoG_Smoothing', 2.5,'minCellArea', ", B$17, ",'GaussianFilter', ", B$18, ",'minDepth', ", B$19, ",'neckDepth', ", B$20, ",'medium','rich');")</f>
        <v>PN_segmoviephase_3colors(p,'segRange', [1:349],'slices', [1 2],'rangeFiltSize', 35,'maskMargin', 20,'LoG_Smoothing', 2.5,'minCellArea', 250,'GaussianFilter', 5,'minDepth', 5,'neckDepth', 2,'medium','rich');</v>
      </c>
      <c r="C42" s="1" t="s">
        <v>109</v>
      </c>
    </row>
    <row r="43" spans="1:3">
      <c r="A43" s="1" t="str">
        <f>CONCATENATE("PN_copySegFiles(p,'segRange', ", B$5, ",'slices', ", B$13, ",'rangeFiltSize', ", B$14, ",'maskMargin', ", B$15, ",'LoG_Smoothing', 2.5,'minCellArea', ", B$17, ",'GaussianFilter', ", B$18, ",'minDepth', ", B$19, ",'neckDepth', ", B$20, ");")</f>
        <v>PN_copySegFiles(p,'segRange', [1:349],'slices', [1 2],'rangeFiltSize', 35,'maskMargin', 20,'LoG_Smoothing', 2.5,'minCellArea', 250,'GaussianFilter', 5,'minDepth', 5,'neckDepth', 2);</v>
      </c>
      <c r="C43" s="1" t="s">
        <v>112</v>
      </c>
    </row>
    <row r="45" spans="1:3">
      <c r="A45" s="7" t="s">
        <v>25</v>
      </c>
    </row>
    <row r="46" spans="1:3">
      <c r="A46" s="4" t="str">
        <f>CONCATENATE("DJK_manualcheckseg(p,'manualRange',", B$5, ",'override',0);")</f>
        <v>DJK_manualcheckseg(p,'manualRange',[1:349],'override',0);</v>
      </c>
    </row>
    <row r="47" spans="1:3">
      <c r="A47" s="4" t="str">
        <f>CONCATENATE("DJK_manualcheckseg(p,'manualRange',", B$5, ",'override',1);")</f>
        <v>DJK_manualcheckseg(p,'manualRange',[1:349],'override',1);</v>
      </c>
    </row>
    <row r="49" spans="1:11">
      <c r="A49" s="7" t="s">
        <v>26</v>
      </c>
    </row>
    <row r="50" spans="1:11">
      <c r="A50" s="4" t="str">
        <f>CONCATENATE("DJK_analyzeSeg(p,'manualRange',", B$5, ");")</f>
        <v>DJK_analyzeSeg(p,'manualRange',[1:349]);</v>
      </c>
    </row>
    <row r="51" spans="1:11">
      <c r="A51" s="4"/>
    </row>
    <row r="52" spans="1:11">
      <c r="A52" s="8" t="s">
        <v>59</v>
      </c>
    </row>
    <row r="53" spans="1:11">
      <c r="A53" s="4" t="str">
        <f>CONCATENATE("DJK_tracker_djk(p,'manualRange', ", B$5, ");")</f>
        <v>DJK_tracker_djk(p,'manualRange', [1:349]);</v>
      </c>
    </row>
    <row r="54" spans="1:11">
      <c r="A54" s="1" t="str">
        <f>CONCATENATE("problems = DJK_analyzeTracking(p,'manualRange', ", B$5, ", 'pixelsMoveDef', 10, 'pixelsLenDef', [-4 6]);")</f>
        <v>problems = DJK_analyzeTracking(p,'manualRange', [1:349], 'pixelsMoveDef', 10, 'pixelsLenDef', [-4 6]);</v>
      </c>
      <c r="C54" s="1" t="str">
        <f>CONCATENATE("problems = DJK_analyzeTracking(p,'manualRange', ", D$5, ", 'pixelsMoveDef', 15, 'pixelsLenDef', [-4 10]);")</f>
        <v>problems = DJK_analyzeTracking(p,'manualRange', , 'pixelsMoveDef', 15, 'pixelsLenDef', [-4 10]);</v>
      </c>
      <c r="K54" s="1" t="s">
        <v>116</v>
      </c>
    </row>
    <row r="55" spans="1:11">
      <c r="A55" s="1" t="str">
        <f>CONCATENATE("DJK_makeMovie(p, 'tree', 'schAll', 'stabilize', 1,'problemCells',problems);")</f>
        <v>DJK_makeMovie(p, 'tree', 'schAll', 'stabilize', 1,'problemCells',problems);</v>
      </c>
    </row>
    <row r="56" spans="1:11">
      <c r="A56" s="1" t="s">
        <v>83</v>
      </c>
    </row>
    <row r="57" spans="1:11">
      <c r="A57" s="1" t="s">
        <v>113</v>
      </c>
    </row>
    <row r="58" spans="1:11">
      <c r="A58" s="4"/>
    </row>
    <row r="59" spans="1:11">
      <c r="A59" s="8" t="s">
        <v>38</v>
      </c>
    </row>
    <row r="60" spans="1:11">
      <c r="A60" s="1" t="str">
        <f>CONCATENATE("NW_initializeFluorData(p,'manualRange', ", B$5, ");")</f>
        <v>NW_initializeFluorData(p,'manualRange', [1:349]);</v>
      </c>
      <c r="B60" s="1" t="s">
        <v>117</v>
      </c>
    </row>
    <row r="61" spans="1:11">
      <c r="A61" s="4"/>
    </row>
    <row r="62" spans="1:11">
      <c r="A62" s="4" t="str">
        <f>CONCATENATE("optimalShift = DJK_getFluorShift_anycolor(p,'manualRange', ", B$5, ",'fluorcolor','fluor1');")</f>
        <v>optimalShift = DJK_getFluorShift_anycolor(p,'manualRange', [1:349],'fluorcolor','fluor1');</v>
      </c>
      <c r="B62" s="1" t="s">
        <v>118</v>
      </c>
      <c r="C62" s="4" t="str">
        <f>CONCATENATE("optimalShift = DJK_getFluorShift_anycolor(p,'manualRange', ", D$5, ",'fluorcolor','fluor1','maxShift',20);")</f>
        <v>optimalShift = DJK_getFluorShift_anycolor(p,'manualRange', ,'fluorcolor','fluor1','maxShift',20);</v>
      </c>
    </row>
    <row r="63" spans="1:11">
      <c r="A63" s="4" t="s">
        <v>129</v>
      </c>
    </row>
    <row r="64" spans="1:11">
      <c r="A64" s="4" t="s">
        <v>101</v>
      </c>
    </row>
    <row r="65" spans="1:3">
      <c r="A65" s="4" t="str">
        <f>CONCATENATE("DJK_correctFluorImage_anycolor(p, flatfield, shading, replace,'manualRange', ", B$5, ",  'fluorShift', optimalShift, 'deconv_func', @(im) deconvlucy(im, PSF),'fluorcolor','fluor1');")</f>
        <v>DJK_correctFluorImage_anycolor(p, flatfield, shading, replace,'manualRange', [1:349],  'fluorShift', optimalShift, 'deconv_func', @(im) deconvlucy(im, PSF),'fluorcolor','fluor1');</v>
      </c>
    </row>
    <row r="66" spans="1:3">
      <c r="A66" s="4" t="str">
        <f>CONCATENATE("DJK_analyzeFluorBackground_anycolor(p,'manualRange', ", B$5, ",'fluorcolor','fluor1');")</f>
        <v>DJK_analyzeFluorBackground_anycolor(p,'manualRange', [1:349],'fluorcolor','fluor1');</v>
      </c>
    </row>
    <row r="67" spans="1:3">
      <c r="A67" s="8" t="s">
        <v>93</v>
      </c>
    </row>
    <row r="68" spans="1:3">
      <c r="A68" s="4" t="str">
        <f>CONCATENATE("optimalShift2 = DJK_getFluorShift_anycolor(p,'manualRange', ", B$5, ",'fluorcolor','fluor2');")</f>
        <v>optimalShift2 = DJK_getFluorShift_anycolor(p,'manualRange', [1:349],'fluorcolor','fluor2');</v>
      </c>
      <c r="C68" s="4" t="str">
        <f>CONCATENATE("optimalShift2 = DJK_getFluorShift_anycolor(p,'manualRange', ", D$5, ",'fluorcolor','fluor2','maxShift',20);")</f>
        <v>optimalShift2 = DJK_getFluorShift_anycolor(p,'manualRange', ,'fluorcolor','fluor2','maxShift',20);</v>
      </c>
    </row>
    <row r="69" spans="1:3">
      <c r="A69" s="4" t="s">
        <v>129</v>
      </c>
    </row>
    <row r="70" spans="1:3">
      <c r="A70" s="4" t="s">
        <v>101</v>
      </c>
    </row>
    <row r="71" spans="1:3">
      <c r="A71" s="4" t="str">
        <f>CONCATENATE("DJK_correctFluorImage_anycolor(p, flatfield, shading, replace,'manualRange', ", B$5, ",  'fluorShift', optimalShift2, 'deconv_func', @(im) deconvlucy(im, PSF),'fluorcolor','fluor2');")</f>
        <v>DJK_correctFluorImage_anycolor(p, flatfield, shading, replace,'manualRange', [1:349],  'fluorShift', optimalShift2, 'deconv_func', @(im) deconvlucy(im, PSF),'fluorcolor','fluor2');</v>
      </c>
    </row>
    <row r="72" spans="1:3">
      <c r="A72" s="4" t="str">
        <f>CONCATENATE("DJK_analyzeFluorBackground_anycolor(p,'manualRange', ", B$5, ",'fluorcolor','fluor2');")</f>
        <v>DJK_analyzeFluorBackground_anycolor(p,'manualRange', [1:349],'fluorcolor','fluor2');</v>
      </c>
    </row>
    <row r="73" spans="1:3">
      <c r="A73" s="4"/>
    </row>
    <row r="74" spans="1:3">
      <c r="A74" s="8" t="s">
        <v>41</v>
      </c>
    </row>
    <row r="75" spans="1:3">
      <c r="A75" s="4" t="s">
        <v>102</v>
      </c>
    </row>
    <row r="76" spans="1:3">
      <c r="A76" s="4" t="s">
        <v>43</v>
      </c>
    </row>
    <row r="77" spans="1:3">
      <c r="A77" s="4" t="s">
        <v>44</v>
      </c>
    </row>
    <row r="78" spans="1:3">
      <c r="A78" s="4" t="s">
        <v>104</v>
      </c>
    </row>
    <row r="79" spans="1:3">
      <c r="A79" s="4" t="s">
        <v>103</v>
      </c>
    </row>
    <row r="80" spans="1:3">
      <c r="A80" s="4"/>
    </row>
    <row r="81" spans="1:2">
      <c r="A81" s="8" t="s">
        <v>60</v>
      </c>
    </row>
    <row r="82" spans="1:2">
      <c r="A82" s="4" t="str">
        <f>CONCATENATE("DJK_addToSchnitzes_mu(p, 'onScreen', 0, 'frameSizes', [", $B$27, "]);")</f>
        <v>DJK_addToSchnitzes_mu(p, 'onScreen', 0, 'frameSizes', [15]);</v>
      </c>
    </row>
    <row r="83" spans="1:2">
      <c r="A83" s="4" t="str">
        <f>CONCATENATE("DJK_addToSchnitzes_mu(p, 'frameSizes', [", $B$27, "]);")</f>
        <v>DJK_addToSchnitzes_mu(p, 'frameSizes', [15]);</v>
      </c>
    </row>
    <row r="85" spans="1:2">
      <c r="A85" s="17" t="s">
        <v>106</v>
      </c>
      <c r="B85" s="17"/>
    </row>
    <row r="86" spans="1:2">
      <c r="A86" s="3" t="str">
        <f>CONCATENATE("p = DJK_initschnitz('",B$3,"crop','",B$2,"','e.coli.AMOLF','rootDir','",B$4,"\', 'cropLeftTop', ", B$10,", 'cropRightBottom', ", B$11,",'fluor1','",B$6,"','fluor2','",B$7,"','fluor3','",B$8,"');")</f>
        <v>p = DJK_initschnitz('pos2crop','2011-10-28','e.coli.AMOLF','rootDir','D:\DummyExp\', 'cropLeftTop', [1,1], 'cropRightBottom', [1392,1040],'fluor1','y','fluor2','c','fluor3','none');</v>
      </c>
    </row>
    <row r="87" spans="1:2">
      <c r="A87" s="3" t="s">
        <v>105</v>
      </c>
    </row>
    <row r="88" spans="1:2">
      <c r="A88" s="3" t="str">
        <f>CONCATENATE("fitTime = ", B$25, ";")</f>
        <v>fitTime = [25 220];</v>
      </c>
      <c r="B88" s="7" t="s">
        <v>61</v>
      </c>
    </row>
    <row r="89" spans="1:2">
      <c r="A89" s="4"/>
    </row>
    <row r="90" spans="1:2">
      <c r="A90" s="8" t="s">
        <v>62</v>
      </c>
    </row>
    <row r="91" spans="1:2">
      <c r="A91" s="4" t="s">
        <v>63</v>
      </c>
      <c r="B91" s="3" t="s">
        <v>64</v>
      </c>
    </row>
    <row r="92" spans="1:2">
      <c r="A92" s="4" t="s">
        <v>65</v>
      </c>
      <c r="B92" s="3" t="s">
        <v>66</v>
      </c>
    </row>
    <row r="93" spans="1:2">
      <c r="A93" s="4" t="s">
        <v>67</v>
      </c>
      <c r="B93" s="3" t="s">
        <v>68</v>
      </c>
    </row>
    <row r="94" spans="1:2">
      <c r="A94" s="4"/>
      <c r="B94" s="3"/>
    </row>
    <row r="95" spans="1:2">
      <c r="A95" s="4" t="s">
        <v>69</v>
      </c>
    </row>
    <row r="96" spans="1:2">
      <c r="A96" s="4" t="str">
        <f>CONCATENATE("for i=", B$28,", s_rm(i).useForPlot=0; end;")</f>
        <v>for i=[], s_rm(i).useForPlot=0; end;</v>
      </c>
      <c r="B96" s="3" t="s">
        <v>77</v>
      </c>
    </row>
    <row r="97" spans="1:2">
      <c r="A97" s="4" t="s">
        <v>71</v>
      </c>
      <c r="B97" s="3" t="s">
        <v>66</v>
      </c>
    </row>
    <row r="98" spans="1:2">
      <c r="A98" s="4" t="s">
        <v>72</v>
      </c>
      <c r="B98" s="3" t="s">
        <v>68</v>
      </c>
    </row>
    <row r="99" spans="1:2">
      <c r="A99" s="4"/>
      <c r="B99" s="3"/>
    </row>
    <row r="100" spans="1:2">
      <c r="A100" s="14" t="s">
        <v>73</v>
      </c>
      <c r="B100" s="4"/>
    </row>
    <row r="101" spans="1:2">
      <c r="A101" s="4" t="s">
        <v>119</v>
      </c>
      <c r="B101" s="4"/>
    </row>
    <row r="102" spans="1:2">
      <c r="A102" s="4" t="s">
        <v>120</v>
      </c>
      <c r="B102" s="4"/>
    </row>
    <row r="103" spans="1:2">
      <c r="A103" s="4" t="s">
        <v>121</v>
      </c>
      <c r="B103" s="4"/>
    </row>
    <row r="104" spans="1:2">
      <c r="A104" s="4" t="s">
        <v>122</v>
      </c>
      <c r="B104" s="4"/>
    </row>
    <row r="105" spans="1:2">
      <c r="A105" s="4" t="s">
        <v>123</v>
      </c>
      <c r="B105" s="4"/>
    </row>
    <row r="106" spans="1:2">
      <c r="B106" s="4"/>
    </row>
    <row r="107" spans="1:2">
      <c r="A107" s="4" t="s">
        <v>124</v>
      </c>
      <c r="B107" s="4"/>
    </row>
    <row r="108" spans="1:2">
      <c r="A108" s="4" t="s">
        <v>125</v>
      </c>
      <c r="B108" s="4"/>
    </row>
    <row r="109" spans="1:2">
      <c r="A109" s="4" t="s">
        <v>126</v>
      </c>
      <c r="B109" s="4"/>
    </row>
    <row r="110" spans="1:2">
      <c r="A110" s="4" t="s">
        <v>127</v>
      </c>
      <c r="B110" s="4"/>
    </row>
    <row r="111" spans="1:2">
      <c r="B111" s="4"/>
    </row>
    <row r="112" spans="1:2">
      <c r="A112" s="15" t="s">
        <v>74</v>
      </c>
      <c r="B112" s="4"/>
    </row>
    <row r="113" spans="1:2">
      <c r="A113" s="4" t="str">
        <f>CONCATENATE("schnitzData = DJK_get_schnitzData(p2, s_rm_fitTime,'Y_time', 'dataFields', {'muP", $B$27,"_fitNew', 'Y6_mean'}, 'fitTime', fitTime);")</f>
        <v>schnitzData = DJK_get_schnitzData(p2, s_rm_fitTime,'Y_time', 'dataFields', {'muP15_fitNew', 'Y6_mean'}, 'fitTime', fitTime);</v>
      </c>
      <c r="B113" s="4"/>
    </row>
    <row r="114" spans="1:2">
      <c r="A114" s="4" t="str">
        <f>CONCATENATE("DJK_plot_scatterColor(p2, schnitzData, 'muP", $B$27,"_fitNew', 'Y6_mean', 'Y_time', 'xlim', [0 1000], 'ylim', [0 3.0], 'selectionName', name_rm_fitTime, 'plotRegression', 1, 'onScreen', 0);")</f>
        <v>DJK_plot_scatterColor(p2, schnitzData, 'muP15_fitNew', 'Y6_mean', 'Y_time', 'xlim', [0 1000], 'ylim', [0 3.0], 'selectionName', name_rm_fitTime, 'plotRegression', 1, 'onScreen', 0);</v>
      </c>
      <c r="B114" s="4"/>
    </row>
    <row r="115" spans="1:2">
      <c r="A115" s="4" t="str">
        <f>CONCATENATE("DJK_plot_scatterColor(p2, schnitzData, 'noise_muP", $B$27,"_fitNew', 'noise_Y6_mean', 'Y_time', 'xlim', [-50 50], 'ylim', [-0.7 0.7], 'selectionName', name_rm_fitTime, 'plotRegression', 1, 'onScreen', 0);")</f>
        <v>DJK_plot_scatterColor(p2, schnitzData, 'noise_muP15_fitNew', 'noise_Y6_mean', 'Y_time', 'xlim', [-50 50], 'ylim', [-0.7 0.7], 'selectionName', name_rm_fitTime, 'plotRegression', 1, 'onScreen', 0);</v>
      </c>
      <c r="B115" s="4"/>
    </row>
    <row r="116" spans="1:2">
      <c r="A116" s="1" t="str">
        <f>CONCATENATE("DJK_plot_time_hist(p2, schnitzData, 'Y6_mean', ",B$29,", 'selectionName', name_rm_fitTime, 'onScreen', 0);")</f>
        <v>DJK_plot_time_hist(p2, schnitzData, 'Y6_mean', 0.94, 'selectionName', name_rm_fitTime, 'onScreen', 0);</v>
      </c>
      <c r="B116" s="4"/>
    </row>
    <row r="117" spans="1:2">
      <c r="A117" s="4" t="str">
        <f>CONCATENATE("DJK_plot_time_hist(p2, schnitzData, 'muP", $B$27,"_fitNew', 0, 'binCenters', [0:0.05:3.0], 'selectionName', name_rm_fitTime, 'onScreen', 0);")</f>
        <v>DJK_plot_time_hist(p2, schnitzData, 'muP15_fitNew', 0, 'binCenters', [0:0.05:3.0], 'selectionName', name_rm_fitTime, 'onScreen', 0);</v>
      </c>
      <c r="B117" s="4"/>
    </row>
    <row r="118" spans="1:2">
      <c r="A118" s="4"/>
      <c r="B118" s="4"/>
    </row>
    <row r="119" spans="1:2">
      <c r="A119" s="4" t="str">
        <f>CONCATENATE("schnitzData = DJK_get_schnitzData(p2, s_rm_fitTime,'C_time', 'dataFields', {'muP", $B$27,"_fitNew', 'C6_mean'}, 'fitTime', fitTime); name_rm_branch = [name_rm '_' num2str(fitTime(1)) '_' num2str(fitTime(2))];")</f>
        <v>schnitzData = DJK_get_schnitzData(p2, s_rm_fitTime,'C_time', 'dataFields', {'muP15_fitNew', 'C6_mean'}, 'fitTime', fitTime); name_rm_branch = [name_rm '_' num2str(fitTime(1)) '_' num2str(fitTime(2))];</v>
      </c>
      <c r="B119" s="4"/>
    </row>
    <row r="120" spans="1:2">
      <c r="A120" s="4" t="str">
        <f>CONCATENATE("DJK_plot_scatterColor(p2, schnitzData, 'muP", $B$27,"_fitNew', 'C6_mean', 'C_time', 'xlim', [0 1000], 'ylim', [0 3.0], 'selectionName', name_rm_fitTime, 'plotRegression', 1, 'onScreen', 0);")</f>
        <v>DJK_plot_scatterColor(p2, schnitzData, 'muP15_fitNew', 'C6_mean', 'C_time', 'xlim', [0 1000], 'ylim', [0 3.0], 'selectionName', name_rm_fitTime, 'plotRegression', 1, 'onScreen', 0);</v>
      </c>
      <c r="B120" s="4"/>
    </row>
    <row r="121" spans="1:2">
      <c r="A121" s="4" t="str">
        <f>CONCATENATE("DJK_plot_scatterColor(p2, schnitzData, 'noise_muP", $B$27,"_fitNew', 'noise_C6_mean', 'C_time', 'xlim', [-50 50], 'ylim', [-0.7 0.7], 'selectionName', name_rm_fitTime, 'plotRegression', 1, 'onScreen', 0);")</f>
        <v>DJK_plot_scatterColor(p2, schnitzData, 'noise_muP15_fitNew', 'noise_C6_mean', 'C_time', 'xlim', [-50 50], 'ylim', [-0.7 0.7], 'selectionName', name_rm_fitTime, 'plotRegression', 1, 'onScreen', 0);</v>
      </c>
      <c r="B121" s="4"/>
    </row>
    <row r="122" spans="1:2">
      <c r="A122" s="1" t="str">
        <f>CONCATENATE("DJK_plot_time_hist(p2, schnitzData, 'C6_mean', ",0,", 'selectionName', name_rm_fitTime, 'onScreen', 0,'timeField','C_time');")</f>
        <v>DJK_plot_time_hist(p2, schnitzData, 'C6_mean', 0, 'selectionName', name_rm_fitTime, 'onScreen', 0,'timeField','C_time');</v>
      </c>
      <c r="B122" s="4"/>
    </row>
    <row r="123" spans="1:2">
      <c r="B123" s="4"/>
    </row>
    <row r="124" spans="1:2">
      <c r="A124" s="4" t="str">
        <f>CONCATENATE("schnitzData = DJK_get_schnitzData(p2, s_rm_fitTime,'C_time', 'dataFields', {'Y6_mean', 'C6_mean'}, 'fitTime', fitTime);")</f>
        <v>schnitzData = DJK_get_schnitzData(p2, s_rm_fitTime,'C_time', 'dataFields', {'Y6_mean', 'C6_mean'}, 'fitTime', fitTime);</v>
      </c>
      <c r="B124" s="4"/>
    </row>
    <row r="125" spans="1:2">
      <c r="A125" s="4" t="str">
        <f>CONCATENATE("DJK_plot_scatterColor(p2, schnitzData, 'Y6_mean', 'C6_mean', 'C_time', 'xlim', [0 400], 'ylim', [0 1000], 'selectionName', name_rm_fitTime, 'plotRegression', 1, 'onScreen', 0);")</f>
        <v>DJK_plot_scatterColor(p2, schnitzData, 'Y6_mean', 'C6_mean', 'C_time', 'xlim', [0 400], 'ylim', [0 1000], 'selectionName', name_rm_fitTime, 'plotRegression', 1, 'onScreen', 0);</v>
      </c>
      <c r="B125" s="4"/>
    </row>
    <row r="126" spans="1:2">
      <c r="A126" s="4" t="str">
        <f>CONCATENATE("DJK_plot_scatterColor(p2, schnitzData, 'noise_Y6_mean', 'noise_C6_mean', 'C_time', 'xlim', [-200 200], 'ylim', [-500 500], 'selectionName', name_rm_fitTime, 'plotRegression', 1, 'onScreen', 0);")</f>
        <v>DJK_plot_scatterColor(p2, schnitzData, 'noise_Y6_mean', 'noise_C6_mean', 'C_time', 'xlim', [-200 200], 'ylim', [-500 500], 'selectionName', name_rm_fitTime, 'plotRegression', 1, 'onScreen', 0);</v>
      </c>
      <c r="B126" s="4"/>
    </row>
    <row r="127" spans="1:2">
      <c r="B127" s="4"/>
    </row>
    <row r="128" spans="1:2">
      <c r="B128" s="4"/>
    </row>
    <row r="129" spans="1:2">
      <c r="A129" s="16" t="s">
        <v>91</v>
      </c>
      <c r="B129" s="4"/>
    </row>
    <row r="130" spans="1:2">
      <c r="A130" s="3" t="str">
        <f>CONCATENATE("fitTime = ", B$23, "; fitTime = fitTime + [2 -2];")</f>
        <v>fitTime = [25 220]; fitTime = fitTime + [2 -2];</v>
      </c>
      <c r="B130" s="8" t="s">
        <v>75</v>
      </c>
    </row>
    <row r="131" spans="1:2">
      <c r="A131" s="4" t="str">
        <f>CONCATENATE("branchData = DJK_getBranches(p2,s_rm,'dataFields',{'C_time' 'C6_mean' 'Y_time','Y6_mean' 'muP", $B$27,"_fitNew'}, 'fitTime', fitTime); name_rm_branch = [name_rm '_' num2str(fitTime(1)) '_' num2str(fitTime(2))];")</f>
        <v>branchData = DJK_getBranches(p2,s_rm,'dataFields',{'C_time' 'C6_mean' 'Y_time','Y6_mean' 'muP15_fitNew'}, 'fitTime', fitTime); name_rm_branch = [name_rm '_' num2str(fitTime(1)) '_' num2str(fitTime(2))];</v>
      </c>
      <c r="B131" s="4"/>
    </row>
    <row r="132" spans="1:2">
      <c r="A132" s="1" t="str">
        <f>CONCATENATE("branches = DJK_addToBranches_noise(p2, branchData,'dataFields',{'C_time' 'C6_mean' 'Y_time' 'Y6_mean' 'muP", $B$27,"_fitNew'});")</f>
        <v>branches = DJK_addToBranches_noise(p2, branchData,'dataFields',{'C_time' 'C6_mean' 'Y_time' 'Y6_mean' 'muP15_fitNew'});</v>
      </c>
      <c r="B132" s="4"/>
    </row>
    <row r="133" spans="1:2">
      <c r="A133" s="4" t="s">
        <v>81</v>
      </c>
      <c r="B133" s="4"/>
    </row>
    <row r="134" spans="1:2">
      <c r="A134" s="4" t="s">
        <v>82</v>
      </c>
      <c r="B134" s="4"/>
    </row>
    <row r="135" spans="1:2">
      <c r="A135" s="4" t="str">
        <f>+CONCATENATE("DJK_plot_crosscorrelation_standard_error_store(p2, branch_groups, 'noise_Y6_mean', 'noise_muP", $B$27,"_fitNew','selectionName',name_rm_branch);")</f>
        <v>DJK_plot_crosscorrelation_standard_error_store(p2, branch_groups, 'noise_Y6_mean', 'noise_muP15_fitNew','selectionName',name_rm_branch);</v>
      </c>
    </row>
    <row r="136" spans="1:2">
      <c r="A136" s="4" t="str">
        <f>+CONCATENATE("DJK_plot_crosscorrelation_standard_error_store(p2, branch_groups, 'noise_C6_mean', 'noise_muP", $B$27,"_fitNew','selectionName',name_rm_branch);")</f>
        <v>DJK_plot_crosscorrelation_standard_error_store(p2, branch_groups, 'noise_C6_mean', 'noise_muP15_fitNew','selectionName',name_rm_branch);</v>
      </c>
    </row>
    <row r="137" spans="1:2">
      <c r="A137" s="4" t="str">
        <f>+CONCATENATE("DJK_plot_crosscorrelation_standard_error_store(p2, branch_groups, 'noise_Y6_mean',  'noise_C6_mean','selectionName',name_rm_branch);")</f>
        <v>DJK_plot_crosscorrelation_standard_error_store(p2, branch_groups, 'noise_Y6_mean',  'noise_C6_mean','selectionName',name_rm_branch);</v>
      </c>
    </row>
    <row r="138" spans="1:2">
      <c r="A138" s="4" t="str">
        <f>+CONCATENATE("DJK_plot_crosscorrelation_standard_error_store(p2, branch_groups, 'noise_Y6_mean',  'noise_Y6_mean','selectionName',name_rm_branch);")</f>
        <v>DJK_plot_crosscorrelation_standard_error_store(p2, branch_groups, 'noise_Y6_mean',  'noise_Y6_mean','selectionName',name_rm_branch);</v>
      </c>
    </row>
    <row r="139" spans="1:2">
      <c r="A139" s="4" t="str">
        <f>+CONCATENATE("DJK_plot_crosscorrelation_standard_error_store(p2, branch_groups,'noise_muP", $B$27,"_fitNew', 'noise_muP", $B$27,"_fitNew','selectionName',name_rm_branch);")</f>
        <v>DJK_plot_crosscorrelation_standard_error_store(p2, branch_groups,'noise_muP15_fitNew', 'noise_muP15_fitNew','selectionName',name_rm_branch);</v>
      </c>
    </row>
    <row r="140" spans="1:2">
      <c r="A140" s="4" t="str">
        <f>+CONCATENATE("DJK_plot_crosscorrelation_standard_error_store(p2, branch_groups, 'noise_C6_mean',  'noise_C6_mean','selectionName',name_rm_branch);")</f>
        <v>DJK_plot_crosscorrelation_standard_error_store(p2, branch_groups, 'noise_C6_mean',  'noise_C6_mean','selectionName',name_rm_branch);</v>
      </c>
    </row>
    <row r="141" spans="1:2">
      <c r="A141" s="4"/>
    </row>
    <row r="142" spans="1:2">
      <c r="A142" s="4"/>
    </row>
    <row r="143" spans="1:2">
      <c r="A143" s="4"/>
    </row>
    <row r="146" spans="1:1">
      <c r="A146" s="16" t="s">
        <v>92</v>
      </c>
    </row>
    <row r="147" spans="1:1">
      <c r="A147" s="3" t="str">
        <f>CONCATENATE("fitTime = ", B$23, "; fitTime = fitTime + [2 -2];")</f>
        <v>fitTime = [25 220]; fitTime = fitTime + [2 -2];</v>
      </c>
    </row>
    <row r="148" spans="1:1">
      <c r="A148" s="4" t="str">
        <f>CONCATENATE("branchData = DJK_get_branches(p2,s_rm,'dataFields',{'C_time' 'C6_mean' 'Y_time','Y6_mean' 'muP", $B$27,"_fitNew'}, 'fitTime', fitTime); name_rm_branch = [name_rm '_' num2str(fitTime(1)) '_' num2str(fitTime(2))];")</f>
        <v>branchData = DJK_get_branches(p2,s_rm,'dataFields',{'C_time' 'C6_mean' 'Y_time','Y6_mean' 'muP15_fitNew'}, 'fitTime', fitTime); name_rm_branch = [name_rm '_' num2str(fitTime(1)) '_' num2str(fitTime(2))];</v>
      </c>
    </row>
    <row r="149" spans="1:1">
      <c r="A149" s="4" t="str">
        <f>CONCATENATE("DJK_xcorr_branches(p2, branchData, 'noise_C6_mean', 'noise_C6_mean', 'correct', 1, 'xlim', ", $B$22,", 'selectionName', name_rm_branch, 'onScreen', 0);")</f>
        <v>DJK_xcorr_branches(p2, branchData, 'noise_C6_mean', 'noise_C6_mean', 'correct', 1, 'xlim', [0 500], 'selectionName', name_rm_branch, 'onScreen', 0);</v>
      </c>
    </row>
    <row r="150" spans="1:1">
      <c r="A150" s="4" t="str">
        <f>CONCATENATE("DJK_xcorr_branches(p2, branchData, 'noise_Y6_mean', 'noise_Y6_mean', 'correct', 1, 'xlim', ", $B$22,", 'selectionName', name_rm_branch, 'onScreen', 0);")</f>
        <v>DJK_xcorr_branches(p2, branchData, 'noise_Y6_mean', 'noise_Y6_mean', 'correct', 1, 'xlim', [0 500], 'selectionName', name_rm_branch, 'onScreen', 0);</v>
      </c>
    </row>
    <row r="151" spans="1:1">
      <c r="A151" s="4" t="str">
        <f>CONCATENATE("DJK_xcorr_branches(p2, branchData, 'noise_muP", $B$27,"_fitNew', 'noise_muP", $B$27,"_fitNew', 'correct', 1, 'xlim',", $B$22, ", 'selectionName', name_rm_branch, 'onScreen', 0);")</f>
        <v>DJK_xcorr_branches(p2, branchData, 'noise_muP15_fitNew', 'noise_muP15_fitNew', 'correct', 1, 'xlim',[0 500], 'selectionName', name_rm_branch, 'onScreen', 0);</v>
      </c>
    </row>
    <row r="152" spans="1:1">
      <c r="A152" s="4" t="str">
        <f>CONCATENATE("DJK_xcorr_branches(p2, branchData, 'noise_Y6_mean', 'noise_muP", $B$27,"_fitNew', 'correct', 1, 'xlim', [-450 450], 'selectionName', name_rm_branch, 'onScreen', 0);")</f>
        <v>DJK_xcorr_branches(p2, branchData, 'noise_Y6_mean', 'noise_muP15_fitNew', 'correct', 1, 'xlim', [-450 450], 'selectionName', name_rm_branch, 'onScreen', 0);</v>
      </c>
    </row>
    <row r="153" spans="1:1">
      <c r="A153" s="4" t="str">
        <f>CONCATENATE("DJK_xcorr_branches(p2, branchData, 'noise_C6_mean', 'noise_muP", $B$27,"_fitNew', 'correct', 1, 'xlim', [-450 450], 'selectionName', name_rm_branch, 'onScreen', 0);")</f>
        <v>DJK_xcorr_branches(p2, branchData, 'noise_C6_mean', 'noise_muP15_fitNew', 'correct', 1, 'xlim', [-450 450], 'selectionName', name_rm_branch, 'onScreen', 0);</v>
      </c>
    </row>
    <row r="154" spans="1:1">
      <c r="A154" s="4" t="str">
        <f>CONCATENATE("DJK_xcorr_branches(p2, branchData, 'noise_Y6_mean', 'noise_C6_mean', 'correct', 1, 'xlim', ", $B$22,", 'selectionName', name_rm_branch, 'onScreen', 0);")</f>
        <v>DJK_xcorr_branches(p2, branchData, 'noise_Y6_mean', 'noise_C6_mean', 'correct', 1, 'xlim', [0 500], 'selectionName', name_rm_branch, 'onScreen', 0);</v>
      </c>
    </row>
  </sheetData>
  <mergeCells count="3">
    <mergeCell ref="A1:B1"/>
    <mergeCell ref="A31:B31"/>
    <mergeCell ref="A85:B85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7" t="s">
        <v>10</v>
      </c>
      <c r="B1" s="17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7" t="s">
        <v>11</v>
      </c>
      <c r="B22" s="17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7" t="s">
        <v>55</v>
      </c>
      <c r="B56" s="17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7" t="s">
        <v>21</v>
      </c>
      <c r="D1" s="17"/>
      <c r="E1" s="17"/>
      <c r="F1" s="17"/>
      <c r="G1" s="17"/>
      <c r="H1" s="17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2012-01-30T15:25:11Z</dcterms:modified>
</cp:coreProperties>
</file>