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005" yWindow="2550" windowWidth="15135" windowHeight="4410"/>
  </bookViews>
  <sheets>
    <sheet name="Script" sheetId="6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53" i="61" l="1"/>
  <c r="A36" i="61" l="1"/>
  <c r="A93" i="61" l="1"/>
  <c r="A58" i="61" l="1"/>
  <c r="A59" i="61"/>
  <c r="A49" i="61"/>
  <c r="A250" i="61"/>
  <c r="C42" i="61" l="1"/>
  <c r="A43" i="61"/>
  <c r="A42" i="61"/>
  <c r="A243" i="61"/>
  <c r="A242" i="61"/>
  <c r="A199" i="61"/>
  <c r="A197" i="61"/>
  <c r="A176" i="61"/>
  <c r="A179" i="61"/>
  <c r="A174" i="61"/>
  <c r="A190" i="61"/>
  <c r="A180" i="61"/>
  <c r="A169" i="61"/>
  <c r="A170" i="61"/>
  <c r="A168" i="61"/>
  <c r="A200" i="61"/>
  <c r="A198" i="61"/>
  <c r="A171" i="61"/>
  <c r="A271" i="61" l="1"/>
  <c r="A272" i="61"/>
  <c r="A57" i="61" l="1"/>
  <c r="A78" i="61"/>
  <c r="A238" i="61"/>
  <c r="A237" i="61"/>
  <c r="A235" i="61"/>
  <c r="A231" i="61"/>
  <c r="A230" i="61"/>
  <c r="A239" i="61"/>
  <c r="A236" i="61"/>
  <c r="A240" i="61"/>
  <c r="A228" i="61" l="1"/>
  <c r="A249" i="61"/>
  <c r="A266" i="61"/>
  <c r="A267" i="61" l="1"/>
  <c r="A72" i="61" l="1"/>
  <c r="A248" i="61"/>
  <c r="A247" i="61"/>
  <c r="A270" i="61" l="1"/>
  <c r="A269" i="61"/>
  <c r="A268" i="61"/>
  <c r="A81" i="61" l="1"/>
  <c r="A82" i="61"/>
  <c r="A206" i="61" l="1"/>
  <c r="A129" i="61" l="1"/>
  <c r="A213" i="61"/>
  <c r="A212" i="61"/>
  <c r="A207" i="61"/>
  <c r="A132" i="61"/>
  <c r="A131" i="61"/>
  <c r="A130" i="61"/>
  <c r="A275" i="61" l="1"/>
  <c r="A119" i="61" l="1"/>
  <c r="A224" i="61"/>
  <c r="A223" i="61"/>
  <c r="A219" i="61"/>
  <c r="A218" i="61"/>
  <c r="A227" i="61"/>
  <c r="A226" i="61"/>
  <c r="A225" i="61"/>
  <c r="A216" i="61"/>
  <c r="A215" i="61"/>
  <c r="A214" i="61"/>
  <c r="A196" i="61"/>
  <c r="A175" i="61"/>
  <c r="A173" i="61"/>
  <c r="A167" i="61"/>
  <c r="A178" i="61"/>
  <c r="A143" i="61"/>
  <c r="A204" i="61" l="1"/>
  <c r="A153" i="61"/>
  <c r="A147" i="61"/>
  <c r="A139" i="61"/>
  <c r="A76" i="61" l="1"/>
  <c r="A75" i="61"/>
  <c r="A39" i="61" l="1"/>
  <c r="A33" i="61"/>
  <c r="A37" i="61"/>
  <c r="A70" i="61"/>
  <c r="A94" i="61" l="1"/>
</calcChain>
</file>

<file path=xl/sharedStrings.xml><?xml version="1.0" encoding="utf-8"?>
<sst xmlns="http://schemas.openxmlformats.org/spreadsheetml/2006/main" count="192" uniqueCount="172">
  <si>
    <t>folder name</t>
  </si>
  <si>
    <t>date</t>
  </si>
  <si>
    <t>position name</t>
  </si>
  <si>
    <t>frames</t>
  </si>
  <si>
    <t>left top</t>
  </si>
  <si>
    <t>right bottom</t>
  </si>
  <si>
    <t>SETTINGS</t>
  </si>
  <si>
    <t>COMMANDS (COPY, PASTE VALUES &amp; FORMAT)</t>
  </si>
  <si>
    <t>[1392,1040]</t>
  </si>
  <si>
    <t>[1,1]</t>
  </si>
  <si>
    <t>%1 - cropping</t>
  </si>
  <si>
    <t>%2 - segmentation</t>
  </si>
  <si>
    <t>%3 - check / correct segmentation</t>
  </si>
  <si>
    <t>%4 - analyze segmentation and correct</t>
  </si>
  <si>
    <t>%6 - correcting fluor</t>
  </si>
  <si>
    <t>%7 - make &amp; add to schnitzcells</t>
  </si>
  <si>
    <t>DJK_addToSchnitzes_length(p);</t>
  </si>
  <si>
    <t>DJK_addToSchnitzes_length(p, 'onScreen', 0);</t>
  </si>
  <si>
    <t>%5 - perform tracking, check tracking, make problem movie and correct</t>
  </si>
  <si>
    <t>% Selections</t>
  </si>
  <si>
    <t>s_all = DJK_selSchitzesToPlot(schnitzcells, 'P', @(x) 1); name_all = 'all';</t>
  </si>
  <si>
    <t>% all</t>
  </si>
  <si>
    <t>s_all_fitTime = DJK_selSchitzesToPlot(s_all, 'time', @(x) x(1) &gt; fitTime(1) &amp; x(1) &lt; fitTime(2)); name_all_fitTime = ['all_' num2str(fitTime(1)) '_' num2str(fitTime(2))];</t>
  </si>
  <si>
    <t>% cycle starts in fitTime</t>
  </si>
  <si>
    <t>s_all_fitTime_cycle = DJK_selSchitzesToPlot(s_all_fitTime, 'completeCycle', @(x) x ~= 0); name_all_fitTime_cycle = [name_all_fitTime '_cycle'];</t>
  </si>
  <si>
    <t>s_rm = DJK_selSchitzesToPlot(s_all, 'P', @(x) 1); name_rm = 'rm';</t>
  </si>
  <si>
    <t>s_rm_fitTime = DJK_selSchitzesToPlot(s_rm, 'time', @(x) x(1) &gt; fitTime(1) &amp; x(1) &lt; fitTime(2)); name_rm_fitTime = ['rm_' num2str(fitTime(1)) '_' num2str(fitTime(2))];</t>
  </si>
  <si>
    <t>s_rm_fitTime_cycle = DJK_selSchitzesToPlot(s_rm_fitTime, 'completeCycle', @(x) x ~= 0); name_rm_fitTime_cycle = [name_rm_fitTime '_cycle'];</t>
  </si>
  <si>
    <t>schnitzes to be removed from analysis</t>
  </si>
  <si>
    <t>% remove bad cells</t>
  </si>
  <si>
    <t>autofluorescence</t>
  </si>
  <si>
    <t>0.94</t>
  </si>
  <si>
    <t>slices</t>
  </si>
  <si>
    <t>branch_groups = DJK_divide_branch_data(trimmed_branches);</t>
  </si>
  <si>
    <t>DJK_makeMovie (p, 'tree', 'schAll', 'stabilize', 1);</t>
  </si>
  <si>
    <t>rangeFiltSize</t>
  </si>
  <si>
    <t>maskMargin</t>
  </si>
  <si>
    <t>LoG_Smoothing</t>
  </si>
  <si>
    <t>minCellArea</t>
  </si>
  <si>
    <t>GaussianFilter</t>
  </si>
  <si>
    <t>minDepth</t>
  </si>
  <si>
    <t>% AutoCorr &amp; Xcorr with errorbars</t>
  </si>
  <si>
    <t>% second color</t>
  </si>
  <si>
    <t>fluor1</t>
  </si>
  <si>
    <t>fluor2</t>
  </si>
  <si>
    <t>fluor3</t>
  </si>
  <si>
    <t>none</t>
  </si>
  <si>
    <t>DJK_compileSchnitzImproved_3colors(p,'quickMode',0);</t>
  </si>
  <si>
    <t>[p,schnitzcells] = DJK_compileSchnitzImproved_3colors(p,'quickMode',1);</t>
  </si>
  <si>
    <t>% START OF DATA PLOTTING</t>
  </si>
  <si>
    <t>DJK_makeMovie (p, 'tree', 'cellno', 'stabilize', 1,'problemCells',problems);</t>
  </si>
  <si>
    <t>if a fluorescence colour does not exist, set color to: 'none'</t>
  </si>
  <si>
    <t>neckDepth</t>
  </si>
  <si>
    <t>% Spatial Dependence</t>
  </si>
  <si>
    <t>% Find Schnitzes with slow/negative growth rate -&gt; rm them?!</t>
  </si>
  <si>
    <t>% Make movie with cells colored according to branch group</t>
  </si>
  <si>
    <t>default 2</t>
  </si>
  <si>
    <t>%adjust color manually!</t>
  </si>
  <si>
    <t>schnitzcells=DJK_addToSchnitzes_fluorRate_phase(p,'g','5');</t>
  </si>
  <si>
    <t>schnitzcells=DJK_addToSchnitzes_fluorRate_phase(p,'r','5');</t>
  </si>
  <si>
    <t>% frames for which spatial dependence is plotted</t>
  </si>
  <si>
    <t>% Time Dependence Data</t>
  </si>
  <si>
    <t>% Scatter Plots, Histograms</t>
  </si>
  <si>
    <t>schnitzcells = PN_fluorRate_G(schnitzcells);</t>
  </si>
  <si>
    <t>schnitzcells = PN_fluorRate_R(schnitzcells);</t>
  </si>
  <si>
    <t>schnitzcells = DJK_addToSchnitzes_predictedValues(schnitzcells, 'phase', 'length_fitNew', 'phase2', [0 1]);</t>
  </si>
  <si>
    <t>schnitzcells = DJK_addToSchnitzes_atRandDR(schnitzcells, 'phase2');</t>
  </si>
  <si>
    <t>schnitzcells = DJK_addToSchnitzes_atRandDR(schnitzcells, 'time');</t>
  </si>
  <si>
    <t>schnitzcells = PN_addToSchnitzes_Phase_at_TimeField(schnitzcells,'phase2','dR5_time');</t>
  </si>
  <si>
    <t>schnitzcells = DJK_addToSchnitzes_cycleCor(schnitzcells, 'dG5', 'phase2_at_dR5_time');</t>
  </si>
  <si>
    <t>schnitzcells = DJK_addToSchnitzes_cycleCor(schnitzcells, 'dR5', 'phase2_at_dR5_time');</t>
  </si>
  <si>
    <t>schnitzcells = DJK_addToSchnitzes_cycleCor(schnitzcells, 'G6_mean', 'phase2_atR');</t>
  </si>
  <si>
    <t>schnitzcells = DJK_addToSchnitzes_cycleCor(schnitzcells, 'R6_mean', 'phase2_atR');</t>
  </si>
  <si>
    <t>schnitzcells = PN_smooth_field(schnitzcells,'dG5_sum_dt','extensive');</t>
  </si>
  <si>
    <t>schnitzcells = PN_smooth_field(schnitzcells,'dR5_sum_dt','extensive');</t>
  </si>
  <si>
    <t>schnitzcells = DJK_addToSchnitzes_cycleCor(schnitzcells, 'dG5_sum_dt_s', 'phase2_atdR');</t>
  </si>
  <si>
    <t>schnitzcells = DJK_addToSchnitzes_cycleCor(schnitzcells, 'dR5_sum_dt_s', 'phase2_atdR');</t>
  </si>
  <si>
    <t>schnitzcells = DJK_addToSchnitzes_cycleCor(schnitzcells, 'dG5_sum_dt', 'phase2_atdR');</t>
  </si>
  <si>
    <t>schnitzcells = DJK_addToSchnitzes_cycleCor(schnitzcells, 'dR5_sum_dt', 'phase2_atdR');</t>
  </si>
  <si>
    <t>NW_saveSchnitzcells(p,schnitzcells)</t>
  </si>
  <si>
    <t>%8 Add correct mu</t>
  </si>
  <si>
    <t>%10 Add (new) linear fit Production Rates and smoothed Standard Rates</t>
  </si>
  <si>
    <t>%11 cell cycle correction (automatic. Daan style). "_cycCor"</t>
  </si>
  <si>
    <t>% cycle starts in fitTime (no condition on end!)</t>
  </si>
  <si>
    <t>% scatter plot: new Rates - growth rate</t>
  </si>
  <si>
    <t>% --------------------------------------</t>
  </si>
  <si>
    <t>DJK_plot_scatterColor(p, schnitzData, 'noise_dG5_cycCor', 'noise_dR5_cycCor', 'R_time', 'xlim', [-5000 6000], 'ylim', [-2000 2000], 'selectionName', [name_rm_fitTime, '_newRates_cycCorAuto'], 'plotRegression', 1, 'onScreen', 0);</t>
  </si>
  <si>
    <t>DJK_plot_scatterColor(p, schnitzData, 'noise_dG5_sum_dt_s_cycCor', 'noise_dR5_sum_dt_s_cycCor', 'R_time', 'xlim', [-5000 6000], 'ylim', [-2000 2000], 'selectionName', [name_rm_fitTime, '_newRates_cycCorAuto'], 'plotRegression', 1, 'onScreen', 0);</t>
  </si>
  <si>
    <t>schnitzData = DJK_get_schnitzData(p, s_rm_fitTime,'R_time', 'dataFields', {'dG5_sum_dt_s_cycCor', 'dR5_sum_dt_s_cycCor','dG5_cycCor', 'dR5_cycCor'}, 'fitTime', fitTime);</t>
  </si>
  <si>
    <t>% -----------------</t>
  </si>
  <si>
    <t>% mu, GFP conc. autoCycCor</t>
  </si>
  <si>
    <t>% mu, mCherry conc. autoCycCor</t>
  </si>
  <si>
    <t>% GFP, mCherry conc. autoCycCor</t>
  </si>
  <si>
    <t>name_rm_branch = [name_rm '_' num2str(fitTime(1)) '_' num2str(fitTime(2)) '_ConcnewRates_cycCorAuto'];</t>
  </si>
  <si>
    <t>% -------------------</t>
  </si>
  <si>
    <t>%12 crop growth rate to fit production rate vectors</t>
  </si>
  <si>
    <t>default [1 2 3]</t>
  </si>
  <si>
    <t>fit Time cross correlations</t>
  </si>
  <si>
    <t>fit Time scatter &amp; hist plots</t>
  </si>
  <si>
    <t># phase used for mu (odd number!)</t>
  </si>
  <si>
    <t>% restrict to completeCycle</t>
  </si>
  <si>
    <t>% smoothed diff-coeff</t>
  </si>
  <si>
    <t>% Production Rates. autoCycCor</t>
  </si>
  <si>
    <t>% Scatter Prod Rates - mu</t>
  </si>
  <si>
    <t>% end of standard data plotting</t>
  </si>
  <si>
    <t>consider replacing concentrations R6_mean by R5_mean!!</t>
  </si>
  <si>
    <t>load 'D:\SchnitzcellsCurrentVersion\Schnitzcells\Noreen_additions\NW_ColorMaps.mat'  whiteredgreenColormap</t>
  </si>
  <si>
    <t>schnitzcells = DJK_addToSchnitzes_cycleCor(schnitzcells, 'R5_mean', 'phase2_atR');</t>
  </si>
  <si>
    <t>schnitzcells = DJK_addToSchnitzes_cycleCor(schnitzcells, 'G5_mean', 'phase2_atR');</t>
  </si>
  <si>
    <t>DJK_plot_scatterColor(p, s_all, 'av_R6_mean', 'av_time', 'gen', 'ylim', [0 100], 'selectionName', name_all, 'plotRegression', 0, 'onScreen', 0);</t>
  </si>
  <si>
    <t>trimmed_branches = DJK_trim_branch_data(branches,4);</t>
  </si>
  <si>
    <t>name_rm_branch = [name_rm '_' num2str(fitTime(1)) '_' num2str(fitTime(2)) '_CombRatesConc_cycCorAuto'];</t>
  </si>
  <si>
    <t>DJK_addToSchnitzes_fluor_anycolor(p, 'onScreen', 0,'colorNormalize',[0 300], 'fluorcolor','fluor1','minimalMode',0);</t>
  </si>
  <si>
    <t>%5b - create backup of seg/track files</t>
  </si>
  <si>
    <t>NW_Backup_SegTrack(p);</t>
  </si>
  <si>
    <t>Default (minimal medium): Move 10, Length [-4 6]</t>
  </si>
  <si>
    <t>%9 Add (old) production rates (difference of total fluo at 2 time points)</t>
  </si>
  <si>
    <t>%only one muPxx possible!</t>
  </si>
  <si>
    <t>% concentrations  (R6_mean, G6_mean). Auto cycCor</t>
  </si>
  <si>
    <t>DJK_plot_scatterColor(p, s_all, 'av_mu_fitNew', 'av_time', 'gen', 'ylim', [0 4], 'selectionName', name_all, 'plotRegression', 0, 'onScreen', 0);</t>
  </si>
  <si>
    <t>DJK_plot_scatterColor(p, s_all, 'av_mu_fitNew', 'av_R6_mean', 'av_time', 'xlim', [0 100], 'ylim', [0 4], 'selectionName', name_all, 'plotRegression', 1, 'onScreen', 0);</t>
  </si>
  <si>
    <t>DJK_plot_scatterColor(p, s_all, 'av_G6_mean', 'av_time', 'gen', 'ylim', [0 300], 'selectionName', name_all, 'plotRegression', 0, 'onScreen', 0);</t>
  </si>
  <si>
    <t>DJK_plot_scatterColor(p, s_all, 'av_mu_fitNew', 'av_G6_mean', 'av_time', 'xlim', [0 300], 'ylim', [0 4], 'selectionName', name_all, 'plotRegression', 1, 'onScreen', 0);</t>
  </si>
  <si>
    <t>DJK_plot_time_hist(p, schnitzData, 'dG5_cycCor', 0, 'selectionName', [name_rm_fitTime, '_newRates_cycCorAuto'], 'onScreen', 0,'timeField','R_time','binCenters',[-2000:100:3000],'timeField','R_time');</t>
  </si>
  <si>
    <t>DJK_plot_time_hist(p, schnitzData, 'dR5_cycCor', 0, 'selectionName', [name_rm_fitTime, '_newRates_cycCorAuto'], 'onScreen', 0,'timeField','R_time','binCenters',[-3000:100:10000],'timeField','R_time');</t>
  </si>
  <si>
    <t>DJK_plot_scatterColor(p, schnitzData, 'dG5_sum_dt_s_cycCor', 'dR5_sum_dt_s_cycCor', 'R_time', 'xlim', [-3000 10000], 'ylim', [-2000 5000], 'selectionName', [name_rm_fitTime, '_newRates_cycCorAuto'], 'plotRegression', 1, 'onScreen', 0);</t>
  </si>
  <si>
    <t>DJK_plot_scatterColor(p, schnitzData, 'dG5_cycCor', 'dR5_cycCor', 'R_time', 'xlim', [-3000 10000], 'ylim', [-2000 5000], 'selectionName', [name_rm_fitTime, '_newRates_cycCorAuto'], 'plotRegression', 1, 'onScreen', 0);</t>
  </si>
  <si>
    <t>DJK_plot_time_hist(p, schnitzData, 'dG5_sum_dt_s_cycCor', 0, 'selectionName', [name_rm_fitTime, '_newRates_cycCorAuto'], 'onScreen', 0,'timeField','R_time','binCenters',[-200:10:5000],'timeField','R_time');</t>
  </si>
  <si>
    <t>[1 2 3]</t>
  </si>
  <si>
    <t>rich Medium</t>
  </si>
  <si>
    <t>rich medium: Move 16, Length [-4 8]</t>
  </si>
  <si>
    <t>DJK_addToSchnitzes_fluor_anycolor(p, 'onScreen', 0,'colorNormalize',[0 600], 'fluorcolor','fluor2','minimalMode',0);</t>
  </si>
  <si>
    <t>[184:-8:130]</t>
  </si>
  <si>
    <t>[1:4:185]</t>
  </si>
  <si>
    <t>If one signal (e.g. R) corresponds to ribosomes (or localized proteins),</t>
  </si>
  <si>
    <t>default 250. richMed 100</t>
  </si>
  <si>
    <t>% 5 15 41. ca 1/3 of cell cycle</t>
  </si>
  <si>
    <t>check if shift sufficient!</t>
  </si>
  <si>
    <t>adjust fluo corr image</t>
  </si>
  <si>
    <t>%obsolete</t>
  </si>
  <si>
    <t>% obsolete</t>
  </si>
  <si>
    <t>typically: mcherry: maxshift 9, gfp: maxshift 7</t>
  </si>
  <si>
    <t>% linear 3 point fit. STD RATE</t>
  </si>
  <si>
    <t>% soetimes phase vector (for rates) of schnitz 1 has to be adapted</t>
  </si>
  <si>
    <t>restrict mu to rate-time-points</t>
  </si>
  <si>
    <t>% new Rates (linear fit). STD RATE</t>
  </si>
  <si>
    <t>% new Rates (linear fit). STD RATE. Auto cycCor</t>
  </si>
  <si>
    <t>% concentrations  (R5_mean, G5_mean). Auto cycCor</t>
  </si>
  <si>
    <t>% Corr between Concentrations and Rates</t>
  </si>
  <si>
    <t>% FURTHER PLOTTING OPTIONS</t>
  </si>
  <si>
    <t>%p.micromanager=1;</t>
  </si>
  <si>
    <t>%p.micronsPerPixel = 0.0431;</t>
  </si>
  <si>
    <t>[]</t>
  </si>
  <si>
    <t>% backups "data" directory - VERY IMPORTANT (RR)</t>
  </si>
  <si>
    <t>% problem movie (enumerates schnitzcells w. issues)</t>
  </si>
  <si>
    <t>% cells per frame movie (cell number [NOT schnitzcells])</t>
  </si>
  <si>
    <t>% schnitzcells movie - numbers Schnitzcells (only for later)</t>
  </si>
  <si>
    <t>%Needed for up-to-date movie making</t>
  </si>
  <si>
    <t>load 'D:\Local_Software\Martijn_temporary2\fluo_correction_images\Correction_10MHz_GFP_2013_12_18' flatfield shading replace</t>
  </si>
  <si>
    <t>load 'D:\Local_Software\Martijn_temporary2\fluo_correction_images\PSF_090402_centered.mat' PSF</t>
  </si>
  <si>
    <t>%number of frames used for sliding window to calculate mu, needs to be odd.</t>
  </si>
  <si>
    <t>% choose one of these; this one  = select data for all schnitzcells</t>
  </si>
  <si>
    <t>[0 300]</t>
  </si>
  <si>
    <t>% scatter plot of schnitzes vs. growth speeds</t>
  </si>
  <si>
    <t>% option to output all fits</t>
  </si>
  <si>
    <t>%p.schnitzNum='all';</t>
  </si>
  <si>
    <t>2014-04-04</t>
  </si>
  <si>
    <t>D:\MICROSCOPE_EXPERIMENTS\To_Analyze</t>
  </si>
  <si>
    <t>pos1</t>
  </si>
  <si>
    <t>[1:199]</t>
  </si>
  <si>
    <t>%Check and start from MW_manualcheckseg again if necessary.</t>
  </si>
  <si>
    <t>% BELOW ONLY APPLICABLE FOR FLUOR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</si>
</sst>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rgb="FFFF0000"/>
      <name val="Arial"/>
      <family val="2"/>
    </font>
    <font>
      <i/>
      <sz val="8"/>
      <name val="Arial"/>
      <family val="2"/>
    </font>
    <font>
      <sz val="8"/>
      <color theme="0" tint="-0.34998626667073579"/>
      <name val="Arial"/>
      <family val="2"/>
    </font>
    <font>
      <sz val="8"/>
      <color theme="9" tint="-0.249977111117893"/>
      <name val="Arial"/>
      <family val="2"/>
    </font>
    <font>
      <i/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i/>
      <sz val="8"/>
      <color theme="9" tint="-0.249977111117893"/>
      <name val="Arial"/>
      <family val="2"/>
    </font>
    <font>
      <b/>
      <sz val="8"/>
      <color theme="9" tint="0.79998168889431442"/>
      <name val="Arial"/>
      <family val="2"/>
    </font>
    <font>
      <b/>
      <i/>
      <sz val="8"/>
      <name val="Arial"/>
      <family val="2"/>
    </font>
    <font>
      <sz val="8"/>
      <color theme="1"/>
      <name val="Arial"/>
      <family val="2"/>
    </font>
    <font>
      <b/>
      <i/>
      <sz val="8"/>
      <color theme="9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rgb="FF0000FF"/>
      <name val="Arial"/>
      <family val="2"/>
    </font>
    <font>
      <b/>
      <sz val="8"/>
      <color rgb="FF0099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Fill="1"/>
    <xf numFmtId="0" fontId="4" fillId="0" borderId="0" xfId="0" applyFont="1"/>
    <xf numFmtId="0" fontId="6" fillId="0" borderId="0" xfId="0" applyFont="1"/>
    <xf numFmtId="0" fontId="2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2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2" fillId="8" borderId="0" xfId="0" applyFont="1" applyFill="1"/>
    <xf numFmtId="0" fontId="2" fillId="9" borderId="0" xfId="0" applyFont="1" applyFill="1"/>
    <xf numFmtId="0" fontId="2" fillId="5" borderId="0" xfId="0" applyFont="1" applyFill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9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8" fillId="0" borderId="0" xfId="0" applyFont="1" applyFill="1"/>
    <xf numFmtId="0" fontId="9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4" fillId="10" borderId="0" xfId="0" applyFont="1" applyFill="1"/>
    <xf numFmtId="0" fontId="15" fillId="10" borderId="0" xfId="0" applyFont="1" applyFill="1"/>
    <xf numFmtId="0" fontId="13" fillId="0" borderId="0" xfId="0" applyFont="1" applyFill="1"/>
    <xf numFmtId="0" fontId="16" fillId="10" borderId="0" xfId="0" applyFont="1" applyFill="1" applyAlignment="1">
      <alignment horizontal="center"/>
    </xf>
    <xf numFmtId="0" fontId="16" fillId="10" borderId="0" xfId="0" applyFont="1" applyFill="1"/>
    <xf numFmtId="0" fontId="16" fillId="10" borderId="0" xfId="0" applyFont="1" applyFill="1" applyBorder="1"/>
    <xf numFmtId="0" fontId="17" fillId="10" borderId="0" xfId="0" applyFont="1" applyFill="1"/>
    <xf numFmtId="0" fontId="11" fillId="0" borderId="0" xfId="0" applyFont="1" applyFill="1"/>
    <xf numFmtId="0" fontId="2" fillId="0" borderId="0" xfId="0" applyFont="1" applyFill="1" applyBorder="1"/>
    <xf numFmtId="0" fontId="2" fillId="11" borderId="0" xfId="0" applyFont="1" applyFill="1"/>
    <xf numFmtId="0" fontId="18" fillId="0" borderId="0" xfId="0" applyFont="1"/>
    <xf numFmtId="0" fontId="18" fillId="0" borderId="0" xfId="0" applyFont="1" applyAlignment="1">
      <alignment vertical="center"/>
    </xf>
    <xf numFmtId="0" fontId="1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8" fillId="0" borderId="0" xfId="0" applyFont="1" applyFill="1"/>
    <xf numFmtId="0" fontId="1" fillId="14" borderId="0" xfId="0" applyFont="1" applyFill="1" applyAlignment="1">
      <alignment horizontal="left"/>
    </xf>
    <xf numFmtId="0" fontId="19" fillId="0" borderId="1" xfId="0" applyFont="1" applyFill="1" applyBorder="1"/>
    <xf numFmtId="0" fontId="1" fillId="0" borderId="1" xfId="0" applyFont="1" applyBorder="1"/>
    <xf numFmtId="0" fontId="2" fillId="3" borderId="0" xfId="0" applyFont="1" applyFill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00"/>
      <color rgb="FFCC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rimentalDataTodo/2014-01-24/XXXschnitzcell_fullAnalysis_general3colors2013-01-29-pos1New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5_B"/>
      <sheetName val="pos5_A"/>
      <sheetName val="pos5_seg"/>
    </sheetNames>
    <sheetDataSet>
      <sheetData sheetId="0" refreshError="1">
        <row r="29">
          <cell r="B29" t="str">
            <v>0.94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9"/>
  <sheetViews>
    <sheetView tabSelected="1" topLeftCell="A82" zoomScale="115" zoomScaleNormal="115" workbookViewId="0">
      <selection activeCell="A96" sqref="A96:B96"/>
    </sheetView>
  </sheetViews>
  <sheetFormatPr defaultRowHeight="11.25" x14ac:dyDescent="0.2"/>
  <cols>
    <col min="1" max="1" width="85.5703125" style="1" customWidth="1"/>
    <col min="2" max="2" width="13.42578125" style="1" customWidth="1"/>
    <col min="3" max="3" width="21.42578125" style="1" customWidth="1"/>
    <col min="4" max="16384" width="9.140625" style="1"/>
  </cols>
  <sheetData>
    <row r="1" spans="1:8" x14ac:dyDescent="0.2">
      <c r="A1" s="55" t="s">
        <v>6</v>
      </c>
      <c r="B1" s="55"/>
    </row>
    <row r="2" spans="1:8" x14ac:dyDescent="0.2">
      <c r="A2" s="2" t="s">
        <v>1</v>
      </c>
      <c r="B2" s="30" t="s">
        <v>166</v>
      </c>
      <c r="C2" s="29" t="s">
        <v>134</v>
      </c>
      <c r="D2" s="4"/>
      <c r="E2" s="4"/>
      <c r="F2" s="4"/>
      <c r="G2" s="4"/>
      <c r="H2" s="4"/>
    </row>
    <row r="3" spans="1:8" x14ac:dyDescent="0.2">
      <c r="A3" s="2" t="s">
        <v>2</v>
      </c>
      <c r="B3" s="52" t="s">
        <v>168</v>
      </c>
      <c r="C3" s="29" t="s">
        <v>105</v>
      </c>
      <c r="D3" s="4"/>
      <c r="E3" s="9"/>
      <c r="F3" s="4"/>
      <c r="G3" s="4"/>
      <c r="H3" s="4"/>
    </row>
    <row r="4" spans="1:8" x14ac:dyDescent="0.2">
      <c r="A4" s="2" t="s">
        <v>0</v>
      </c>
      <c r="B4" s="9" t="s">
        <v>167</v>
      </c>
      <c r="C4" s="9"/>
      <c r="D4" s="9"/>
      <c r="E4" s="4"/>
      <c r="F4" s="4"/>
      <c r="G4" s="4"/>
    </row>
    <row r="5" spans="1:8" x14ac:dyDescent="0.2">
      <c r="A5" s="2" t="s">
        <v>3</v>
      </c>
      <c r="B5" s="49" t="s">
        <v>169</v>
      </c>
      <c r="C5" s="9"/>
      <c r="D5" s="9"/>
      <c r="E5" s="4"/>
      <c r="F5" s="4"/>
      <c r="G5" s="4"/>
    </row>
    <row r="6" spans="1:8" x14ac:dyDescent="0.2">
      <c r="A6" s="2" t="s">
        <v>43</v>
      </c>
      <c r="B6" s="9" t="s">
        <v>46</v>
      </c>
      <c r="C6" s="9"/>
      <c r="D6" s="9"/>
      <c r="E6" s="4"/>
      <c r="F6" s="4"/>
      <c r="G6" s="4"/>
    </row>
    <row r="7" spans="1:8" x14ac:dyDescent="0.2">
      <c r="A7" s="2" t="s">
        <v>44</v>
      </c>
      <c r="B7" s="9" t="s">
        <v>46</v>
      </c>
      <c r="C7" s="9"/>
      <c r="D7" s="4"/>
      <c r="E7" s="4"/>
      <c r="F7" s="4"/>
      <c r="G7" s="4"/>
    </row>
    <row r="8" spans="1:8" x14ac:dyDescent="0.2">
      <c r="A8" s="2" t="s">
        <v>45</v>
      </c>
      <c r="B8" s="9" t="s">
        <v>46</v>
      </c>
      <c r="C8" s="32" t="s">
        <v>51</v>
      </c>
      <c r="D8" s="9"/>
      <c r="E8" s="4"/>
      <c r="F8" s="4"/>
      <c r="G8" s="4"/>
    </row>
    <row r="9" spans="1:8" x14ac:dyDescent="0.2">
      <c r="A9" s="2"/>
      <c r="B9" s="9"/>
      <c r="C9" s="9"/>
      <c r="D9" s="4"/>
      <c r="E9" s="4"/>
      <c r="F9" s="4"/>
      <c r="G9" s="4"/>
    </row>
    <row r="10" spans="1:8" x14ac:dyDescent="0.2">
      <c r="A10" s="2" t="s">
        <v>4</v>
      </c>
      <c r="B10" s="9" t="s">
        <v>9</v>
      </c>
      <c r="C10" s="4"/>
      <c r="D10" s="4"/>
      <c r="E10" s="4"/>
      <c r="F10" s="4"/>
      <c r="G10" s="4"/>
    </row>
    <row r="11" spans="1:8" x14ac:dyDescent="0.2">
      <c r="A11" s="2" t="s">
        <v>5</v>
      </c>
      <c r="B11" s="9" t="s">
        <v>8</v>
      </c>
      <c r="C11" s="9"/>
      <c r="D11" s="4"/>
      <c r="E11" s="4"/>
      <c r="F11" s="4"/>
      <c r="G11" s="4"/>
    </row>
    <row r="12" spans="1:8" x14ac:dyDescent="0.2">
      <c r="A12" s="2"/>
      <c r="B12" s="9"/>
      <c r="C12" s="4"/>
      <c r="D12" s="4"/>
      <c r="E12" s="4"/>
      <c r="F12" s="4"/>
      <c r="G12" s="4"/>
    </row>
    <row r="13" spans="1:8" x14ac:dyDescent="0.2">
      <c r="A13" s="2" t="s">
        <v>32</v>
      </c>
      <c r="B13" s="4" t="s">
        <v>128</v>
      </c>
      <c r="C13" s="33" t="s">
        <v>96</v>
      </c>
      <c r="D13" s="4"/>
      <c r="E13" s="4"/>
      <c r="F13" s="4"/>
      <c r="G13" s="4"/>
    </row>
    <row r="14" spans="1:8" x14ac:dyDescent="0.2">
      <c r="A14" s="2" t="s">
        <v>35</v>
      </c>
      <c r="B14" s="9">
        <v>35</v>
      </c>
      <c r="C14" s="33"/>
      <c r="D14" s="4"/>
      <c r="E14" s="4"/>
      <c r="F14" s="4"/>
      <c r="G14" s="4"/>
    </row>
    <row r="15" spans="1:8" x14ac:dyDescent="0.2">
      <c r="A15" s="2" t="s">
        <v>36</v>
      </c>
      <c r="B15" s="9">
        <v>20</v>
      </c>
      <c r="C15" s="34"/>
      <c r="D15" s="4"/>
      <c r="E15" s="4"/>
      <c r="F15" s="4"/>
      <c r="G15" s="4"/>
    </row>
    <row r="16" spans="1:8" x14ac:dyDescent="0.2">
      <c r="A16" s="2" t="s">
        <v>37</v>
      </c>
      <c r="B16" s="9">
        <v>2</v>
      </c>
      <c r="C16" s="34"/>
      <c r="D16" s="4"/>
      <c r="E16" s="4"/>
      <c r="F16" s="4"/>
      <c r="G16" s="4"/>
    </row>
    <row r="17" spans="1:11" x14ac:dyDescent="0.2">
      <c r="A17" s="2" t="s">
        <v>38</v>
      </c>
      <c r="B17" s="9">
        <v>250</v>
      </c>
      <c r="C17" s="34" t="s">
        <v>135</v>
      </c>
      <c r="D17" s="4"/>
      <c r="E17" s="31"/>
      <c r="F17" s="4"/>
      <c r="G17" s="4"/>
      <c r="H17" s="4"/>
      <c r="I17" s="4"/>
      <c r="J17" s="4"/>
      <c r="K17" s="4"/>
    </row>
    <row r="18" spans="1:11" x14ac:dyDescent="0.2">
      <c r="A18" s="2" t="s">
        <v>39</v>
      </c>
      <c r="B18" s="9">
        <v>5</v>
      </c>
      <c r="C18" s="34"/>
      <c r="D18" s="4"/>
      <c r="E18" s="4"/>
      <c r="F18" s="4"/>
      <c r="G18" s="4"/>
      <c r="H18" s="4"/>
      <c r="I18" s="4"/>
      <c r="J18" s="4"/>
      <c r="K18" s="4"/>
    </row>
    <row r="19" spans="1:11" x14ac:dyDescent="0.2">
      <c r="A19" s="2" t="s">
        <v>40</v>
      </c>
      <c r="B19" s="9">
        <v>5</v>
      </c>
      <c r="C19" s="34"/>
      <c r="D19" s="4"/>
      <c r="E19" s="4"/>
      <c r="F19" s="4"/>
      <c r="G19" s="4"/>
    </row>
    <row r="20" spans="1:11" x14ac:dyDescent="0.2">
      <c r="A20" s="2" t="s">
        <v>52</v>
      </c>
      <c r="B20" s="9">
        <v>2</v>
      </c>
      <c r="C20" s="34" t="s">
        <v>56</v>
      </c>
      <c r="D20" s="4"/>
      <c r="E20" s="4"/>
      <c r="F20" s="4"/>
      <c r="G20" s="4"/>
    </row>
    <row r="21" spans="1:11" x14ac:dyDescent="0.2">
      <c r="A21" s="2"/>
      <c r="B21" s="9"/>
      <c r="C21" s="34"/>
      <c r="D21" s="4"/>
      <c r="E21" s="4"/>
      <c r="F21" s="4"/>
      <c r="G21" s="4"/>
    </row>
    <row r="22" spans="1:11" x14ac:dyDescent="0.2">
      <c r="A22" s="2" t="s">
        <v>98</v>
      </c>
      <c r="B22" s="5" t="s">
        <v>162</v>
      </c>
      <c r="C22" s="24"/>
    </row>
    <row r="23" spans="1:11" x14ac:dyDescent="0.2">
      <c r="A23" s="2" t="s">
        <v>97</v>
      </c>
      <c r="B23" s="5" t="s">
        <v>162</v>
      </c>
      <c r="C23" s="24"/>
    </row>
    <row r="24" spans="1:11" x14ac:dyDescent="0.2">
      <c r="A24" s="2"/>
      <c r="B24" s="5"/>
      <c r="C24" s="24"/>
    </row>
    <row r="25" spans="1:11" x14ac:dyDescent="0.2">
      <c r="C25" s="24"/>
    </row>
    <row r="26" spans="1:11" x14ac:dyDescent="0.2">
      <c r="A26" s="2"/>
      <c r="B26" s="5"/>
      <c r="C26" s="24"/>
    </row>
    <row r="27" spans="1:11" x14ac:dyDescent="0.2">
      <c r="A27" s="2" t="s">
        <v>99</v>
      </c>
      <c r="B27" s="50">
        <v>11</v>
      </c>
      <c r="C27" s="24" t="s">
        <v>136</v>
      </c>
      <c r="D27" s="47" t="s">
        <v>160</v>
      </c>
    </row>
    <row r="28" spans="1:11" x14ac:dyDescent="0.2">
      <c r="A28" s="2" t="s">
        <v>28</v>
      </c>
      <c r="B28" s="5" t="s">
        <v>152</v>
      </c>
    </row>
    <row r="29" spans="1:11" x14ac:dyDescent="0.2">
      <c r="A29" s="2" t="s">
        <v>30</v>
      </c>
      <c r="B29" s="5" t="s">
        <v>31</v>
      </c>
    </row>
    <row r="30" spans="1:11" x14ac:dyDescent="0.2">
      <c r="A30" s="3"/>
      <c r="B30" s="9"/>
    </row>
    <row r="31" spans="1:11" x14ac:dyDescent="0.2">
      <c r="A31" s="55" t="s">
        <v>7</v>
      </c>
      <c r="B31" s="55"/>
    </row>
    <row r="32" spans="1:11" x14ac:dyDescent="0.2">
      <c r="A32" s="6" t="s">
        <v>10</v>
      </c>
    </row>
    <row r="33" spans="1:3" x14ac:dyDescent="0.2">
      <c r="A33" s="1" t="str">
        <f>CONCATENATE("p = DJK_initschnitz('",B$3,"','",B$2,"','e.coli.amolf','rootDir','",B$4,"\', 'cropLeftTop',",B$10,", 'cropRightBottom',",B$11,",'fluor1','",B$6,"','fluor2','",B$7,"','fluor3','",B$8,"');")</f>
        <v>p = DJK_initschnitz('pos1','2014-04-04','e.coli.amolf','rootDir','D:\MICROSCOPE_EXPERIMENTS\To_Analyze\', 'cropLeftTop',[1,1], 'cropRightBottom',[1392,1040],'fluor1','none','fluor2','none','fluor3','none');</v>
      </c>
    </row>
    <row r="34" spans="1:3" x14ac:dyDescent="0.2">
      <c r="A34" s="47" t="s">
        <v>150</v>
      </c>
    </row>
    <row r="35" spans="1:3" x14ac:dyDescent="0.2">
      <c r="A35" s="48" t="s">
        <v>151</v>
      </c>
    </row>
    <row r="36" spans="1:3" x14ac:dyDescent="0.2">
      <c r="A36" s="47" t="str">
        <f>CONCATENATE("p.imageDir='",B4,"\",B2,"\",B3,"\';")</f>
        <v>p.imageDir='D:\MICROSCOPE_EXPERIMENTS\To_Analyze\2014-04-04\pos1\';</v>
      </c>
    </row>
    <row r="37" spans="1:3" x14ac:dyDescent="0.2">
      <c r="A37" s="1" t="str">
        <f>CONCATENATE("DJK_cropImages_3colors(p, ",B$5,", ",B$10,", ",B$11, ", 'cropName', '",B3,"crop');")</f>
        <v>DJK_cropImages_3colors(p, [1:199], [1,1], [1392,1040], 'cropName', 'pos1crop');</v>
      </c>
    </row>
    <row r="39" spans="1:3" x14ac:dyDescent="0.2">
      <c r="A39" s="2" t="str">
        <f>CONCATENATE("p = DJK_initschnitz('",B$3,"crop','",B$2,"','e.coli.AMOLF','rootDir','",B$4,"\', 'cropLeftTop', ", B$10,", 'cropRightBottom', ", B$11,",'fluor1','",B$6,"','fluor2','",B$7,"','fluor3','",B$8,"');")</f>
        <v>p = DJK_initschnitz('pos1crop','2014-04-04','e.coli.AMOLF','rootDir','D:\MICROSCOPE_EXPERIMENTS\To_Analyze\', 'cropLeftTop', [1,1], 'cropRightBottom', [1392,1040],'fluor1','none','fluor2','none','fluor3','none');</v>
      </c>
    </row>
    <row r="41" spans="1:3" x14ac:dyDescent="0.2">
      <c r="A41" s="6" t="s">
        <v>11</v>
      </c>
      <c r="C41" s="27" t="s">
        <v>129</v>
      </c>
    </row>
    <row r="42" spans="1:3" x14ac:dyDescent="0.2">
      <c r="A42" s="1" t="str">
        <f>CONCATENATE("PN_segmoviephase_3colors(p,'segRange', ", B$5, ",'slices', ", B$13, ",'rangeFiltSize', ", B$14, ",'maskMargin', ", B$15, ",'LoG_Smoothing', ", B$16, ",'minCellArea', ", B$17, ",'GaussianFilter', ", B$18, ",'minDepth', ", B$19, ",'neckDepth', ", B$20, ");")</f>
        <v>PN_segmoviephase_3colors(p,'segRange', [1:199],'slices', [1 2 3],'rangeFiltSize', 35,'maskMargin', 20,'LoG_Smoothing', 2,'minCellArea', 250,'GaussianFilter', 5,'minDepth', 5,'neckDepth', 2);</v>
      </c>
      <c r="C42" s="1" t="str">
        <f>CONCATENATE("PN_segmoviephase_3colors(p,'segRange', ", E$5, ",'slices', ", E$13, ",'rangeFiltSize', ", E$14, ",'maskMargin', ", E$15, ",'LoG_Smoothing', ", E$16, ",'minCellArea', ", E$17, ",'GaussianFilter', ", E$18, ",'minDepth', ", E$19, ",'neckDepth', ", E$20, ",'medium','rich');")</f>
        <v>PN_segmoviephase_3colors(p,'segRange', ,'slices', ,'rangeFiltSize', ,'maskMargin', ,'LoG_Smoothing', ,'minCellArea', ,'GaussianFilter', ,'minDepth', ,'neckDepth', ,'medium','rich');</v>
      </c>
    </row>
    <row r="43" spans="1:3" x14ac:dyDescent="0.2">
      <c r="A43" s="1" t="str">
        <f>CONCATENATE("PN_copySegFiles(p,'segRange', ", B$5, ",'slices', ", B$13, ",'rangeFiltSize', ", B$14, ",'maskMargin', ", B$15, ",'LoG_Smoothing', ", B$16, ",'minCellArea', ", B$17, ",'GaussianFilter', ", B$18, ",'minDepth', ", B$19, ",'neckDepth', ", B$20, ");")</f>
        <v>PN_copySegFiles(p,'segRange', [1:199],'slices', [1 2 3],'rangeFiltSize', 35,'maskMargin', 20,'LoG_Smoothing', 2,'minCellArea', 250,'GaussianFilter', 5,'minDepth', 5,'neckDepth', 2);</v>
      </c>
    </row>
    <row r="48" spans="1:3" x14ac:dyDescent="0.2">
      <c r="A48" s="6" t="s">
        <v>12</v>
      </c>
    </row>
    <row r="49" spans="1:4" x14ac:dyDescent="0.2">
      <c r="A49" s="4" t="str">
        <f>CONCATENATE("MW_manualcheckseg(p,'manualRange',", B$5, ",'override',1,'assistedCorrection',1);")</f>
        <v>MW_manualcheckseg(p,'manualRange',[1:199],'override',1,'assistedCorrection',1);</v>
      </c>
    </row>
    <row r="50" spans="1:4" x14ac:dyDescent="0.2">
      <c r="A50" s="4"/>
    </row>
    <row r="52" spans="1:4" x14ac:dyDescent="0.2">
      <c r="A52" s="6" t="s">
        <v>13</v>
      </c>
    </row>
    <row r="53" spans="1:4" x14ac:dyDescent="0.2">
      <c r="A53" s="4" t="str">
        <f>CONCATENATE("DJK_analyzeSeg(p,'manualRange',", B$5, ");")</f>
        <v>DJK_analyzeSeg(p,'manualRange',[1:199]);</v>
      </c>
    </row>
    <row r="54" spans="1:4" ht="12" thickBot="1" x14ac:dyDescent="0.25">
      <c r="A54" s="53" t="s">
        <v>170</v>
      </c>
      <c r="B54" s="54"/>
    </row>
    <row r="55" spans="1:4" x14ac:dyDescent="0.2">
      <c r="A55" s="4"/>
    </row>
    <row r="56" spans="1:4" x14ac:dyDescent="0.2">
      <c r="A56" s="7" t="s">
        <v>18</v>
      </c>
    </row>
    <row r="57" spans="1:4" x14ac:dyDescent="0.2">
      <c r="A57" s="4" t="str">
        <f>CONCATENATE("NW_tracker_centroid_vs_area(p,'manualRange', ", B$5, ");")</f>
        <v>NW_tracker_centroid_vs_area(p,'manualRange', [1:199]);</v>
      </c>
      <c r="D57" s="47" t="s">
        <v>157</v>
      </c>
    </row>
    <row r="58" spans="1:4" x14ac:dyDescent="0.2">
      <c r="A58" s="4" t="str">
        <f>CONCATENATE("problems = DJK_analyzeTracking(p,'manualRange', ", B$5, ", 'pixelsMoveDef', 15, 'pixelsLenDef', [-4 13]);")</f>
        <v>problems = DJK_analyzeTracking(p,'manualRange', [1:199], 'pixelsMoveDef', 15, 'pixelsLenDef', [-4 13]);</v>
      </c>
      <c r="C58" s="27" t="s">
        <v>115</v>
      </c>
    </row>
    <row r="59" spans="1:4" x14ac:dyDescent="0.2">
      <c r="A59" s="1" t="str">
        <f>CONCATENATE("DJK_makeMovie(p, 'tree', 'schAll', 'stabilize', 1,'problemCells',problems);")</f>
        <v>DJK_makeMovie(p, 'tree', 'schAll', 'stabilize', 1,'problemCells',problems);</v>
      </c>
      <c r="C59" s="27" t="s">
        <v>130</v>
      </c>
      <c r="D59" s="47" t="s">
        <v>154</v>
      </c>
    </row>
    <row r="60" spans="1:4" x14ac:dyDescent="0.2">
      <c r="A60" s="1" t="s">
        <v>50</v>
      </c>
      <c r="D60" s="47" t="s">
        <v>155</v>
      </c>
    </row>
    <row r="61" spans="1:4" x14ac:dyDescent="0.2">
      <c r="A61" s="1" t="s">
        <v>34</v>
      </c>
      <c r="D61" s="47" t="s">
        <v>156</v>
      </c>
    </row>
    <row r="62" spans="1:4" ht="12" thickBot="1" x14ac:dyDescent="0.25">
      <c r="A62" s="53" t="s">
        <v>170</v>
      </c>
      <c r="B62" s="54"/>
      <c r="D62" s="47"/>
    </row>
    <row r="63" spans="1:4" x14ac:dyDescent="0.2">
      <c r="A63" s="4"/>
    </row>
    <row r="64" spans="1:4" x14ac:dyDescent="0.2">
      <c r="A64" s="12" t="s">
        <v>113</v>
      </c>
    </row>
    <row r="65" spans="1:5" x14ac:dyDescent="0.2">
      <c r="A65" s="1" t="s">
        <v>114</v>
      </c>
      <c r="D65" s="47" t="s">
        <v>153</v>
      </c>
    </row>
    <row r="69" spans="1:5" x14ac:dyDescent="0.2">
      <c r="A69" s="7" t="s">
        <v>14</v>
      </c>
    </row>
    <row r="70" spans="1:5" x14ac:dyDescent="0.2">
      <c r="A70" s="1" t="str">
        <f>CONCATENATE("NW_initializeFluorData(p,'manualRange', ", B$5, ");")</f>
        <v>NW_initializeFluorData(p,'manualRange', [1:199]);</v>
      </c>
    </row>
    <row r="71" spans="1:5" x14ac:dyDescent="0.2">
      <c r="A71" s="4"/>
    </row>
    <row r="72" spans="1:5" x14ac:dyDescent="0.2">
      <c r="A72" s="4" t="str">
        <f>CONCATENATE("optimalShift = DJK_getFluorShift_anycolor(p,'manualRange', ", B$5, ",'fluorcolor','fluor1','maxShift',10);")</f>
        <v>optimalShift = DJK_getFluorShift_anycolor(p,'manualRange', [1:199],'fluorcolor','fluor1','maxShift',10);</v>
      </c>
      <c r="C72" s="27" t="s">
        <v>137</v>
      </c>
      <c r="D72" s="4"/>
    </row>
    <row r="73" spans="1:5" x14ac:dyDescent="0.2">
      <c r="A73" s="4" t="s">
        <v>158</v>
      </c>
      <c r="C73" s="27" t="s">
        <v>138</v>
      </c>
      <c r="E73" s="27" t="s">
        <v>141</v>
      </c>
    </row>
    <row r="74" spans="1:5" x14ac:dyDescent="0.2">
      <c r="A74" s="4" t="s">
        <v>159</v>
      </c>
      <c r="C74" s="10"/>
    </row>
    <row r="75" spans="1:5" x14ac:dyDescent="0.2">
      <c r="A75" s="4" t="str">
        <f>CONCATENATE("DJK_correctFluorImage_anycolor(p, flatfield, shading, replace,'manualRange', ", B$5, ",  'fluorShift', optimalShift, 'deconv_func', @(im) deconvlucy(im, PSF),'fluorcolor','fluor1','minimalMode',0);")</f>
        <v>DJK_correctFluorImage_anycolor(p, flatfield, shading, replace,'manualRange', [1:199],  'fluorShift', optimalShift, 'deconv_func', @(im) deconvlucy(im, PSF),'fluorcolor','fluor1','minimalMode',0);</v>
      </c>
      <c r="C75" s="10"/>
    </row>
    <row r="76" spans="1:5" x14ac:dyDescent="0.2">
      <c r="A76" s="23" t="str">
        <f>CONCATENATE("% DJK_analyzeFluorBackground_anycolor(p,'manualRange', ", B$5, ",'fluorcolor','fluor1','minimalMode',1);")</f>
        <v>% DJK_analyzeFluorBackground_anycolor(p,'manualRange', [1:199],'fluorcolor','fluor1','minimalMode',1);</v>
      </c>
      <c r="B76" s="23"/>
      <c r="C76" s="25" t="s">
        <v>139</v>
      </c>
    </row>
    <row r="77" spans="1:5" x14ac:dyDescent="0.2">
      <c r="A77" s="7" t="s">
        <v>42</v>
      </c>
      <c r="C77" s="10"/>
    </row>
    <row r="78" spans="1:5" x14ac:dyDescent="0.2">
      <c r="A78" s="4" t="str">
        <f>CONCATENATE("optimalShift2 = DJK_getFluorShift_anycolor(p,'manualRange', ", B$5, ",'fluorcolor','fluor2','maxShift',10);")</f>
        <v>optimalShift2 = DJK_getFluorShift_anycolor(p,'manualRange', [1:199],'fluorcolor','fluor2','maxShift',10);</v>
      </c>
      <c r="C78" s="27" t="s">
        <v>137</v>
      </c>
    </row>
    <row r="79" spans="1:5" x14ac:dyDescent="0.2">
      <c r="A79" s="4" t="s">
        <v>158</v>
      </c>
      <c r="C79" s="27" t="s">
        <v>138</v>
      </c>
      <c r="D79" s="4"/>
    </row>
    <row r="80" spans="1:5" x14ac:dyDescent="0.2">
      <c r="A80" s="4" t="s">
        <v>159</v>
      </c>
      <c r="C80" s="10"/>
    </row>
    <row r="81" spans="1:3" x14ac:dyDescent="0.2">
      <c r="A81" s="4" t="str">
        <f>CONCATENATE("DJK_correctFluorImage_anycolor(p, flatfield, shading, replace,'manualRange', ", B$5, ",  'fluorShift', optimalShift2, 'deconv_func', @(im) deconvlucy(im, PSF),'fluorcolor','fluor2','minimalMode',0);")</f>
        <v>DJK_correctFluorImage_anycolor(p, flatfield, shading, replace,'manualRange', [1:199],  'fluorShift', optimalShift2, 'deconv_func', @(im) deconvlucy(im, PSF),'fluorcolor','fluor2','minimalMode',0);</v>
      </c>
      <c r="C81" s="10"/>
    </row>
    <row r="82" spans="1:3" x14ac:dyDescent="0.2">
      <c r="A82" s="23" t="str">
        <f>CONCATENATE("% DJK_analyzeFluorBackground_anycolor(p,'manualRange', ", B$5, ",'fluorcolor','fluor2','minimalMode',1);")</f>
        <v>% DJK_analyzeFluorBackground_anycolor(p,'manualRange', [1:199],'fluorcolor','fluor2','minimalMode',1);</v>
      </c>
      <c r="B82" s="13"/>
      <c r="C82" s="25" t="s">
        <v>140</v>
      </c>
    </row>
    <row r="83" spans="1:3" x14ac:dyDescent="0.2">
      <c r="A83" s="4"/>
    </row>
    <row r="84" spans="1:3" x14ac:dyDescent="0.2">
      <c r="A84" s="7" t="s">
        <v>15</v>
      </c>
    </row>
    <row r="85" spans="1:3" x14ac:dyDescent="0.2">
      <c r="A85" s="4" t="s">
        <v>47</v>
      </c>
    </row>
    <row r="86" spans="1:3" x14ac:dyDescent="0.2">
      <c r="A86" s="51" t="s">
        <v>165</v>
      </c>
      <c r="C86" s="47" t="s">
        <v>164</v>
      </c>
    </row>
    <row r="87" spans="1:3" x14ac:dyDescent="0.2">
      <c r="A87" s="4" t="s">
        <v>16</v>
      </c>
    </row>
    <row r="88" spans="1:3" x14ac:dyDescent="0.2">
      <c r="A88" s="4" t="s">
        <v>17</v>
      </c>
    </row>
    <row r="89" spans="1:3" x14ac:dyDescent="0.2">
      <c r="A89" s="4" t="s">
        <v>112</v>
      </c>
    </row>
    <row r="90" spans="1:3" x14ac:dyDescent="0.2">
      <c r="A90" s="4" t="s">
        <v>131</v>
      </c>
    </row>
    <row r="91" spans="1:3" x14ac:dyDescent="0.2">
      <c r="A91" s="4"/>
    </row>
    <row r="92" spans="1:3" x14ac:dyDescent="0.2">
      <c r="A92" s="7" t="s">
        <v>80</v>
      </c>
    </row>
    <row r="93" spans="1:3" x14ac:dyDescent="0.2">
      <c r="A93" s="4" t="str">
        <f>CONCATENATE("DJK_addToSchnitzes_mu(p, 'onScreen', 0, 'frameSizes', [", $B$27, "]);")</f>
        <v>DJK_addToSchnitzes_mu(p, 'onScreen', 0, 'frameSizes', [11]);</v>
      </c>
    </row>
    <row r="94" spans="1:3" x14ac:dyDescent="0.2">
      <c r="A94" s="4" t="str">
        <f>CONCATENATE("DJK_addToSchnitzes_mu(p, 'frameSizes', [", $B$27, "]);")</f>
        <v>DJK_addToSchnitzes_mu(p, 'frameSizes', [11]);</v>
      </c>
    </row>
    <row r="95" spans="1:3" x14ac:dyDescent="0.2">
      <c r="A95" s="4"/>
    </row>
    <row r="96" spans="1:3" ht="12" thickBot="1" x14ac:dyDescent="0.25">
      <c r="A96" s="56" t="s">
        <v>171</v>
      </c>
      <c r="B96" s="54"/>
    </row>
    <row r="98" spans="1:3" x14ac:dyDescent="0.2">
      <c r="A98" s="7" t="s">
        <v>116</v>
      </c>
      <c r="C98" s="27" t="s">
        <v>57</v>
      </c>
    </row>
    <row r="99" spans="1:3" x14ac:dyDescent="0.2">
      <c r="A99" s="1" t="s">
        <v>58</v>
      </c>
      <c r="C99" s="26"/>
    </row>
    <row r="100" spans="1:3" x14ac:dyDescent="0.2">
      <c r="A100" s="1" t="s">
        <v>59</v>
      </c>
      <c r="C100" s="26"/>
    </row>
    <row r="101" spans="1:3" x14ac:dyDescent="0.2">
      <c r="A101" s="13"/>
      <c r="C101" s="26"/>
    </row>
    <row r="102" spans="1:3" x14ac:dyDescent="0.2">
      <c r="A102" s="13"/>
      <c r="C102" s="26"/>
    </row>
    <row r="103" spans="1:3" x14ac:dyDescent="0.2">
      <c r="C103" s="26"/>
    </row>
    <row r="104" spans="1:3" x14ac:dyDescent="0.2">
      <c r="A104" s="12" t="s">
        <v>81</v>
      </c>
      <c r="C104" s="26"/>
    </row>
    <row r="105" spans="1:3" x14ac:dyDescent="0.2">
      <c r="A105" s="4" t="s">
        <v>63</v>
      </c>
      <c r="C105" s="27" t="s">
        <v>142</v>
      </c>
    </row>
    <row r="106" spans="1:3" x14ac:dyDescent="0.2">
      <c r="A106" s="1" t="s">
        <v>64</v>
      </c>
      <c r="C106" s="27"/>
    </row>
    <row r="107" spans="1:3" x14ac:dyDescent="0.2">
      <c r="A107" s="1" t="s">
        <v>73</v>
      </c>
      <c r="C107" s="27" t="s">
        <v>101</v>
      </c>
    </row>
    <row r="108" spans="1:3" x14ac:dyDescent="0.2">
      <c r="A108" s="1" t="s">
        <v>74</v>
      </c>
      <c r="C108" s="27"/>
    </row>
    <row r="109" spans="1:3" x14ac:dyDescent="0.2">
      <c r="C109" s="26"/>
    </row>
    <row r="110" spans="1:3" x14ac:dyDescent="0.2">
      <c r="A110" s="12" t="s">
        <v>82</v>
      </c>
      <c r="C110" s="26"/>
    </row>
    <row r="111" spans="1:3" x14ac:dyDescent="0.2">
      <c r="A111" s="1" t="s">
        <v>65</v>
      </c>
      <c r="C111" s="27" t="s">
        <v>143</v>
      </c>
    </row>
    <row r="112" spans="1:3" x14ac:dyDescent="0.2">
      <c r="A112" s="1" t="s">
        <v>66</v>
      </c>
      <c r="C112" s="35"/>
    </row>
    <row r="113" spans="1:3" x14ac:dyDescent="0.2">
      <c r="A113" s="1" t="s">
        <v>67</v>
      </c>
      <c r="C113" s="26"/>
    </row>
    <row r="114" spans="1:3" x14ac:dyDescent="0.2">
      <c r="A114" s="1" t="s">
        <v>68</v>
      </c>
      <c r="C114" s="26"/>
    </row>
    <row r="115" spans="1:3" x14ac:dyDescent="0.2">
      <c r="A115" s="1" t="s">
        <v>69</v>
      </c>
      <c r="C115" s="26"/>
    </row>
    <row r="116" spans="1:3" x14ac:dyDescent="0.2">
      <c r="A116" s="1" t="s">
        <v>70</v>
      </c>
      <c r="C116" s="26"/>
    </row>
    <row r="117" spans="1:3" x14ac:dyDescent="0.2">
      <c r="A117" s="1" t="s">
        <v>71</v>
      </c>
      <c r="C117" s="26"/>
    </row>
    <row r="118" spans="1:3" x14ac:dyDescent="0.2">
      <c r="A118" s="4" t="s">
        <v>72</v>
      </c>
      <c r="C118" s="26"/>
    </row>
    <row r="119" spans="1:3" x14ac:dyDescent="0.2">
      <c r="A119" s="1" t="str">
        <f>CONCATENATE("schnitzcells = DJK_addToSchnitzes_cycleCor( schnitzcells, 'muP",$B$27,"_fitNew', 'phase2_atR');")</f>
        <v>schnitzcells = DJK_addToSchnitzes_cycleCor( schnitzcells, 'muP11_fitNew', 'phase2_atR');</v>
      </c>
      <c r="C119" s="27" t="s">
        <v>117</v>
      </c>
    </row>
    <row r="120" spans="1:3" x14ac:dyDescent="0.2">
      <c r="A120" s="1" t="s">
        <v>75</v>
      </c>
    </row>
    <row r="121" spans="1:3" x14ac:dyDescent="0.2">
      <c r="A121" s="1" t="s">
        <v>76</v>
      </c>
    </row>
    <row r="122" spans="1:3" x14ac:dyDescent="0.2">
      <c r="A122" s="1" t="s">
        <v>77</v>
      </c>
    </row>
    <row r="123" spans="1:3" x14ac:dyDescent="0.2">
      <c r="A123" s="1" t="s">
        <v>78</v>
      </c>
    </row>
    <row r="124" spans="1:3" x14ac:dyDescent="0.2">
      <c r="A124" s="4" t="s">
        <v>107</v>
      </c>
    </row>
    <row r="125" spans="1:3" x14ac:dyDescent="0.2">
      <c r="A125" s="4" t="s">
        <v>108</v>
      </c>
    </row>
    <row r="128" spans="1:3" x14ac:dyDescent="0.2">
      <c r="A128" s="12" t="s">
        <v>95</v>
      </c>
    </row>
    <row r="129" spans="1:10" x14ac:dyDescent="0.2">
      <c r="A129" s="1" t="str">
        <f>CONCATENATE("schnitzcells=PN_addToSchnitzes_Phase_at_TimeField_Mu(schnitzcells,'muP",$B$27,"_fitNew_all','dR5_time','muP",$B$27,"_fitNew_atdR5');")</f>
        <v>schnitzcells=PN_addToSchnitzes_Phase_at_TimeField_Mu(schnitzcells,'muP11_fitNew_all','dR5_time','muP11_fitNew_atdR5');</v>
      </c>
    </row>
    <row r="130" spans="1:10" x14ac:dyDescent="0.2">
      <c r="A130" s="1" t="str">
        <f>CONCATENATE("schnitzcells = DJK_addToSchnitzes_cycleCor( schnitzcells, 'muP",$B$27,"_fitNew_atdR5', 'phase2_at_dR5_time');")</f>
        <v>schnitzcells = DJK_addToSchnitzes_cycleCor( schnitzcells, 'muP11_fitNew_atdR5', 'phase2_at_dR5_time');</v>
      </c>
    </row>
    <row r="131" spans="1:10" x14ac:dyDescent="0.2">
      <c r="A131" s="1" t="str">
        <f>CONCATENATE("schnitzcells=PN_addToSchnitzes_Phase_at_TimeField_Mu(schnitzcells,'muP",$B$27,"_fitNew_all','time_atdR','muP",$B$27,"_fitNew_atdR5sumdt');")</f>
        <v>schnitzcells=PN_addToSchnitzes_Phase_at_TimeField_Mu(schnitzcells,'muP11_fitNew_all','time_atdR','muP11_fitNew_atdR5sumdt');</v>
      </c>
    </row>
    <row r="132" spans="1:10" x14ac:dyDescent="0.2">
      <c r="A132" s="1" t="str">
        <f>CONCATENATE("schnitzcells = DJK_addToSchnitzes_cycleCor( schnitzcells, 'muP",$B$27,"_fitNew_atdR5sumdt', 'phase2_atdR');")</f>
        <v>schnitzcells = DJK_addToSchnitzes_cycleCor( schnitzcells, 'muP11_fitNew_atdR5sumdt', 'phase2_atdR');</v>
      </c>
      <c r="C132" s="27" t="s">
        <v>144</v>
      </c>
    </row>
    <row r="134" spans="1:10" x14ac:dyDescent="0.2">
      <c r="A134" s="15" t="s">
        <v>79</v>
      </c>
    </row>
    <row r="137" spans="1:10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</row>
    <row r="138" spans="1:10" x14ac:dyDescent="0.2">
      <c r="A138" s="40" t="s">
        <v>49</v>
      </c>
      <c r="B138" s="40"/>
      <c r="C138" s="38"/>
      <c r="D138" s="38"/>
      <c r="E138" s="38"/>
      <c r="F138" s="38"/>
      <c r="G138" s="38"/>
      <c r="H138" s="38"/>
      <c r="I138" s="38"/>
      <c r="J138" s="38"/>
    </row>
    <row r="139" spans="1:10" x14ac:dyDescent="0.2">
      <c r="A139" s="3" t="str">
        <f>CONCATENATE("p = DJK_initschnitz('",B$3,"crop','",B$2,"','e.coli.AMOLF','rootDir','",B$4,"\', 'cropLeftTop', ", B$10,", 'cropRightBottom', ", B$11,",'fluor1','",B$6,"','fluor2','",B$7,"','fluor3','",B$8,"');")</f>
        <v>p = DJK_initschnitz('pos1crop','2014-04-04','e.coli.AMOLF','rootDir','D:\MICROSCOPE_EXPERIMENTS\To_Analyze\', 'cropLeftTop', [1,1], 'cropRightBottom', [1392,1040],'fluor1','none','fluor2','none','fluor3','none');</v>
      </c>
      <c r="B139" s="6"/>
    </row>
    <row r="140" spans="1:10" x14ac:dyDescent="0.2">
      <c r="A140" s="3" t="s">
        <v>48</v>
      </c>
    </row>
    <row r="142" spans="1:10" x14ac:dyDescent="0.2">
      <c r="A142" s="14" t="s">
        <v>54</v>
      </c>
    </row>
    <row r="143" spans="1:10" x14ac:dyDescent="0.2">
      <c r="A143" s="1" t="str">
        <f>CONCATENATE("slowschnitzes=NW_detectSlowSchnitzes(p,schnitzcells,'muP", $B$27, "_fitNew','muThreshold',0.05);")</f>
        <v>slowschnitzes=NW_detectSlowSchnitzes(p,schnitzcells,'muP11_fitNew','muThreshold',0.05);</v>
      </c>
    </row>
    <row r="146" spans="1:4" x14ac:dyDescent="0.2">
      <c r="A146" s="16" t="s">
        <v>19</v>
      </c>
    </row>
    <row r="147" spans="1:4" x14ac:dyDescent="0.2">
      <c r="A147" s="3" t="str">
        <f>CONCATENATE("fitTime = ", B$22, ";")</f>
        <v>fitTime = [0 300];</v>
      </c>
    </row>
    <row r="148" spans="1:4" x14ac:dyDescent="0.2">
      <c r="A148" s="4" t="s">
        <v>20</v>
      </c>
      <c r="C148" s="36" t="s">
        <v>21</v>
      </c>
      <c r="D148" s="47" t="s">
        <v>161</v>
      </c>
    </row>
    <row r="149" spans="1:4" x14ac:dyDescent="0.2">
      <c r="A149" s="4" t="s">
        <v>22</v>
      </c>
      <c r="C149" s="36" t="s">
        <v>23</v>
      </c>
      <c r="D149" s="47"/>
    </row>
    <row r="150" spans="1:4" x14ac:dyDescent="0.2">
      <c r="A150" s="4" t="s">
        <v>24</v>
      </c>
      <c r="C150" s="36" t="s">
        <v>100</v>
      </c>
    </row>
    <row r="151" spans="1:4" x14ac:dyDescent="0.2">
      <c r="A151" s="4"/>
      <c r="C151" s="36"/>
    </row>
    <row r="152" spans="1:4" x14ac:dyDescent="0.2">
      <c r="A152" s="4" t="s">
        <v>25</v>
      </c>
      <c r="C152" s="25"/>
    </row>
    <row r="153" spans="1:4" x14ac:dyDescent="0.2">
      <c r="A153" s="4" t="str">
        <f>CONCATENATE("for i=", B$28,", s_rm(i).useForPlot=0; end;")</f>
        <v>for i=[], s_rm(i).useForPlot=0; end;</v>
      </c>
      <c r="C153" s="36" t="s">
        <v>29</v>
      </c>
    </row>
    <row r="154" spans="1:4" x14ac:dyDescent="0.2">
      <c r="A154" s="4" t="s">
        <v>26</v>
      </c>
      <c r="C154" s="36" t="s">
        <v>83</v>
      </c>
    </row>
    <row r="155" spans="1:4" x14ac:dyDescent="0.2">
      <c r="A155" s="4" t="s">
        <v>27</v>
      </c>
      <c r="C155" s="36" t="s">
        <v>100</v>
      </c>
    </row>
    <row r="158" spans="1:4" x14ac:dyDescent="0.2">
      <c r="A158" s="20" t="s">
        <v>61</v>
      </c>
    </row>
    <row r="159" spans="1:4" x14ac:dyDescent="0.2">
      <c r="A159" s="4" t="s">
        <v>119</v>
      </c>
      <c r="D159" s="47" t="s">
        <v>163</v>
      </c>
    </row>
    <row r="160" spans="1:4" x14ac:dyDescent="0.2">
      <c r="A160" s="4" t="s">
        <v>121</v>
      </c>
      <c r="C160" s="24"/>
    </row>
    <row r="161" spans="1:3" x14ac:dyDescent="0.2">
      <c r="A161" s="4" t="s">
        <v>109</v>
      </c>
      <c r="C161" s="24"/>
    </row>
    <row r="162" spans="1:3" x14ac:dyDescent="0.2">
      <c r="A162" s="4" t="s">
        <v>122</v>
      </c>
      <c r="C162" s="24"/>
    </row>
    <row r="163" spans="1:3" x14ac:dyDescent="0.2">
      <c r="A163" s="4" t="s">
        <v>120</v>
      </c>
      <c r="C163" s="26"/>
    </row>
    <row r="164" spans="1:3" x14ac:dyDescent="0.2">
      <c r="B164" s="4"/>
      <c r="C164" s="26"/>
    </row>
    <row r="165" spans="1:3" x14ac:dyDescent="0.2">
      <c r="B165" s="4"/>
      <c r="C165" s="26"/>
    </row>
    <row r="166" spans="1:3" x14ac:dyDescent="0.2">
      <c r="A166" s="21" t="s">
        <v>62</v>
      </c>
      <c r="B166" s="3"/>
      <c r="C166" s="26"/>
    </row>
    <row r="167" spans="1:3" x14ac:dyDescent="0.2">
      <c r="A167" s="4" t="str">
        <f>CONCATENATE("schnitzData = DJK_get_schnitzData(p, s_rm_fitTime,'R_time', 'dataFields', {'muP",$B$27,"_fitNew_cycCor', 'G6_mean_cycCor'}, 'fitTime', fitTime);")</f>
        <v>schnitzData = DJK_get_schnitzData(p, s_rm_fitTime,'R_time', 'dataFields', {'muP11_fitNew_cycCor', 'G6_mean_cycCor'}, 'fitTime', fitTime);</v>
      </c>
      <c r="C167" s="27" t="s">
        <v>90</v>
      </c>
    </row>
    <row r="168" spans="1:3" x14ac:dyDescent="0.2">
      <c r="A168" s="4" t="str">
        <f>CONCATENATE("DJK_plot_scatterColor(p, schnitzData, 'muP",$B$27,"_fitNew_cycCor', 'G6_mean_cycCor', 'R_time', 'xlim', [0 300], 'ylim', [0 4], 'selectionName', [name_rm_fitTime '_Conc_cycCorAuto'], 'plotRegression', 1, 'onScreen', 0);")</f>
        <v>DJK_plot_scatterColor(p, schnitzData, 'muP11_fitNew_cycCor', 'G6_mean_cycCor', 'R_time', 'xlim', [0 300], 'ylim', [0 4], 'selectionName', [name_rm_fitTime '_Conc_cycCorAuto'], 'plotRegression', 1, 'onScreen', 0);</v>
      </c>
      <c r="C168" s="27"/>
    </row>
    <row r="169" spans="1:3" x14ac:dyDescent="0.2">
      <c r="A169" s="4" t="str">
        <f>CONCATENATE("DJK_plot_scatterColor(p, schnitzData, 'noise_muP",$B$27,"_fitNew_cycCor', 'noise_G6_mean_cycCor', 'R_time', 'xlim', [-150 150], 'ylim', [-1.1 1.1], 'selectionName', [name_rm_fitTime '_Conc_cycCorAuto'], 'plotRegression', 1, 'onScreen', 0);")</f>
        <v>DJK_plot_scatterColor(p, schnitzData, 'noise_muP11_fitNew_cycCor', 'noise_G6_mean_cycCor', 'R_time', 'xlim', [-150 150], 'ylim', [-1.1 1.1], 'selectionName', [name_rm_fitTime '_Conc_cycCorAuto'], 'plotRegression', 1, 'onScreen', 0);</v>
      </c>
      <c r="B169" s="4"/>
      <c r="C169" s="27"/>
    </row>
    <row r="170" spans="1:3" x14ac:dyDescent="0.2">
      <c r="A170" s="1" t="str">
        <f>CONCATENATE("DJK_plot_time_hist(p, schnitzData, 'G6_mean_cycCor', ",[1]pos5_B!B$29,", 'selectionName', [name_rm_fitTime '_Conc_cycCorAuto'], 'onScreen', 0,'binCenters',[0:3:300],'timeField','R_time');")</f>
        <v>DJK_plot_time_hist(p, schnitzData, 'G6_mean_cycCor', 0.94, 'selectionName', [name_rm_fitTime '_Conc_cycCorAuto'], 'onScreen', 0,'binCenters',[0:3:300],'timeField','R_time');</v>
      </c>
      <c r="B170" s="4"/>
      <c r="C170" s="27"/>
    </row>
    <row r="171" spans="1:3" x14ac:dyDescent="0.2">
      <c r="A171" s="4" t="str">
        <f>CONCATENATE("DJK_plot_time_hist(p, schnitzData, 'muP",$B$27,"_fitNew_cycCor', 0, 'binCenters', [0:0.05:4], 'selectionName', [name_rm_fitTime '_Conc_cycCorAuto'], 'onScreen', 0,'timeField','R_time');")</f>
        <v>DJK_plot_time_hist(p, schnitzData, 'muP11_fitNew_cycCor', 0, 'binCenters', [0:0.05:4], 'selectionName', [name_rm_fitTime '_Conc_cycCorAuto'], 'onScreen', 0,'timeField','R_time');</v>
      </c>
      <c r="B171" s="4"/>
      <c r="C171" s="27"/>
    </row>
    <row r="172" spans="1:3" x14ac:dyDescent="0.2">
      <c r="A172" s="4"/>
      <c r="B172" s="4"/>
      <c r="C172" s="27"/>
    </row>
    <row r="173" spans="1:3" x14ac:dyDescent="0.2">
      <c r="A173" s="4" t="str">
        <f>CONCATENATE("schnitzData = DJK_get_schnitzData(p, s_rm_fitTime,'R_time', 'dataFields', {'muP",$B$27,"_fitNew_cycCor', 'R6_mean_cycCor'}, 'fitTime', fitTime); ;")</f>
        <v>schnitzData = DJK_get_schnitzData(p, s_rm_fitTime,'R_time', 'dataFields', {'muP11_fitNew_cycCor', 'R6_mean_cycCor'}, 'fitTime', fitTime); ;</v>
      </c>
      <c r="B173" s="4"/>
      <c r="C173" s="27" t="s">
        <v>91</v>
      </c>
    </row>
    <row r="174" spans="1:3" x14ac:dyDescent="0.2">
      <c r="A174" s="4" t="str">
        <f>CONCATENATE("DJK_plot_scatterColor(p, schnitzData, 'muP",$B$27,"_fitNew_cycCor', 'R6_mean_cycCor', 'R_time', 'xlim', [0 300], 'ylim', [0 4], 'selectionName', [name_rm_fitTime '_Conc_cycCorAuto'], 'plotRegression', 1, 'onScreen', 0);")</f>
        <v>DJK_plot_scatterColor(p, schnitzData, 'muP11_fitNew_cycCor', 'R6_mean_cycCor', 'R_time', 'xlim', [0 300], 'ylim', [0 4], 'selectionName', [name_rm_fitTime '_Conc_cycCorAuto'], 'plotRegression', 1, 'onScreen', 0);</v>
      </c>
      <c r="B174" s="4"/>
      <c r="C174" s="27"/>
    </row>
    <row r="175" spans="1:3" x14ac:dyDescent="0.2">
      <c r="A175" s="4" t="str">
        <f>CONCATENATE("DJK_plot_scatterColor(p, schnitzData, 'noise_muP",$B$27,"_fitNew_cycCor', 'noise_R6_mean_cycCor', 'R_time', 'xlim', [-200 200], 'ylim', [-1.1 1.1], 'selectionName', [name_rm_fitTime '_Conc_cycCorAuto'], 'plotRegression', 1, 'onScreen', 0);")</f>
        <v>DJK_plot_scatterColor(p, schnitzData, 'noise_muP11_fitNew_cycCor', 'noise_R6_mean_cycCor', 'R_time', 'xlim', [-200 200], 'ylim', [-1.1 1.1], 'selectionName', [name_rm_fitTime '_Conc_cycCorAuto'], 'plotRegression', 1, 'onScreen', 0);</v>
      </c>
      <c r="B175" s="4"/>
      <c r="C175" s="27"/>
    </row>
    <row r="176" spans="1:3" x14ac:dyDescent="0.2">
      <c r="A176" s="1" t="str">
        <f>CONCATENATE("DJK_plot_time_hist(p, schnitzData, 'R6_mean_cycCor', ",0,", 'selectionName', [name_rm_fitTime '_Conc_cycCorAuto'], 'onScreen', 0,'binCenters',[0:10:300],'timeField','R_time');")</f>
        <v>DJK_plot_time_hist(p, schnitzData, 'R6_mean_cycCor', 0, 'selectionName', [name_rm_fitTime '_Conc_cycCorAuto'], 'onScreen', 0,'binCenters',[0:10:300],'timeField','R_time');</v>
      </c>
      <c r="B176" s="4"/>
      <c r="C176" s="27"/>
    </row>
    <row r="177" spans="1:3" x14ac:dyDescent="0.2">
      <c r="B177" s="4"/>
      <c r="C177" s="27"/>
    </row>
    <row r="178" spans="1:3" x14ac:dyDescent="0.2">
      <c r="A178" s="4" t="str">
        <f>CONCATENATE("schnitzData = DJK_get_schnitzData(p, s_rm_fitTime,'R_time', 'dataFields', {'G6_mean_cycCor', 'R6_mean_cycCor'}, 'fitTime', fitTime);")</f>
        <v>schnitzData = DJK_get_schnitzData(p, s_rm_fitTime,'R_time', 'dataFields', {'G6_mean_cycCor', 'R6_mean_cycCor'}, 'fitTime', fitTime);</v>
      </c>
      <c r="B178" s="4"/>
      <c r="C178" s="27" t="s">
        <v>92</v>
      </c>
    </row>
    <row r="179" spans="1:3" x14ac:dyDescent="0.2">
      <c r="A179" s="4" t="str">
        <f>CONCATENATE("DJK_plot_scatterColor(p, schnitzData, 'G6_mean_cycCor', 'R6_mean_cycCor', 'R_time', 'xlim', [0 300], 'ylim', [0 200], 'selectionName', [name_rm_fitTime '_Conc_cycCorAuto'], 'plotRegression', 1, 'onScreen', 0);")</f>
        <v>DJK_plot_scatterColor(p, schnitzData, 'G6_mean_cycCor', 'R6_mean_cycCor', 'R_time', 'xlim', [0 300], 'ylim', [0 200], 'selectionName', [name_rm_fitTime '_Conc_cycCorAuto'], 'plotRegression', 1, 'onScreen', 0);</v>
      </c>
      <c r="B179" s="4"/>
      <c r="C179" s="26"/>
    </row>
    <row r="180" spans="1:3" x14ac:dyDescent="0.2">
      <c r="A180" s="4" t="str">
        <f>CONCATENATE("DJK_plot_scatterColor(p, schnitzData, 'noise_G6_mean_cycCor', 'noise_R6_mean_cycCor', 'R_time', 'xlim', [-200 200], 'ylim', [-150 150], 'selectionName', [name_rm_fitTime '_Conc_cycCorAuto'], 'plotRegression', 1, 'onScreen', 0);")</f>
        <v>DJK_plot_scatterColor(p, schnitzData, 'noise_G6_mean_cycCor', 'noise_R6_mean_cycCor', 'R_time', 'xlim', [-200 200], 'ylim', [-150 150], 'selectionName', [name_rm_fitTime '_Conc_cycCorAuto'], 'plotRegression', 1, 'onScreen', 0);</v>
      </c>
      <c r="B180" s="4"/>
      <c r="C180" s="26"/>
    </row>
    <row r="181" spans="1:3" x14ac:dyDescent="0.2">
      <c r="C181" s="26"/>
    </row>
    <row r="182" spans="1:3" x14ac:dyDescent="0.2">
      <c r="A182" s="1" t="s">
        <v>89</v>
      </c>
      <c r="C182" s="26"/>
    </row>
    <row r="183" spans="1:3" x14ac:dyDescent="0.2">
      <c r="A183" s="1" t="s">
        <v>88</v>
      </c>
      <c r="C183" s="27" t="s">
        <v>102</v>
      </c>
    </row>
    <row r="184" spans="1:3" x14ac:dyDescent="0.2">
      <c r="A184" s="1" t="s">
        <v>125</v>
      </c>
      <c r="C184" s="26"/>
    </row>
    <row r="185" spans="1:3" x14ac:dyDescent="0.2">
      <c r="A185" s="1" t="s">
        <v>126</v>
      </c>
      <c r="C185" s="26"/>
    </row>
    <row r="186" spans="1:3" x14ac:dyDescent="0.2">
      <c r="A186" s="1" t="s">
        <v>87</v>
      </c>
      <c r="C186" s="26"/>
    </row>
    <row r="187" spans="1:3" x14ac:dyDescent="0.2">
      <c r="A187" s="1" t="s">
        <v>86</v>
      </c>
      <c r="C187" s="26"/>
    </row>
    <row r="188" spans="1:3" x14ac:dyDescent="0.2">
      <c r="C188" s="26"/>
    </row>
    <row r="189" spans="1:3" x14ac:dyDescent="0.2">
      <c r="A189" s="1" t="s">
        <v>127</v>
      </c>
      <c r="C189" s="26"/>
    </row>
    <row r="190" spans="1:3" x14ac:dyDescent="0.2">
      <c r="A190" s="1" t="str">
        <f>CONCATENATE("DJK_plot_time_hist(p, schnitzData, 'dR5_sum_dt_s_cycCor', ",[1]pos5_B!B$29,", 'selectionName', [name_rm_fitTime '_newRates_cycCorAuto'], 'onScreen', 0,'binCenters',[-3000:50:10000],'timeField','R_time');")</f>
        <v>DJK_plot_time_hist(p, schnitzData, 'dR5_sum_dt_s_cycCor', 0.94, 'selectionName', [name_rm_fitTime '_newRates_cycCorAuto'], 'onScreen', 0,'binCenters',[-3000:50:10000],'timeField','R_time');</v>
      </c>
      <c r="C190" s="26"/>
    </row>
    <row r="191" spans="1:3" x14ac:dyDescent="0.2">
      <c r="A191" s="1" t="s">
        <v>123</v>
      </c>
      <c r="C191" s="26"/>
    </row>
    <row r="192" spans="1:3" x14ac:dyDescent="0.2">
      <c r="A192" s="1" t="s">
        <v>124</v>
      </c>
      <c r="C192" s="26"/>
    </row>
    <row r="193" spans="1:4" x14ac:dyDescent="0.2">
      <c r="C193" s="26"/>
    </row>
    <row r="194" spans="1:4" x14ac:dyDescent="0.2">
      <c r="A194" s="1" t="s">
        <v>85</v>
      </c>
      <c r="C194" s="26"/>
    </row>
    <row r="195" spans="1:4" x14ac:dyDescent="0.2">
      <c r="A195" s="2" t="s">
        <v>84</v>
      </c>
      <c r="C195" s="27" t="s">
        <v>103</v>
      </c>
    </row>
    <row r="196" spans="1:4" x14ac:dyDescent="0.2">
      <c r="A196" s="4" t="str">
        <f>CONCATENATE("schnitzData = DJK_get_schnitzData(p, s_rm_fitTime,'R_time', 'dataFields', {'muP",$B$27,"_fitNew_cycCor', 'dG5_sum_dt_s_cycCor', 'dR5_sum_dt_s_cycCor','dG5_cycCor', 'dR5_cycCor'}, 'fitTime', fitTime);")</f>
        <v>schnitzData = DJK_get_schnitzData(p, s_rm_fitTime,'R_time', 'dataFields', {'muP11_fitNew_cycCor', 'dG5_sum_dt_s_cycCor', 'dR5_sum_dt_s_cycCor','dG5_cycCor', 'dR5_cycCor'}, 'fitTime', fitTime);</v>
      </c>
      <c r="C196" s="26"/>
    </row>
    <row r="197" spans="1:4" x14ac:dyDescent="0.2">
      <c r="A197" s="4" t="str">
        <f>CONCATENATE("DJK_plot_scatterColor(p, schnitzData, 'muP",$B$27,"_fitNew_cycCor', 'dG5_sum_dt_s_cycCor', 'R_time', 'xlim', [-2000 5000], 'ylim', [0 4], 'selectionName', [name_rm_fitTime '_Corr_newRates_Mu'], 'plotRegression', 1, 'onScreen', 0);")</f>
        <v>DJK_plot_scatterColor(p, schnitzData, 'muP11_fitNew_cycCor', 'dG5_sum_dt_s_cycCor', 'R_time', 'xlim', [-2000 5000], 'ylim', [0 4], 'selectionName', [name_rm_fitTime '_Corr_newRates_Mu'], 'plotRegression', 1, 'onScreen', 0);</v>
      </c>
      <c r="C197" s="26"/>
    </row>
    <row r="198" spans="1:4" x14ac:dyDescent="0.2">
      <c r="A198" s="4" t="str">
        <f>CONCATENATE("DJK_plot_scatterColor(p, schnitzData, 'muP",$B$27,"_fitNew_cycCor', 'dR5_sum_dt_s_cycCor', 'R_time', 'xlim', [-3000 8000], 'ylim', [0 4], 'selectionName', [name_rm_fitTime '_Corr_newRates_Mu'], 'plotRegression', 1, 'onScreen', 0);")</f>
        <v>DJK_plot_scatterColor(p, schnitzData, 'muP11_fitNew_cycCor', 'dR5_sum_dt_s_cycCor', 'R_time', 'xlim', [-3000 8000], 'ylim', [0 4], 'selectionName', [name_rm_fitTime '_Corr_newRates_Mu'], 'plotRegression', 1, 'onScreen', 0);</v>
      </c>
      <c r="C198" s="26"/>
    </row>
    <row r="199" spans="1:4" x14ac:dyDescent="0.2">
      <c r="A199" s="4" t="str">
        <f>CONCATENATE("DJK_plot_scatterColor(p, schnitzData, 'muP",$B$27,"_fitNew_cycCor', 'dG5_cycCor', 'R_time', 'xlim', [-2000 5000], 'ylim', [0 4], 'selectionName', [name_rm_fitTime '_Corr_newRates_Mu'], 'plotRegression', 1, 'onScreen', 0);")</f>
        <v>DJK_plot_scatterColor(p, schnitzData, 'muP11_fitNew_cycCor', 'dG5_cycCor', 'R_time', 'xlim', [-2000 5000], 'ylim', [0 4], 'selectionName', [name_rm_fitTime '_Corr_newRates_Mu'], 'plotRegression', 1, 'onScreen', 0);</v>
      </c>
      <c r="C199" s="26"/>
    </row>
    <row r="200" spans="1:4" x14ac:dyDescent="0.2">
      <c r="A200" s="4" t="str">
        <f>CONCATENATE("DJK_plot_scatterColor(p, schnitzData, 'muP",$B$27,"_fitNew_cycCor', 'dR5_cycCor', 'R_time', 'xlim', [-3000 8000], 'ylim', [0 4], 'selectionName', [name_rm_fitTime '_Corr_newRates_Mu'], 'plotRegression', 1, 'onScreen', 0);")</f>
        <v>DJK_plot_scatterColor(p, schnitzData, 'muP11_fitNew_cycCor', 'dR5_cycCor', 'R_time', 'xlim', [-3000 8000], 'ylim', [0 4], 'selectionName', [name_rm_fitTime '_Corr_newRates_Mu'], 'plotRegression', 1, 'onScreen', 0);</v>
      </c>
      <c r="C200" s="26"/>
    </row>
    <row r="201" spans="1:4" x14ac:dyDescent="0.2">
      <c r="A201" s="13"/>
      <c r="C201" s="26"/>
    </row>
    <row r="202" spans="1:4" x14ac:dyDescent="0.2">
      <c r="A202" s="13"/>
      <c r="C202" s="26"/>
    </row>
    <row r="203" spans="1:4" x14ac:dyDescent="0.2">
      <c r="A203" s="17" t="s">
        <v>41</v>
      </c>
      <c r="B203" s="3"/>
      <c r="C203" s="35"/>
    </row>
    <row r="204" spans="1:4" x14ac:dyDescent="0.2">
      <c r="A204" s="3" t="str">
        <f>CONCATENATE("fitTime = ", B$23, "; fitTime = fitTime + [2 -2];")</f>
        <v>fitTime = [0 300]; fitTime = fitTime + [2 -2];</v>
      </c>
      <c r="B204" s="4"/>
      <c r="C204" s="26"/>
    </row>
    <row r="205" spans="1:4" x14ac:dyDescent="0.2">
      <c r="A205" s="4"/>
      <c r="B205" s="4"/>
      <c r="C205" s="26"/>
    </row>
    <row r="206" spans="1:4" x14ac:dyDescent="0.2">
      <c r="A206" s="4" t="str">
        <f>CONCATENATE("branchData = DJK_getBranches(p,s_rm,'dataFields',{'dR5_time'  'R_time'  'muP", $B$27,"_fitNew_atdR5' 'muP", $B$27,"_fitNew_atdR5_cycCor' 'dR5_cycCor'  'dG5_cycCor' 'dG5' 'dR5' }, 'fitTime', fitTime); ")</f>
        <v xml:space="preserve">branchData = DJK_getBranches(p,s_rm,'dataFields',{'dR5_time'  'R_time'  'muP11_fitNew_atdR5' 'muP11_fitNew_atdR5_cycCor' 'dR5_cycCor'  'dG5_cycCor' 'dG5' 'dR5' }, 'fitTime', fitTime); </v>
      </c>
      <c r="C206" s="27" t="s">
        <v>145</v>
      </c>
      <c r="D206" s="10"/>
    </row>
    <row r="207" spans="1:4" x14ac:dyDescent="0.2">
      <c r="A207" s="4" t="str">
        <f>CONCATENATE("branches = DJK_addToBranches_noise(p, branchData,'dataFields',{'dR5_time'  'R_time'  'muP", $B$27,"_fitNew_atdR5' 'muP", $B$27,"_fitNew_atdR5_cycCor' 'dR5_cycCor'  'dG5_cycCor' 'dG5' 'dR5' });")</f>
        <v>branches = DJK_addToBranches_noise(p, branchData,'dataFields',{'dR5_time'  'R_time'  'muP11_fitNew_atdR5' 'muP11_fitNew_atdR5_cycCor' 'dR5_cycCor'  'dG5_cycCor' 'dG5' 'dR5' });</v>
      </c>
      <c r="C207" s="27"/>
      <c r="D207" s="10"/>
    </row>
    <row r="208" spans="1:4" x14ac:dyDescent="0.2">
      <c r="A208" s="4" t="s">
        <v>110</v>
      </c>
      <c r="C208" s="36"/>
    </row>
    <row r="209" spans="1:3" x14ac:dyDescent="0.2">
      <c r="A209" s="4" t="s">
        <v>33</v>
      </c>
    </row>
    <row r="210" spans="1:3" x14ac:dyDescent="0.2">
      <c r="A210" s="18" t="s">
        <v>94</v>
      </c>
      <c r="C210" s="26"/>
    </row>
    <row r="211" spans="1:3" x14ac:dyDescent="0.2">
      <c r="A211" s="1" t="s">
        <v>93</v>
      </c>
      <c r="C211" s="27" t="s">
        <v>146</v>
      </c>
    </row>
    <row r="212" spans="1:3" x14ac:dyDescent="0.2">
      <c r="A212" s="4" t="str">
        <f>+CONCATENATE("DJK_plot_crosscorrelation_standard_error_store(p, branch_groups, 'noise_dG5_cycCor', 'noise_muP", $B$27,"_fitNew_atdR5_cycCor','selectionName',name_rm_branch,'timeField','R_time');")</f>
        <v>DJK_plot_crosscorrelation_standard_error_store(p, branch_groups, 'noise_dG5_cycCor', 'noise_muP11_fitNew_atdR5_cycCor','selectionName',name_rm_branch,'timeField','R_time');</v>
      </c>
    </row>
    <row r="213" spans="1:3" x14ac:dyDescent="0.2">
      <c r="A213" s="4" t="str">
        <f>+CONCATENATE("DJK_plot_crosscorrelation_standard_error_store(p, branch_groups, 'noise_dR5_cycCor', 'noise_muP", $B$27,"_fitNew_atdR5_cycCor','selectionName',name_rm_branch,'timeField','R_time');")</f>
        <v>DJK_plot_crosscorrelation_standard_error_store(p, branch_groups, 'noise_dR5_cycCor', 'noise_muP11_fitNew_atdR5_cycCor','selectionName',name_rm_branch,'timeField','R_time');</v>
      </c>
      <c r="C213" s="27"/>
    </row>
    <row r="214" spans="1:3" x14ac:dyDescent="0.2">
      <c r="A214" s="18" t="str">
        <f>+CONCATENATE("DJK_plot_crosscorrelation_standard_error_store(p, branch_groups, 'noise_dG5_cycCor',  'noise_dR5_cycCor','selectionName',name_rm_branch,'timeField','R_time');")</f>
        <v>DJK_plot_crosscorrelation_standard_error_store(p, branch_groups, 'noise_dG5_cycCor',  'noise_dR5_cycCor','selectionName',name_rm_branch,'timeField','R_time');</v>
      </c>
      <c r="C214" s="27"/>
    </row>
    <row r="215" spans="1:3" x14ac:dyDescent="0.2">
      <c r="A215" s="18" t="str">
        <f>+CONCATENATE("DJK_plot_crosscorrelation_standard_error_store(p, branch_groups, 'noise_dG5_cycCor',  'noise_dG5_cycCor','selectionName',name_rm_branch,'timeField','R_time');")</f>
        <v>DJK_plot_crosscorrelation_standard_error_store(p, branch_groups, 'noise_dG5_cycCor',  'noise_dG5_cycCor','selectionName',name_rm_branch,'timeField','R_time');</v>
      </c>
      <c r="C215" s="27"/>
    </row>
    <row r="216" spans="1:3" x14ac:dyDescent="0.2">
      <c r="A216" s="18" t="str">
        <f>+CONCATENATE("DJK_plot_crosscorrelation_standard_error_store(p, branch_groups, 'noise_dR5_cycCor',  'noise_dR5_cycCor','selectionName',name_rm_branch,'timeField','R_time');")</f>
        <v>DJK_plot_crosscorrelation_standard_error_store(p, branch_groups, 'noise_dR5_cycCor',  'noise_dR5_cycCor','selectionName',name_rm_branch,'timeField','R_time');</v>
      </c>
      <c r="C216" s="27"/>
    </row>
    <row r="217" spans="1:3" x14ac:dyDescent="0.2">
      <c r="A217" s="18" t="s">
        <v>94</v>
      </c>
    </row>
    <row r="218" spans="1:3" x14ac:dyDescent="0.2">
      <c r="A218" s="18" t="str">
        <f>CONCATENATE("branchData = DJK_getBranches(p,s_rm,'dataFields',{'R_time'    'R6_mean_cycCor' ,'G6_mean_cycCor' 'muP", $B$27,"_fitNew_cycCor' }, 'fitTime', fitTime); ")</f>
        <v xml:space="preserve">branchData = DJK_getBranches(p,s_rm,'dataFields',{'R_time'    'R6_mean_cycCor' ,'G6_mean_cycCor' 'muP11_fitNew_cycCor' }, 'fitTime', fitTime); </v>
      </c>
      <c r="C218" s="27" t="s">
        <v>118</v>
      </c>
    </row>
    <row r="219" spans="1:3" x14ac:dyDescent="0.2">
      <c r="A219" s="18" t="str">
        <f>CONCATENATE("branches = DJK_addToBranches_noise(p, branchData,'dataFields',{'R_time'  'R6_mean_cycCor' ,'G6_mean_cycCor' 'muP", $B$27,"_fitNew_cycCor'});")</f>
        <v>branches = DJK_addToBranches_noise(p, branchData,'dataFields',{'R_time'  'R6_mean_cycCor' ,'G6_mean_cycCor' 'muP11_fitNew_cycCor'});</v>
      </c>
      <c r="C219" s="26"/>
    </row>
    <row r="220" spans="1:3" x14ac:dyDescent="0.2">
      <c r="A220" s="18" t="s">
        <v>110</v>
      </c>
      <c r="C220" s="26"/>
    </row>
    <row r="221" spans="1:3" x14ac:dyDescent="0.2">
      <c r="A221" s="18" t="s">
        <v>33</v>
      </c>
      <c r="B221" s="4"/>
      <c r="C221" s="26"/>
    </row>
    <row r="222" spans="1:3" x14ac:dyDescent="0.2">
      <c r="A222" s="19" t="s">
        <v>93</v>
      </c>
      <c r="B222" s="4"/>
    </row>
    <row r="223" spans="1:3" x14ac:dyDescent="0.2">
      <c r="A223" s="18" t="str">
        <f>+CONCATENATE("DJK_plot_crosscorrelation_standard_error_store(p, branch_groups, 'noise_G6_mean_cycCor', 'noise_muP", $B$27,"_fitNew_cycCor','selectionName',name_rm_branch,'timeField','R_time');")</f>
        <v>DJK_plot_crosscorrelation_standard_error_store(p, branch_groups, 'noise_G6_mean_cycCor', 'noise_muP11_fitNew_cycCor','selectionName',name_rm_branch,'timeField','R_time');</v>
      </c>
      <c r="B223" s="18"/>
      <c r="C223" s="26"/>
    </row>
    <row r="224" spans="1:3" x14ac:dyDescent="0.2">
      <c r="A224" s="18" t="str">
        <f>+CONCATENATE("DJK_plot_crosscorrelation_standard_error_store(p, branch_groups, 'noise_R6_mean_cycCor', 'noise_muP", $B$27,"_fitNew_cycCor','selectionName',name_rm_branch,'timeField','R_time');")</f>
        <v>DJK_plot_crosscorrelation_standard_error_store(p, branch_groups, 'noise_R6_mean_cycCor', 'noise_muP11_fitNew_cycCor','selectionName',name_rm_branch,'timeField','R_time');</v>
      </c>
      <c r="B224" s="18"/>
      <c r="C224" s="26"/>
    </row>
    <row r="225" spans="1:3" x14ac:dyDescent="0.2">
      <c r="A225" s="18" t="str">
        <f>+CONCATENATE("DJK_plot_crosscorrelation_standard_error_store(p, branch_groups, 'noise_G6_mean_cycCor',  'noise_R6_mean_cycCor','selectionName',name_rm_branch,'timeField','R_time');")</f>
        <v>DJK_plot_crosscorrelation_standard_error_store(p, branch_groups, 'noise_G6_mean_cycCor',  'noise_R6_mean_cycCor','selectionName',name_rm_branch,'timeField','R_time');</v>
      </c>
      <c r="B225" s="18"/>
      <c r="C225" s="26"/>
    </row>
    <row r="226" spans="1:3" x14ac:dyDescent="0.2">
      <c r="A226" s="18" t="str">
        <f>+CONCATENATE("DJK_plot_crosscorrelation_standard_error_store(p, branch_groups, 'noise_G6_mean_cycCor',  'noise_G6_mean_cycCor','selectionName',name_rm_branch,'timeField','R_time');")</f>
        <v>DJK_plot_crosscorrelation_standard_error_store(p, branch_groups, 'noise_G6_mean_cycCor',  'noise_G6_mean_cycCor','selectionName',name_rm_branch,'timeField','R_time');</v>
      </c>
      <c r="B226" s="18"/>
      <c r="C226" s="26"/>
    </row>
    <row r="227" spans="1:3" x14ac:dyDescent="0.2">
      <c r="A227" s="18" t="str">
        <f>+CONCATENATE("DJK_plot_crosscorrelation_standard_error_store(p, branch_groups, 'noise_R6_mean_cycCor',  'noise_R6_mean_cycCor','selectionName',name_rm_branch,'timeField','R_time');")</f>
        <v>DJK_plot_crosscorrelation_standard_error_store(p, branch_groups, 'noise_R6_mean_cycCor',  'noise_R6_mean_cycCor','selectionName',name_rm_branch,'timeField','R_time');</v>
      </c>
      <c r="B227" s="18"/>
      <c r="C227" s="26"/>
    </row>
    <row r="228" spans="1:3" x14ac:dyDescent="0.2">
      <c r="A228" s="18" t="str">
        <f>+CONCATENATE("DJK_plot_crosscorrelation_standard_error_store(p, branch_groups, 'noise_muP",$B$27,"_fitNew_cycCor', 'noise_muP", $B$27,"_fitNew_cycCor','selectionName',name_rm_branch,'timeField','R_time');")</f>
        <v>DJK_plot_crosscorrelation_standard_error_store(p, branch_groups, 'noise_muP11_fitNew_cycCor', 'noise_muP11_fitNew_cycCor','selectionName',name_rm_branch,'timeField','R_time');</v>
      </c>
      <c r="B228" s="18"/>
      <c r="C228" s="26"/>
    </row>
    <row r="229" spans="1:3" x14ac:dyDescent="0.2">
      <c r="A229" s="18" t="s">
        <v>94</v>
      </c>
      <c r="B229" s="18"/>
    </row>
    <row r="230" spans="1:3" x14ac:dyDescent="0.2">
      <c r="A230" s="18" t="str">
        <f>CONCATENATE("branchData = DJK_getBranches(p,s_rm,'dataFields',{'R_time'    'R5_mean_cycCor' ,'G5_mean_cycCor' 'muP", $B$27,"_fitNew_cycCor' }, 'fitTime', fitTime); ")</f>
        <v xml:space="preserve">branchData = DJK_getBranches(p,s_rm,'dataFields',{'R_time'    'R5_mean_cycCor' ,'G5_mean_cycCor' 'muP11_fitNew_cycCor' }, 'fitTime', fitTime); </v>
      </c>
      <c r="B230" s="18"/>
      <c r="C230" s="27" t="s">
        <v>147</v>
      </c>
    </row>
    <row r="231" spans="1:3" x14ac:dyDescent="0.2">
      <c r="A231" s="18" t="str">
        <f>CONCATENATE("branches = DJK_addToBranches_noise(p, branchData,'dataFields',{'R_time'  'R5_mean_cycCor' ,'G5_mean_cycCor' 'muP", $B$27,"_fitNew_cycCor'});")</f>
        <v>branches = DJK_addToBranches_noise(p, branchData,'dataFields',{'R_time'  'R5_mean_cycCor' ,'G5_mean_cycCor' 'muP11_fitNew_cycCor'});</v>
      </c>
      <c r="B231" s="18"/>
      <c r="C231" s="26"/>
    </row>
    <row r="232" spans="1:3" x14ac:dyDescent="0.2">
      <c r="A232" s="18" t="s">
        <v>110</v>
      </c>
      <c r="B232" s="18"/>
      <c r="C232" s="26"/>
    </row>
    <row r="233" spans="1:3" x14ac:dyDescent="0.2">
      <c r="A233" s="18" t="s">
        <v>33</v>
      </c>
      <c r="B233" s="18"/>
      <c r="C233" s="26"/>
    </row>
    <row r="234" spans="1:3" x14ac:dyDescent="0.2">
      <c r="A234" s="19" t="s">
        <v>93</v>
      </c>
      <c r="B234" s="18"/>
      <c r="C234" s="26"/>
    </row>
    <row r="235" spans="1:3" x14ac:dyDescent="0.2">
      <c r="A235" s="18" t="str">
        <f>+CONCATENATE("DJK_plot_crosscorrelation_standard_error_store(p, branch_groups, 'noise_G5_mean_cycCor', 'noise_muP", $B$27,"_fitNew_cycCor','selectionName',name_rm_branch,'timeField','R_time');")</f>
        <v>DJK_plot_crosscorrelation_standard_error_store(p, branch_groups, 'noise_G5_mean_cycCor', 'noise_muP11_fitNew_cycCor','selectionName',name_rm_branch,'timeField','R_time');</v>
      </c>
      <c r="B235" s="18"/>
      <c r="C235" s="26"/>
    </row>
    <row r="236" spans="1:3" x14ac:dyDescent="0.2">
      <c r="A236" s="18" t="str">
        <f>+CONCATENATE("DJK_plot_crosscorrelation_standard_error_store(p, branch_groups, 'noise_R5_mean_cycCor', 'noise_muP", $B$27,"_fitNew_cycCor','selectionName',name_rm_branch,'timeField','R_time');")</f>
        <v>DJK_plot_crosscorrelation_standard_error_store(p, branch_groups, 'noise_R5_mean_cycCor', 'noise_muP11_fitNew_cycCor','selectionName',name_rm_branch,'timeField','R_time');</v>
      </c>
      <c r="B236" s="18"/>
      <c r="C236" s="26"/>
    </row>
    <row r="237" spans="1:3" x14ac:dyDescent="0.2">
      <c r="A237" s="18" t="str">
        <f>+CONCATENATE("DJK_plot_crosscorrelation_standard_error_store(p, branch_groups, 'noise_G5_mean_cycCor',  'noise_R5_mean_cycCor','selectionName',name_rm_branch,'timeField','R_time');")</f>
        <v>DJK_plot_crosscorrelation_standard_error_store(p, branch_groups, 'noise_G5_mean_cycCor',  'noise_R5_mean_cycCor','selectionName',name_rm_branch,'timeField','R_time');</v>
      </c>
    </row>
    <row r="238" spans="1:3" x14ac:dyDescent="0.2">
      <c r="A238" s="18" t="str">
        <f>+CONCATENATE("DJK_plot_crosscorrelation_standard_error_store(p, branch_groups, 'noise_G5_mean_cycCor',  'noise_G5_mean_cycCor','selectionName',name_rm_branch,'timeField','R_time');")</f>
        <v>DJK_plot_crosscorrelation_standard_error_store(p, branch_groups, 'noise_G5_mean_cycCor',  'noise_G5_mean_cycCor','selectionName',name_rm_branch,'timeField','R_time');</v>
      </c>
    </row>
    <row r="239" spans="1:3" x14ac:dyDescent="0.2">
      <c r="A239" s="18" t="str">
        <f>+CONCATENATE("DJK_plot_crosscorrelation_standard_error_store(p, branch_groups, 'noise_R5_mean_cycCor',  'noise_R5_mean_cycCor','selectionName',name_rm_branch,'timeField','R_time');")</f>
        <v>DJK_plot_crosscorrelation_standard_error_store(p, branch_groups, 'noise_R5_mean_cycCor',  'noise_R5_mean_cycCor','selectionName',name_rm_branch,'timeField','R_time');</v>
      </c>
    </row>
    <row r="240" spans="1:3" x14ac:dyDescent="0.2">
      <c r="A240" s="18" t="str">
        <f>+CONCATENATE("DJK_plot_crosscorrelation_standard_error_store(p, branch_groups, 'noise_muP",$B$27,"_fitNew_cycCor', 'noise_muP", $B$27,"_fitNew_cycCor','selectionName',name_rm_branch,'timeField','R_time');")</f>
        <v>DJK_plot_crosscorrelation_standard_error_store(p, branch_groups, 'noise_muP11_fitNew_cycCor', 'noise_muP11_fitNew_cycCor','selectionName',name_rm_branch,'timeField','R_time');</v>
      </c>
    </row>
    <row r="241" spans="1:7" x14ac:dyDescent="0.2">
      <c r="A241" s="18" t="s">
        <v>94</v>
      </c>
    </row>
    <row r="242" spans="1:7" x14ac:dyDescent="0.2">
      <c r="A242" s="18" t="str">
        <f>CONCATENATE("branchData = DJK_getBranches(p,s_rm,'dataFields',{'dR5_time', 'R_time'    'R5_mean_cycCor'  'R6_mean_cycCor' ,'G6_mean_cycCor' 'muP", $B$27,"_fitNew_cycCor' 'dR5_cycCor','dG5_cycCor' }, 'fitTime', fitTime); ")</f>
        <v xml:space="preserve">branchData = DJK_getBranches(p,s_rm,'dataFields',{'dR5_time', 'R_time'    'R5_mean_cycCor'  'R6_mean_cycCor' ,'G6_mean_cycCor' 'muP11_fitNew_cycCor' 'dR5_cycCor','dG5_cycCor' }, 'fitTime', fitTime); </v>
      </c>
      <c r="C242" s="27" t="s">
        <v>148</v>
      </c>
    </row>
    <row r="243" spans="1:7" x14ac:dyDescent="0.2">
      <c r="A243" s="18" t="str">
        <f>CONCATENATE("branches = DJK_addToBranches_noise(p, branchData,'dataFields',{'dR5_time', 'R_time'    'R6_mean_cycCor'  'R5_mean_cycCor' ,'G6_mean_cycCor' 'muP", $B$27,"_fitNew_cycCor' 'dR5_cycCor','dG5_cycCor' });")</f>
        <v>branches = DJK_addToBranches_noise(p, branchData,'dataFields',{'dR5_time', 'R_time'    'R6_mean_cycCor'  'R5_mean_cycCor' ,'G6_mean_cycCor' 'muP11_fitNew_cycCor' 'dR5_cycCor','dG5_cycCor' });</v>
      </c>
    </row>
    <row r="244" spans="1:7" x14ac:dyDescent="0.2">
      <c r="A244" s="18" t="s">
        <v>110</v>
      </c>
    </row>
    <row r="245" spans="1:7" x14ac:dyDescent="0.2">
      <c r="A245" s="18" t="s">
        <v>33</v>
      </c>
      <c r="G245" s="10"/>
    </row>
    <row r="246" spans="1:7" x14ac:dyDescent="0.2">
      <c r="A246" s="19" t="s">
        <v>111</v>
      </c>
      <c r="G246" s="10"/>
    </row>
    <row r="247" spans="1:7" x14ac:dyDescent="0.2">
      <c r="A247" s="18" t="str">
        <f>+CONCATENATE("DJK_plot_crosscorrelation_standard_error_store(p, branch_groups, 'noise_G6_mean_cycCor', 'noise_dR5_cycCor','selectionName',name_rm_branch,'timeField','dR5_time');")</f>
        <v>DJK_plot_crosscorrelation_standard_error_store(p, branch_groups, 'noise_G6_mean_cycCor', 'noise_dR5_cycCor','selectionName',name_rm_branch,'timeField','dR5_time');</v>
      </c>
    </row>
    <row r="248" spans="1:7" x14ac:dyDescent="0.2">
      <c r="A248" s="18" t="str">
        <f>+CONCATENATE("DJK_plot_crosscorrelation_standard_error_store(p, branch_groups, 'noise_R6_mean_cycCor', 'noise_dG5_cycCor','selectionName',name_rm_branch,'timeField','dR5_time');")</f>
        <v>DJK_plot_crosscorrelation_standard_error_store(p, branch_groups, 'noise_R6_mean_cycCor', 'noise_dG5_cycCor','selectionName',name_rm_branch,'timeField','dR5_time');</v>
      </c>
    </row>
    <row r="249" spans="1:7" x14ac:dyDescent="0.2">
      <c r="A249" s="18" t="str">
        <f>+CONCATENATE("DJK_plot_crosscorrelation_standard_error_store(p, branch_groups, 'noise_G6_mean_cycCor', 'noise_dG5_cycCor','selectionName',name_rm_branch,'timeField','dR5_time');")</f>
        <v>DJK_plot_crosscorrelation_standard_error_store(p, branch_groups, 'noise_G6_mean_cycCor', 'noise_dG5_cycCor','selectionName',name_rm_branch,'timeField','dR5_time');</v>
      </c>
    </row>
    <row r="250" spans="1:7" x14ac:dyDescent="0.2">
      <c r="A250" s="18" t="str">
        <f>+CONCATENATE("DJK_plot_crosscorrelation_standard_error_store(p, branch_groups, 'noise_R6_mean_cycCor', 'noise_dR5_cycCor','selectionName',name_rm_branch,'timeField','dR5_time');")</f>
        <v>DJK_plot_crosscorrelation_standard_error_store(p, branch_groups, 'noise_R6_mean_cycCor', 'noise_dR5_cycCor','selectionName',name_rm_branch,'timeField','dR5_time');</v>
      </c>
    </row>
    <row r="252" spans="1:7" x14ac:dyDescent="0.2">
      <c r="A252" s="42"/>
      <c r="B252" s="41"/>
      <c r="C252" s="41"/>
      <c r="D252" s="41"/>
      <c r="E252" s="41"/>
    </row>
    <row r="253" spans="1:7" x14ac:dyDescent="0.2">
      <c r="A253" s="41" t="s">
        <v>104</v>
      </c>
      <c r="B253" s="41"/>
      <c r="C253" s="41"/>
      <c r="D253" s="41"/>
      <c r="E253" s="41"/>
    </row>
    <row r="254" spans="1:7" x14ac:dyDescent="0.2">
      <c r="A254" s="41"/>
      <c r="B254" s="41"/>
      <c r="C254" s="41"/>
      <c r="D254" s="41"/>
      <c r="E254" s="41"/>
    </row>
    <row r="255" spans="1:7" x14ac:dyDescent="0.2">
      <c r="C255" s="26"/>
    </row>
    <row r="256" spans="1:7" x14ac:dyDescent="0.2">
      <c r="A256" s="37"/>
      <c r="B256" s="37"/>
      <c r="C256" s="37"/>
      <c r="D256" s="37"/>
      <c r="E256" s="37"/>
    </row>
    <row r="257" spans="1:5" x14ac:dyDescent="0.2">
      <c r="A257" s="43" t="s">
        <v>149</v>
      </c>
      <c r="B257" s="37"/>
      <c r="C257" s="37"/>
      <c r="D257" s="37"/>
      <c r="E257" s="37"/>
    </row>
    <row r="258" spans="1:5" x14ac:dyDescent="0.2">
      <c r="C258" s="26"/>
    </row>
    <row r="259" spans="1:5" x14ac:dyDescent="0.2">
      <c r="A259" s="3"/>
      <c r="B259" s="4"/>
      <c r="C259" s="35"/>
      <c r="D259" s="4"/>
      <c r="E259" s="4"/>
    </row>
    <row r="260" spans="1:5" x14ac:dyDescent="0.2">
      <c r="A260" s="4"/>
      <c r="B260" s="4"/>
      <c r="C260" s="35"/>
      <c r="D260" s="4"/>
      <c r="E260" s="4"/>
    </row>
    <row r="261" spans="1:5" x14ac:dyDescent="0.2">
      <c r="A261" s="46" t="s">
        <v>53</v>
      </c>
      <c r="B261" s="4"/>
      <c r="C261" s="35"/>
      <c r="D261" s="4"/>
      <c r="E261" s="4"/>
    </row>
    <row r="262" spans="1:5" x14ac:dyDescent="0.2">
      <c r="A262" s="3" t="s">
        <v>60</v>
      </c>
      <c r="B262" s="4" t="s">
        <v>132</v>
      </c>
      <c r="C262" s="35"/>
      <c r="D262" s="4"/>
      <c r="E262" s="4"/>
    </row>
    <row r="263" spans="1:5" x14ac:dyDescent="0.2">
      <c r="A263" s="4"/>
      <c r="B263" s="4"/>
      <c r="C263" s="35"/>
      <c r="D263" s="4"/>
      <c r="E263" s="4"/>
    </row>
    <row r="264" spans="1:5" x14ac:dyDescent="0.2">
      <c r="A264" s="4" t="s">
        <v>106</v>
      </c>
      <c r="B264" s="4"/>
      <c r="C264" s="35"/>
      <c r="D264" s="4"/>
      <c r="E264" s="4"/>
    </row>
    <row r="265" spans="1:5" x14ac:dyDescent="0.2">
      <c r="A265" s="4"/>
      <c r="B265" s="4"/>
      <c r="C265" s="35"/>
      <c r="D265" s="4"/>
      <c r="E265" s="4"/>
    </row>
    <row r="266" spans="1:5" x14ac:dyDescent="0.2">
      <c r="A266" s="4" t="str">
        <f>CONCATENATE("NW_plot_dependence_on_position(p,'muP",$B$27,"_fitNew_cycCor', 'myColorMap',whiteredgreenColormap,'frameRange',",$B$262,",'rm_SchnitzNrs',",$B$28,",'colorRange','automatic' );")</f>
        <v>NW_plot_dependence_on_position(p,'muP11_fitNew_cycCor', 'myColorMap',whiteredgreenColormap,'frameRange',[184:-8:130],'rm_SchnitzNrs',[],'colorRange','automatic' );</v>
      </c>
      <c r="B266" s="4"/>
      <c r="C266" s="35"/>
      <c r="D266" s="4"/>
      <c r="E266" s="4"/>
    </row>
    <row r="267" spans="1:5" x14ac:dyDescent="0.2">
      <c r="A267" s="4" t="str">
        <f>CONCATENATE("NW_plot_dependence_on_position(p,'R6_mean_cycCor', 'myColorMap',whiteredgreenColormap,'frameRange',",$B$262,",'rm_SchnitzNrs',",$B$28,",'colorRange','automatic'  );")</f>
        <v>NW_plot_dependence_on_position(p,'R6_mean_cycCor', 'myColorMap',whiteredgreenColormap,'frameRange',[184:-8:130],'rm_SchnitzNrs',[],'colorRange','automatic'  );</v>
      </c>
      <c r="B267" s="4"/>
      <c r="C267" s="35"/>
      <c r="D267" s="4"/>
      <c r="E267" s="4"/>
    </row>
    <row r="268" spans="1:5" x14ac:dyDescent="0.2">
      <c r="A268" s="4" t="str">
        <f>CONCATENATE("NW_plot_dependence_on_position(p,'dR5_cycCor', 'myColorMap',whiteredgreenColormap,'frameRange',",$B$262,",'rm_SchnitzNrs',",$B$28,",'colorRange','automatic'  );")</f>
        <v>NW_plot_dependence_on_position(p,'dR5_cycCor', 'myColorMap',whiteredgreenColormap,'frameRange',[184:-8:130],'rm_SchnitzNrs',[],'colorRange','automatic'  );</v>
      </c>
      <c r="B268" s="4"/>
      <c r="C268" s="35"/>
      <c r="D268" s="4"/>
      <c r="E268" s="4"/>
    </row>
    <row r="269" spans="1:5" x14ac:dyDescent="0.2">
      <c r="A269" s="4" t="str">
        <f>CONCATENATE("NW_plot_dependence_on_position(p,'G6_mean_cycCor', 'myColorMap',whiteredgreenColormap,'frameRange',",$B$262,",'rm_SchnitzNrs',",$B$28,",'colorRange','automatic'  );")</f>
        <v>NW_plot_dependence_on_position(p,'G6_mean_cycCor', 'myColorMap',whiteredgreenColormap,'frameRange',[184:-8:130],'rm_SchnitzNrs',[],'colorRange','automatic'  );</v>
      </c>
      <c r="B269" s="4"/>
      <c r="C269" s="35"/>
      <c r="D269" s="4"/>
      <c r="E269" s="4"/>
    </row>
    <row r="270" spans="1:5" x14ac:dyDescent="0.2">
      <c r="A270" s="4" t="str">
        <f>CONCATENATE("NW_plot_dependence_on_position(p,'dG5_cycCor', 'myColorMap',whiteredgreenColormap,'frameRange',",$B$262,",'rm_SchnitzNrs',",$B$28,",'colorRange','automatic'  );")</f>
        <v>NW_plot_dependence_on_position(p,'dG5_cycCor', 'myColorMap',whiteredgreenColormap,'frameRange',[184:-8:130],'rm_SchnitzNrs',[],'colorRange','automatic'  );</v>
      </c>
      <c r="B270" s="4"/>
      <c r="C270" s="35"/>
      <c r="D270" s="4"/>
      <c r="E270" s="4"/>
    </row>
    <row r="271" spans="1:5" x14ac:dyDescent="0.2">
      <c r="A271" s="4" t="str">
        <f>CONCATENATE("NW_plot_dependence_on_position(p,'G5_mean_cycCor', 'myColorMap',whiteredgreenColormap,'frameRange',",$B$262,",'rm_SchnitzNrs',",$B$28,",'colorRange','automatic'  );")</f>
        <v>NW_plot_dependence_on_position(p,'G5_mean_cycCor', 'myColorMap',whiteredgreenColormap,'frameRange',[184:-8:130],'rm_SchnitzNrs',[],'colorRange','automatic'  );</v>
      </c>
      <c r="B271" s="4"/>
      <c r="C271" s="35"/>
      <c r="D271" s="4"/>
      <c r="E271" s="4"/>
    </row>
    <row r="272" spans="1:5" x14ac:dyDescent="0.2">
      <c r="A272" s="4" t="str">
        <f>CONCATENATE("NW_plot_dependence_on_position(p,'R5_mean_cycCor', 'myColorMap',whiteredgreenColormap,'frameRange',",$B$262,",'rm_SchnitzNrs',",$B$28,",'colorRange','automatic'  );")</f>
        <v>NW_plot_dependence_on_position(p,'R5_mean_cycCor', 'myColorMap',whiteredgreenColormap,'frameRange',[184:-8:130],'rm_SchnitzNrs',[],'colorRange','automatic'  );</v>
      </c>
      <c r="B272" s="4"/>
      <c r="C272" s="35"/>
      <c r="D272" s="4"/>
      <c r="E272" s="4"/>
    </row>
    <row r="273" spans="1:5" x14ac:dyDescent="0.2">
      <c r="A273" s="4"/>
      <c r="B273" s="4"/>
      <c r="C273" s="35"/>
      <c r="D273" s="4"/>
      <c r="E273" s="4"/>
    </row>
    <row r="274" spans="1:5" x14ac:dyDescent="0.2">
      <c r="A274" s="22" t="s">
        <v>55</v>
      </c>
      <c r="B274" s="4" t="s">
        <v>133</v>
      </c>
      <c r="C274" s="4"/>
      <c r="D274" s="4"/>
      <c r="E274" s="4"/>
    </row>
    <row r="275" spans="1:5" x14ac:dyDescent="0.2">
      <c r="A275" s="4" t="str">
        <f>CONCATENATE("NW_makeMovie_branchGroups(p,branch_groups,'manualRange',",$B$274,");")</f>
        <v>NW_makeMovie_branchGroups(p,branch_groups,'manualRange',[1:4:185]);</v>
      </c>
      <c r="B275" s="4"/>
      <c r="C275" s="4"/>
      <c r="D275" s="4"/>
      <c r="E275" s="4"/>
    </row>
    <row r="286" spans="1:5" x14ac:dyDescent="0.2">
      <c r="A286" s="18"/>
    </row>
    <row r="311" spans="1:7" x14ac:dyDescent="0.2">
      <c r="A311" s="4"/>
      <c r="B311" s="4"/>
      <c r="C311" s="4"/>
      <c r="D311" s="4"/>
      <c r="E311" s="4"/>
    </row>
    <row r="312" spans="1:7" x14ac:dyDescent="0.2">
      <c r="A312" s="4"/>
      <c r="B312" s="4"/>
      <c r="C312" s="4"/>
      <c r="D312" s="4"/>
      <c r="E312" s="4"/>
    </row>
    <row r="313" spans="1:7" x14ac:dyDescent="0.2">
      <c r="A313" s="4"/>
      <c r="B313" s="4"/>
      <c r="C313" s="36"/>
      <c r="D313" s="4"/>
      <c r="E313" s="4"/>
    </row>
    <row r="314" spans="1:7" x14ac:dyDescent="0.2">
      <c r="A314" s="4"/>
      <c r="B314" s="4"/>
      <c r="C314" s="4"/>
      <c r="D314" s="4"/>
      <c r="E314" s="4"/>
    </row>
    <row r="315" spans="1:7" x14ac:dyDescent="0.2">
      <c r="A315" s="4"/>
      <c r="B315" s="4"/>
      <c r="C315" s="39"/>
      <c r="D315" s="4"/>
      <c r="E315" s="4"/>
    </row>
    <row r="316" spans="1:7" x14ac:dyDescent="0.2">
      <c r="A316" s="4"/>
      <c r="B316" s="4"/>
      <c r="C316" s="39"/>
      <c r="D316" s="4"/>
      <c r="E316" s="4"/>
    </row>
    <row r="317" spans="1:7" x14ac:dyDescent="0.2">
      <c r="A317" s="4"/>
      <c r="B317" s="4"/>
      <c r="C317" s="39"/>
      <c r="D317" s="4"/>
      <c r="E317" s="4"/>
    </row>
    <row r="318" spans="1:7" x14ac:dyDescent="0.2">
      <c r="A318" s="4"/>
      <c r="B318" s="4"/>
      <c r="C318" s="39"/>
      <c r="D318" s="4"/>
      <c r="E318" s="4"/>
    </row>
    <row r="319" spans="1:7" x14ac:dyDescent="0.2">
      <c r="A319" s="4"/>
      <c r="B319" s="11"/>
      <c r="C319" s="39"/>
      <c r="D319" s="4"/>
      <c r="E319" s="4"/>
      <c r="F319" s="4"/>
      <c r="G319" s="4"/>
    </row>
    <row r="320" spans="1:7" x14ac:dyDescent="0.2">
      <c r="A320" s="4"/>
      <c r="B320" s="4"/>
      <c r="C320" s="39"/>
      <c r="D320" s="4"/>
      <c r="E320" s="4"/>
      <c r="F320" s="4"/>
      <c r="G320" s="4"/>
    </row>
    <row r="321" spans="1:7" x14ac:dyDescent="0.2">
      <c r="A321" s="4"/>
      <c r="B321" s="4"/>
      <c r="C321" s="39"/>
      <c r="D321" s="4"/>
      <c r="E321" s="4"/>
      <c r="F321" s="4"/>
      <c r="G321" s="4"/>
    </row>
    <row r="322" spans="1:7" x14ac:dyDescent="0.2">
      <c r="A322" s="4"/>
      <c r="B322" s="4"/>
      <c r="C322" s="39"/>
      <c r="D322" s="4"/>
      <c r="E322" s="4"/>
      <c r="F322" s="4"/>
      <c r="G322" s="4"/>
    </row>
    <row r="323" spans="1:7" x14ac:dyDescent="0.2">
      <c r="A323" s="4"/>
      <c r="B323" s="4"/>
      <c r="C323" s="39"/>
      <c r="D323" s="4"/>
      <c r="E323" s="4"/>
      <c r="F323" s="4"/>
      <c r="G323" s="4"/>
    </row>
    <row r="324" spans="1:7" x14ac:dyDescent="0.2">
      <c r="A324" s="4"/>
      <c r="B324" s="4"/>
      <c r="C324" s="39"/>
      <c r="D324" s="4"/>
      <c r="E324" s="4"/>
      <c r="F324" s="4"/>
      <c r="G324" s="4"/>
    </row>
    <row r="325" spans="1:7" x14ac:dyDescent="0.2">
      <c r="A325" s="4"/>
      <c r="B325" s="4"/>
      <c r="C325" s="39"/>
      <c r="D325" s="4"/>
      <c r="E325" s="4"/>
      <c r="F325" s="4"/>
      <c r="G325" s="4"/>
    </row>
    <row r="326" spans="1:7" x14ac:dyDescent="0.2">
      <c r="A326" s="4"/>
      <c r="B326" s="4"/>
      <c r="C326" s="39"/>
      <c r="D326" s="4"/>
      <c r="E326" s="4"/>
      <c r="F326" s="4"/>
      <c r="G326" s="4"/>
    </row>
    <row r="327" spans="1:7" x14ac:dyDescent="0.2">
      <c r="A327" s="4"/>
      <c r="B327" s="4"/>
      <c r="C327" s="39"/>
      <c r="D327" s="4"/>
      <c r="E327" s="4"/>
      <c r="F327" s="4"/>
      <c r="G327" s="4"/>
    </row>
    <row r="328" spans="1:7" x14ac:dyDescent="0.2">
      <c r="A328" s="4"/>
      <c r="B328" s="4"/>
      <c r="C328" s="39"/>
      <c r="D328" s="4"/>
      <c r="E328" s="4"/>
      <c r="F328" s="4"/>
      <c r="G328" s="4"/>
    </row>
    <row r="329" spans="1:7" x14ac:dyDescent="0.2">
      <c r="A329" s="4"/>
      <c r="B329" s="4"/>
      <c r="C329" s="39"/>
      <c r="D329" s="4"/>
      <c r="E329" s="4"/>
      <c r="F329" s="4"/>
      <c r="G329" s="4"/>
    </row>
    <row r="330" spans="1:7" x14ac:dyDescent="0.2">
      <c r="A330" s="4"/>
      <c r="B330" s="4"/>
      <c r="C330" s="39"/>
      <c r="D330" s="4"/>
      <c r="E330" s="4"/>
      <c r="F330" s="4"/>
      <c r="G330" s="4"/>
    </row>
    <row r="331" spans="1:7" x14ac:dyDescent="0.2">
      <c r="A331" s="4"/>
      <c r="B331" s="4"/>
      <c r="C331" s="39"/>
      <c r="D331" s="4"/>
      <c r="E331" s="4"/>
      <c r="F331" s="4"/>
      <c r="G331" s="4"/>
    </row>
    <row r="332" spans="1:7" x14ac:dyDescent="0.2">
      <c r="A332" s="4"/>
      <c r="B332" s="4"/>
      <c r="C332" s="4"/>
      <c r="D332" s="4"/>
      <c r="E332" s="4"/>
      <c r="F332" s="4"/>
      <c r="G332" s="4"/>
    </row>
    <row r="333" spans="1:7" x14ac:dyDescent="0.2">
      <c r="A333" s="4"/>
      <c r="B333" s="4"/>
      <c r="C333" s="35"/>
      <c r="D333" s="11"/>
      <c r="E333" s="4"/>
      <c r="F333" s="4"/>
      <c r="G333" s="4"/>
    </row>
    <row r="334" spans="1:7" x14ac:dyDescent="0.2">
      <c r="A334" s="3"/>
      <c r="B334" s="4"/>
      <c r="C334" s="35"/>
      <c r="D334" s="11"/>
      <c r="E334" s="4"/>
      <c r="F334" s="4"/>
      <c r="G334" s="4"/>
    </row>
    <row r="335" spans="1:7" x14ac:dyDescent="0.2">
      <c r="A335" s="3"/>
      <c r="B335" s="4"/>
      <c r="C335" s="35"/>
      <c r="D335" s="11"/>
      <c r="E335" s="4"/>
      <c r="F335" s="4"/>
      <c r="G335" s="4"/>
    </row>
    <row r="336" spans="1:7" x14ac:dyDescent="0.2">
      <c r="A336" s="4"/>
      <c r="B336" s="4"/>
      <c r="C336" s="35"/>
      <c r="D336" s="4"/>
      <c r="E336" s="4"/>
      <c r="F336" s="4"/>
      <c r="G336" s="4"/>
    </row>
    <row r="337" spans="1:7" x14ac:dyDescent="0.2">
      <c r="A337" s="4"/>
      <c r="B337" s="4"/>
      <c r="C337" s="36"/>
      <c r="D337" s="4"/>
      <c r="E337" s="4"/>
      <c r="F337" s="4"/>
      <c r="G337" s="4"/>
    </row>
    <row r="338" spans="1:7" x14ac:dyDescent="0.2">
      <c r="A338" s="4"/>
      <c r="B338" s="4"/>
      <c r="C338" s="36"/>
      <c r="D338" s="4"/>
      <c r="E338" s="4"/>
      <c r="F338" s="4"/>
      <c r="G338" s="4"/>
    </row>
    <row r="339" spans="1:7" x14ac:dyDescent="0.2">
      <c r="A339" s="4"/>
      <c r="B339" s="4"/>
      <c r="C339" s="36"/>
      <c r="D339" s="4"/>
      <c r="E339" s="4"/>
      <c r="F339" s="4"/>
      <c r="G339" s="4"/>
    </row>
    <row r="340" spans="1:7" x14ac:dyDescent="0.2">
      <c r="A340" s="18"/>
      <c r="B340" s="4"/>
      <c r="C340" s="35"/>
      <c r="D340" s="4"/>
      <c r="E340" s="4"/>
      <c r="F340" s="4"/>
      <c r="G340" s="4"/>
    </row>
    <row r="341" spans="1:7" x14ac:dyDescent="0.2">
      <c r="A341" s="4"/>
      <c r="B341" s="4"/>
      <c r="C341" s="35"/>
      <c r="D341" s="4"/>
      <c r="E341" s="4"/>
      <c r="F341" s="4"/>
      <c r="G341" s="4"/>
    </row>
    <row r="342" spans="1:7" x14ac:dyDescent="0.2">
      <c r="A342" s="4"/>
      <c r="B342" s="4"/>
      <c r="C342" s="35"/>
      <c r="D342" s="4"/>
      <c r="E342" s="4"/>
      <c r="F342" s="4"/>
      <c r="G342" s="4"/>
    </row>
    <row r="343" spans="1:7" x14ac:dyDescent="0.2">
      <c r="A343" s="4"/>
      <c r="B343" s="4"/>
      <c r="C343" s="35"/>
      <c r="D343" s="4"/>
      <c r="E343" s="4"/>
      <c r="F343" s="4"/>
      <c r="G343" s="4"/>
    </row>
    <row r="344" spans="1:7" x14ac:dyDescent="0.2">
      <c r="A344" s="4"/>
      <c r="B344" s="4"/>
      <c r="C344" s="35"/>
      <c r="D344" s="4"/>
      <c r="E344" s="4"/>
      <c r="F344" s="4"/>
      <c r="G344" s="4"/>
    </row>
    <row r="345" spans="1:7" x14ac:dyDescent="0.2">
      <c r="A345" s="4"/>
      <c r="B345" s="4"/>
      <c r="C345" s="35"/>
      <c r="D345" s="4"/>
      <c r="E345" s="4"/>
      <c r="F345" s="4"/>
      <c r="G345" s="4"/>
    </row>
    <row r="346" spans="1:7" x14ac:dyDescent="0.2">
      <c r="A346" s="4"/>
      <c r="B346" s="4"/>
      <c r="C346" s="35"/>
      <c r="D346" s="4"/>
      <c r="E346" s="4"/>
      <c r="F346" s="4"/>
      <c r="G346" s="4"/>
    </row>
    <row r="347" spans="1:7" x14ac:dyDescent="0.2">
      <c r="A347" s="4"/>
      <c r="B347" s="4"/>
      <c r="C347" s="35"/>
      <c r="D347" s="4"/>
      <c r="E347" s="4"/>
      <c r="F347" s="4"/>
      <c r="G347" s="4"/>
    </row>
    <row r="348" spans="1:7" x14ac:dyDescent="0.2">
      <c r="A348" s="4"/>
      <c r="B348" s="4"/>
      <c r="C348" s="36"/>
      <c r="D348" s="4"/>
      <c r="E348" s="4"/>
      <c r="F348" s="4"/>
      <c r="G348" s="4"/>
    </row>
    <row r="349" spans="1:7" x14ac:dyDescent="0.2">
      <c r="A349" s="4"/>
      <c r="B349" s="4"/>
      <c r="C349" s="35"/>
      <c r="D349" s="4"/>
      <c r="E349" s="4"/>
      <c r="F349" s="4"/>
      <c r="G349" s="4"/>
    </row>
    <row r="350" spans="1:7" x14ac:dyDescent="0.2">
      <c r="A350" s="4"/>
      <c r="B350" s="4"/>
      <c r="C350" s="35"/>
      <c r="D350" s="4"/>
      <c r="E350" s="4"/>
      <c r="F350" s="4"/>
      <c r="G350" s="4"/>
    </row>
    <row r="351" spans="1:7" x14ac:dyDescent="0.2">
      <c r="A351" s="4"/>
      <c r="B351" s="4"/>
      <c r="C351" s="35"/>
      <c r="D351" s="4"/>
      <c r="E351" s="4"/>
      <c r="F351" s="4"/>
      <c r="G351" s="4"/>
    </row>
    <row r="352" spans="1:7" x14ac:dyDescent="0.2">
      <c r="A352" s="4"/>
      <c r="B352" s="4"/>
      <c r="C352" s="35"/>
      <c r="D352" s="4"/>
      <c r="E352" s="4"/>
      <c r="F352" s="4"/>
      <c r="G352" s="4"/>
    </row>
    <row r="353" spans="1:7" x14ac:dyDescent="0.2">
      <c r="A353" s="18"/>
      <c r="B353" s="4"/>
      <c r="C353" s="35"/>
      <c r="D353" s="4"/>
      <c r="E353" s="4"/>
      <c r="F353" s="4"/>
      <c r="G353" s="4"/>
    </row>
    <row r="354" spans="1:7" x14ac:dyDescent="0.2">
      <c r="A354" s="4"/>
      <c r="B354" s="4"/>
      <c r="C354" s="36"/>
      <c r="D354" s="4"/>
      <c r="E354" s="4"/>
      <c r="F354" s="4"/>
      <c r="G354" s="4"/>
    </row>
    <row r="355" spans="1:7" x14ac:dyDescent="0.2">
      <c r="A355" s="4"/>
      <c r="B355" s="4"/>
      <c r="C355" s="36"/>
      <c r="D355" s="4"/>
      <c r="E355" s="4"/>
      <c r="F355" s="4"/>
      <c r="G355" s="4"/>
    </row>
    <row r="356" spans="1:7" x14ac:dyDescent="0.2">
      <c r="A356" s="18"/>
      <c r="B356" s="4"/>
      <c r="C356" s="36"/>
      <c r="D356" s="4"/>
      <c r="E356" s="4"/>
      <c r="F356" s="4"/>
      <c r="G356" s="4"/>
    </row>
    <row r="357" spans="1:7" x14ac:dyDescent="0.2">
      <c r="A357" s="18"/>
      <c r="B357" s="4"/>
      <c r="C357" s="36"/>
      <c r="D357" s="4"/>
      <c r="E357" s="4"/>
      <c r="F357" s="4"/>
      <c r="G357" s="4"/>
    </row>
    <row r="358" spans="1:7" x14ac:dyDescent="0.2">
      <c r="A358" s="18"/>
      <c r="B358" s="4"/>
      <c r="C358" s="36"/>
      <c r="D358" s="4"/>
      <c r="E358" s="4"/>
      <c r="F358" s="4"/>
      <c r="G358" s="4"/>
    </row>
    <row r="359" spans="1:7" x14ac:dyDescent="0.2">
      <c r="A359" s="4"/>
      <c r="B359" s="4"/>
      <c r="C359" s="36"/>
      <c r="D359" s="4"/>
      <c r="E359" s="4"/>
      <c r="F359" s="4"/>
      <c r="G359" s="4"/>
    </row>
    <row r="360" spans="1:7" x14ac:dyDescent="0.2">
      <c r="A360" s="18"/>
      <c r="B360" s="4"/>
      <c r="C360" s="36"/>
      <c r="D360" s="4"/>
      <c r="E360" s="4"/>
      <c r="F360" s="4"/>
      <c r="G360" s="4"/>
    </row>
    <row r="361" spans="1:7" x14ac:dyDescent="0.2">
      <c r="A361" s="18"/>
      <c r="B361" s="4"/>
      <c r="C361" s="35"/>
      <c r="D361" s="4"/>
      <c r="E361" s="4"/>
      <c r="F361" s="4"/>
      <c r="G361" s="4"/>
    </row>
    <row r="362" spans="1:7" x14ac:dyDescent="0.2">
      <c r="A362" s="18"/>
      <c r="B362" s="4"/>
      <c r="C362" s="35"/>
      <c r="D362" s="4"/>
      <c r="E362" s="4"/>
      <c r="F362" s="4"/>
      <c r="G362" s="4"/>
    </row>
    <row r="363" spans="1:7" x14ac:dyDescent="0.2">
      <c r="A363" s="18"/>
      <c r="B363" s="4"/>
      <c r="C363" s="35"/>
      <c r="D363" s="4"/>
      <c r="E363" s="4"/>
      <c r="F363" s="4"/>
      <c r="G363" s="4"/>
    </row>
    <row r="364" spans="1:7" x14ac:dyDescent="0.2">
      <c r="A364" s="18"/>
      <c r="B364" s="4"/>
      <c r="C364" s="35"/>
      <c r="D364" s="4"/>
      <c r="E364" s="4"/>
      <c r="F364" s="4"/>
      <c r="G364" s="4"/>
    </row>
    <row r="365" spans="1:7" x14ac:dyDescent="0.2">
      <c r="A365" s="18"/>
      <c r="B365" s="4"/>
      <c r="C365" s="35"/>
      <c r="D365" s="4"/>
      <c r="E365" s="4"/>
      <c r="F365" s="4"/>
      <c r="G365" s="4"/>
    </row>
    <row r="366" spans="1:7" x14ac:dyDescent="0.2">
      <c r="A366" s="18"/>
      <c r="B366" s="4"/>
      <c r="C366" s="4"/>
      <c r="D366" s="4"/>
      <c r="E366" s="4"/>
      <c r="F366" s="4"/>
      <c r="G366" s="4"/>
    </row>
    <row r="367" spans="1:7" x14ac:dyDescent="0.2">
      <c r="A367" s="18"/>
      <c r="B367" s="4"/>
      <c r="C367" s="4"/>
      <c r="D367" s="4"/>
      <c r="E367" s="4"/>
      <c r="F367" s="4"/>
      <c r="G367" s="4"/>
    </row>
    <row r="368" spans="1:7" x14ac:dyDescent="0.2">
      <c r="F368" s="4"/>
      <c r="G368" s="4"/>
    </row>
    <row r="369" spans="6:7" x14ac:dyDescent="0.2">
      <c r="F369" s="4"/>
      <c r="G369" s="4"/>
    </row>
    <row r="370" spans="6:7" x14ac:dyDescent="0.2">
      <c r="F370" s="4"/>
      <c r="G370" s="4"/>
    </row>
    <row r="371" spans="6:7" x14ac:dyDescent="0.2">
      <c r="F371" s="4"/>
      <c r="G371" s="4"/>
    </row>
    <row r="372" spans="6:7" x14ac:dyDescent="0.2">
      <c r="F372" s="4"/>
      <c r="G372" s="4"/>
    </row>
    <row r="373" spans="6:7" x14ac:dyDescent="0.2">
      <c r="F373" s="4"/>
      <c r="G373" s="4"/>
    </row>
    <row r="374" spans="6:7" x14ac:dyDescent="0.2">
      <c r="F374" s="4"/>
      <c r="G374" s="4"/>
    </row>
    <row r="375" spans="6:7" x14ac:dyDescent="0.2">
      <c r="F375" s="4"/>
      <c r="G375" s="4"/>
    </row>
    <row r="376" spans="6:7" x14ac:dyDescent="0.2">
      <c r="F376" s="4"/>
      <c r="G376" s="4"/>
    </row>
    <row r="377" spans="6:7" x14ac:dyDescent="0.2">
      <c r="F377" s="4"/>
      <c r="G377" s="4"/>
    </row>
    <row r="378" spans="6:7" x14ac:dyDescent="0.2">
      <c r="F378" s="4"/>
      <c r="G378" s="4"/>
    </row>
    <row r="379" spans="6:7" x14ac:dyDescent="0.2">
      <c r="F379" s="4"/>
      <c r="G379" s="4"/>
    </row>
    <row r="380" spans="6:7" x14ac:dyDescent="0.2">
      <c r="F380" s="4"/>
      <c r="G380" s="4"/>
    </row>
    <row r="381" spans="6:7" x14ac:dyDescent="0.2">
      <c r="F381" s="4"/>
      <c r="G381" s="4"/>
    </row>
    <row r="382" spans="6:7" x14ac:dyDescent="0.2">
      <c r="F382" s="4"/>
      <c r="G382" s="4"/>
    </row>
    <row r="383" spans="6:7" x14ac:dyDescent="0.2">
      <c r="F383" s="4"/>
      <c r="G383" s="4"/>
    </row>
    <row r="384" spans="6:7" x14ac:dyDescent="0.2">
      <c r="F384" s="4"/>
      <c r="G384" s="4"/>
    </row>
    <row r="385" spans="1:7" x14ac:dyDescent="0.2">
      <c r="F385" s="4"/>
      <c r="G385" s="4"/>
    </row>
    <row r="386" spans="1:7" x14ac:dyDescent="0.2">
      <c r="F386" s="4"/>
      <c r="G386" s="4"/>
    </row>
    <row r="387" spans="1:7" x14ac:dyDescent="0.2">
      <c r="F387" s="4"/>
      <c r="G387" s="4"/>
    </row>
    <row r="388" spans="1:7" x14ac:dyDescent="0.2">
      <c r="F388" s="4"/>
      <c r="G388" s="4"/>
    </row>
    <row r="389" spans="1:7" x14ac:dyDescent="0.2">
      <c r="F389" s="4"/>
      <c r="G389" s="4"/>
    </row>
    <row r="390" spans="1:7" x14ac:dyDescent="0.2">
      <c r="F390" s="4"/>
      <c r="G390" s="4"/>
    </row>
    <row r="391" spans="1:7" x14ac:dyDescent="0.2">
      <c r="F391" s="4"/>
      <c r="G391" s="4"/>
    </row>
    <row r="392" spans="1:7" x14ac:dyDescent="0.2">
      <c r="F392" s="4"/>
      <c r="G392" s="4"/>
    </row>
    <row r="393" spans="1:7" x14ac:dyDescent="0.2">
      <c r="A393" s="18"/>
      <c r="B393" s="4"/>
      <c r="C393" s="4"/>
      <c r="D393" s="4"/>
      <c r="E393" s="4"/>
      <c r="F393" s="4"/>
      <c r="G393" s="4"/>
    </row>
    <row r="394" spans="1:7" x14ac:dyDescent="0.2">
      <c r="A394" s="18"/>
      <c r="B394" s="4"/>
      <c r="C394" s="4"/>
      <c r="D394" s="4"/>
      <c r="E394" s="4"/>
      <c r="F394" s="4"/>
      <c r="G394" s="4"/>
    </row>
    <row r="395" spans="1:7" x14ac:dyDescent="0.2">
      <c r="A395" s="4"/>
      <c r="B395" s="4"/>
      <c r="C395" s="4"/>
      <c r="D395" s="4"/>
      <c r="E395" s="4"/>
      <c r="F395" s="4"/>
      <c r="G395" s="4"/>
    </row>
    <row r="396" spans="1:7" x14ac:dyDescent="0.2">
      <c r="A396" s="4"/>
      <c r="B396" s="4"/>
      <c r="C396" s="4"/>
      <c r="D396" s="4"/>
      <c r="E396" s="4"/>
      <c r="F396" s="4"/>
      <c r="G396" s="4"/>
    </row>
    <row r="397" spans="1:7" x14ac:dyDescent="0.2">
      <c r="A397" s="18"/>
      <c r="B397" s="4"/>
      <c r="C397" s="36"/>
      <c r="D397" s="4"/>
      <c r="E397" s="4"/>
      <c r="F397" s="4"/>
      <c r="G397" s="4"/>
    </row>
    <row r="398" spans="1:7" x14ac:dyDescent="0.2">
      <c r="A398" s="18"/>
      <c r="B398" s="4"/>
      <c r="C398" s="4"/>
      <c r="D398" s="4"/>
      <c r="E398" s="4"/>
      <c r="F398" s="4"/>
      <c r="G398" s="4"/>
    </row>
    <row r="399" spans="1:7" x14ac:dyDescent="0.2">
      <c r="A399" s="18"/>
      <c r="B399" s="4"/>
      <c r="C399" s="4"/>
      <c r="D399" s="4"/>
      <c r="E399" s="4"/>
      <c r="F399" s="4"/>
      <c r="G399" s="4"/>
    </row>
    <row r="400" spans="1:7" x14ac:dyDescent="0.2">
      <c r="A400" s="18"/>
      <c r="B400" s="4"/>
      <c r="C400" s="4"/>
      <c r="D400" s="4"/>
      <c r="E400" s="4"/>
      <c r="F400" s="4"/>
      <c r="G400" s="4"/>
    </row>
    <row r="401" spans="1:7" x14ac:dyDescent="0.2">
      <c r="A401" s="18"/>
      <c r="B401" s="4"/>
      <c r="C401" s="4"/>
      <c r="D401" s="4"/>
      <c r="E401" s="4"/>
      <c r="F401" s="4"/>
      <c r="G401" s="4"/>
    </row>
    <row r="402" spans="1:7" x14ac:dyDescent="0.2">
      <c r="A402" s="18"/>
      <c r="B402" s="4"/>
      <c r="C402" s="4"/>
      <c r="D402" s="4"/>
      <c r="E402" s="4"/>
      <c r="F402" s="4"/>
      <c r="G402" s="4"/>
    </row>
    <row r="403" spans="1:7" x14ac:dyDescent="0.2">
      <c r="A403" s="18"/>
      <c r="B403" s="4"/>
      <c r="C403" s="4"/>
      <c r="D403" s="4"/>
      <c r="E403" s="4"/>
      <c r="F403" s="4"/>
      <c r="G403" s="4"/>
    </row>
    <row r="404" spans="1:7" x14ac:dyDescent="0.2">
      <c r="A404" s="18"/>
      <c r="B404" s="4"/>
      <c r="C404" s="4"/>
      <c r="D404" s="4"/>
      <c r="E404" s="4"/>
      <c r="F404" s="4"/>
      <c r="G404" s="4"/>
    </row>
    <row r="405" spans="1:7" x14ac:dyDescent="0.2">
      <c r="A405" s="18"/>
      <c r="B405" s="4"/>
      <c r="C405" s="4"/>
      <c r="D405" s="4"/>
      <c r="E405" s="4"/>
      <c r="F405" s="4"/>
      <c r="G405" s="4"/>
    </row>
    <row r="406" spans="1:7" x14ac:dyDescent="0.2">
      <c r="A406" s="18"/>
      <c r="B406" s="4"/>
      <c r="C406" s="4"/>
      <c r="D406" s="4"/>
      <c r="E406" s="4"/>
      <c r="F406" s="4"/>
      <c r="G406" s="4"/>
    </row>
    <row r="407" spans="1:7" x14ac:dyDescent="0.2">
      <c r="A407" s="4"/>
      <c r="B407" s="4"/>
      <c r="C407" s="4"/>
      <c r="D407" s="4"/>
      <c r="E407" s="4"/>
      <c r="F407" s="4"/>
      <c r="G407" s="4"/>
    </row>
    <row r="408" spans="1:7" x14ac:dyDescent="0.2">
      <c r="C408" s="4"/>
      <c r="D408" s="4"/>
      <c r="E408" s="4"/>
      <c r="F408" s="4"/>
      <c r="G408" s="4"/>
    </row>
    <row r="409" spans="1:7" x14ac:dyDescent="0.2">
      <c r="C409" s="4"/>
      <c r="D409" s="4"/>
      <c r="E409" s="4"/>
      <c r="F409" s="4"/>
      <c r="G409" s="4"/>
    </row>
    <row r="410" spans="1:7" x14ac:dyDescent="0.2">
      <c r="C410" s="4"/>
      <c r="D410" s="4"/>
      <c r="E410" s="4"/>
      <c r="F410" s="4"/>
      <c r="G410" s="4"/>
    </row>
    <row r="411" spans="1:7" x14ac:dyDescent="0.2">
      <c r="C411" s="4"/>
      <c r="D411" s="4"/>
      <c r="E411" s="4"/>
      <c r="F411" s="4"/>
      <c r="G411" s="4"/>
    </row>
    <row r="412" spans="1:7" x14ac:dyDescent="0.2">
      <c r="C412" s="4"/>
      <c r="D412" s="4"/>
      <c r="E412" s="4"/>
      <c r="F412" s="4"/>
      <c r="G412" s="4"/>
    </row>
    <row r="413" spans="1:7" x14ac:dyDescent="0.2">
      <c r="C413" s="4"/>
      <c r="D413" s="4"/>
      <c r="E413" s="4"/>
      <c r="F413" s="4"/>
      <c r="G413" s="4"/>
    </row>
    <row r="414" spans="1:7" x14ac:dyDescent="0.2">
      <c r="C414" s="4"/>
      <c r="D414" s="4"/>
      <c r="E414" s="4"/>
      <c r="F414" s="4"/>
      <c r="G414" s="4"/>
    </row>
    <row r="415" spans="1:7" x14ac:dyDescent="0.2">
      <c r="C415" s="4"/>
      <c r="D415" s="4"/>
      <c r="E415" s="4"/>
      <c r="F415" s="4"/>
      <c r="G415" s="4"/>
    </row>
    <row r="416" spans="1:7" x14ac:dyDescent="0.2">
      <c r="C416" s="4"/>
      <c r="D416" s="4"/>
      <c r="E416" s="4"/>
      <c r="F416" s="4"/>
      <c r="G416" s="4"/>
    </row>
    <row r="417" spans="1:7" x14ac:dyDescent="0.2">
      <c r="C417" s="4"/>
      <c r="D417" s="4"/>
      <c r="E417" s="4"/>
      <c r="F417" s="4"/>
      <c r="G417" s="4"/>
    </row>
    <row r="418" spans="1:7" x14ac:dyDescent="0.2">
      <c r="C418" s="4"/>
      <c r="D418" s="4"/>
      <c r="E418" s="4"/>
      <c r="F418" s="4"/>
      <c r="G418" s="4"/>
    </row>
    <row r="419" spans="1:7" x14ac:dyDescent="0.2">
      <c r="C419" s="4"/>
      <c r="D419" s="4"/>
      <c r="E419" s="4"/>
      <c r="F419" s="4"/>
      <c r="G419" s="4"/>
    </row>
    <row r="420" spans="1:7" x14ac:dyDescent="0.2">
      <c r="C420" s="4"/>
      <c r="D420" s="4"/>
      <c r="E420" s="4"/>
      <c r="F420" s="4"/>
      <c r="G420" s="4"/>
    </row>
    <row r="421" spans="1:7" x14ac:dyDescent="0.2">
      <c r="C421" s="4"/>
      <c r="D421" s="4"/>
      <c r="E421" s="4"/>
      <c r="F421" s="4"/>
      <c r="G421" s="4"/>
    </row>
    <row r="422" spans="1:7" x14ac:dyDescent="0.2">
      <c r="C422" s="4"/>
      <c r="D422" s="4"/>
      <c r="E422" s="4"/>
      <c r="F422" s="4"/>
      <c r="G422" s="4"/>
    </row>
    <row r="423" spans="1:7" x14ac:dyDescent="0.2">
      <c r="C423" s="4"/>
      <c r="D423" s="4"/>
      <c r="E423" s="4"/>
      <c r="F423" s="4"/>
      <c r="G423" s="4"/>
    </row>
    <row r="424" spans="1:7" x14ac:dyDescent="0.2">
      <c r="C424" s="4"/>
      <c r="D424" s="4"/>
      <c r="E424" s="4"/>
      <c r="F424" s="4"/>
      <c r="G424" s="4"/>
    </row>
    <row r="425" spans="1:7" x14ac:dyDescent="0.2">
      <c r="C425" s="4"/>
      <c r="D425" s="4"/>
      <c r="E425" s="4"/>
      <c r="F425" s="4"/>
      <c r="G425" s="4"/>
    </row>
    <row r="426" spans="1:7" x14ac:dyDescent="0.2">
      <c r="A426" s="4"/>
      <c r="B426" s="4"/>
      <c r="C426" s="4"/>
      <c r="D426" s="4"/>
      <c r="E426" s="4"/>
      <c r="F426" s="4"/>
      <c r="G426" s="4"/>
    </row>
    <row r="427" spans="1:7" x14ac:dyDescent="0.2">
      <c r="A427" s="3"/>
      <c r="B427" s="4"/>
      <c r="C427" s="4"/>
      <c r="D427" s="4"/>
      <c r="E427" s="4"/>
      <c r="F427" s="4"/>
      <c r="G427" s="4"/>
    </row>
    <row r="428" spans="1:7" x14ac:dyDescent="0.2">
      <c r="A428" s="4"/>
      <c r="B428" s="3"/>
      <c r="C428" s="4"/>
      <c r="D428" s="4"/>
      <c r="E428" s="4"/>
      <c r="F428" s="4"/>
      <c r="G428" s="4"/>
    </row>
    <row r="429" spans="1:7" x14ac:dyDescent="0.2">
      <c r="A429" s="4"/>
      <c r="B429" s="3"/>
      <c r="C429" s="4"/>
      <c r="D429" s="4"/>
      <c r="E429" s="4"/>
      <c r="F429" s="4"/>
      <c r="G429" s="4"/>
    </row>
    <row r="430" spans="1:7" x14ac:dyDescent="0.2">
      <c r="A430" s="4"/>
      <c r="B430" s="8"/>
      <c r="C430" s="4"/>
      <c r="D430" s="4"/>
      <c r="E430" s="4"/>
      <c r="F430" s="4"/>
      <c r="G430" s="4"/>
    </row>
    <row r="431" spans="1:7" x14ac:dyDescent="0.2">
      <c r="A431" s="4"/>
      <c r="B431" s="4"/>
      <c r="C431" s="4"/>
      <c r="D431" s="4"/>
      <c r="E431" s="4"/>
      <c r="F431" s="4"/>
      <c r="G431" s="4"/>
    </row>
    <row r="432" spans="1:7" x14ac:dyDescent="0.2">
      <c r="A432" s="4"/>
      <c r="B432" s="4"/>
      <c r="C432" s="4"/>
      <c r="D432" s="4"/>
      <c r="E432" s="4"/>
      <c r="F432" s="4"/>
      <c r="G432" s="4"/>
    </row>
    <row r="433" spans="1:7" x14ac:dyDescent="0.2">
      <c r="A433" s="4"/>
      <c r="B433" s="4"/>
      <c r="C433" s="4"/>
      <c r="D433" s="4"/>
      <c r="E433" s="4"/>
      <c r="F433" s="4"/>
      <c r="G433" s="4"/>
    </row>
    <row r="434" spans="1:7" x14ac:dyDescent="0.2">
      <c r="A434" s="4"/>
      <c r="B434" s="4"/>
      <c r="C434" s="4"/>
      <c r="D434" s="4"/>
      <c r="E434" s="4"/>
      <c r="F434" s="4"/>
      <c r="G434" s="4"/>
    </row>
    <row r="435" spans="1:7" x14ac:dyDescent="0.2">
      <c r="A435" s="4"/>
      <c r="B435" s="4"/>
      <c r="C435" s="4"/>
      <c r="D435" s="4"/>
      <c r="E435" s="4"/>
      <c r="F435" s="4"/>
      <c r="G435" s="4"/>
    </row>
    <row r="436" spans="1:7" x14ac:dyDescent="0.2">
      <c r="A436" s="4"/>
      <c r="B436" s="8"/>
      <c r="C436" s="4"/>
      <c r="D436" s="4"/>
      <c r="E436" s="4"/>
      <c r="F436" s="4"/>
      <c r="G436" s="4"/>
    </row>
    <row r="437" spans="1:7" x14ac:dyDescent="0.2">
      <c r="A437" s="4"/>
      <c r="B437" s="4"/>
      <c r="C437" s="4"/>
      <c r="D437" s="4"/>
      <c r="E437" s="4"/>
      <c r="F437" s="4"/>
      <c r="G437" s="4"/>
    </row>
    <row r="438" spans="1:7" x14ac:dyDescent="0.2">
      <c r="A438" s="4"/>
      <c r="B438" s="4"/>
      <c r="C438" s="11"/>
      <c r="D438" s="4"/>
      <c r="E438" s="4"/>
      <c r="F438" s="4"/>
      <c r="G438" s="4"/>
    </row>
    <row r="439" spans="1:7" x14ac:dyDescent="0.2">
      <c r="A439" s="4"/>
      <c r="B439" s="9"/>
      <c r="C439" s="11"/>
      <c r="D439" s="4"/>
      <c r="E439" s="4"/>
      <c r="F439" s="4"/>
      <c r="G439" s="4"/>
    </row>
    <row r="440" spans="1:7" x14ac:dyDescent="0.2">
      <c r="C440" s="4"/>
      <c r="D440" s="4"/>
      <c r="E440" s="4"/>
      <c r="F440" s="4"/>
      <c r="G440" s="4"/>
    </row>
    <row r="441" spans="1:7" x14ac:dyDescent="0.2">
      <c r="C441" s="4"/>
      <c r="D441" s="4"/>
      <c r="E441" s="4"/>
      <c r="F441" s="4"/>
      <c r="G441" s="4"/>
    </row>
    <row r="442" spans="1:7" x14ac:dyDescent="0.2">
      <c r="A442" s="4"/>
      <c r="B442" s="4"/>
      <c r="C442" s="4"/>
      <c r="D442" s="4"/>
      <c r="E442" s="4"/>
      <c r="F442" s="4"/>
      <c r="G442" s="4"/>
    </row>
    <row r="443" spans="1:7" x14ac:dyDescent="0.2">
      <c r="A443" s="4"/>
      <c r="B443" s="4"/>
      <c r="C443" s="4"/>
      <c r="D443" s="4"/>
      <c r="E443" s="4"/>
      <c r="F443" s="4"/>
      <c r="G443" s="4"/>
    </row>
    <row r="444" spans="1:7" x14ac:dyDescent="0.2">
      <c r="A444" s="3"/>
      <c r="B444" s="4"/>
      <c r="C444" s="4"/>
      <c r="D444" s="4"/>
      <c r="E444" s="4"/>
      <c r="F444" s="4"/>
      <c r="G444" s="4"/>
    </row>
    <row r="445" spans="1:7" x14ac:dyDescent="0.2">
      <c r="A445" s="3"/>
      <c r="B445" s="4"/>
      <c r="C445" s="4"/>
      <c r="D445" s="4"/>
      <c r="E445" s="4"/>
      <c r="F445" s="4"/>
      <c r="G445" s="4"/>
    </row>
    <row r="446" spans="1:7" x14ac:dyDescent="0.2">
      <c r="A446" s="3"/>
      <c r="B446" s="4"/>
      <c r="C446" s="4"/>
      <c r="D446" s="4"/>
      <c r="E446" s="4"/>
      <c r="F446" s="4"/>
      <c r="G446" s="4"/>
    </row>
    <row r="447" spans="1:7" x14ac:dyDescent="0.2">
      <c r="A447" s="4"/>
      <c r="B447" s="4"/>
      <c r="C447" s="4"/>
      <c r="D447" s="4"/>
      <c r="E447" s="4"/>
      <c r="F447" s="4"/>
      <c r="G447" s="4"/>
    </row>
    <row r="448" spans="1:7" x14ac:dyDescent="0.2">
      <c r="A448" s="4"/>
      <c r="B448" s="4"/>
      <c r="C448" s="4"/>
      <c r="D448" s="4"/>
      <c r="E448" s="4"/>
      <c r="F448" s="4"/>
      <c r="G448" s="4"/>
    </row>
    <row r="449" spans="1:7" x14ac:dyDescent="0.2">
      <c r="A449" s="4"/>
      <c r="B449" s="4"/>
      <c r="C449" s="4"/>
      <c r="D449" s="4"/>
      <c r="E449" s="4"/>
      <c r="F449" s="4"/>
      <c r="G449" s="4"/>
    </row>
    <row r="450" spans="1:7" x14ac:dyDescent="0.2">
      <c r="A450" s="4"/>
      <c r="B450" s="4"/>
      <c r="C450" s="11"/>
      <c r="D450" s="4"/>
      <c r="E450" s="4"/>
      <c r="F450" s="4"/>
      <c r="G450" s="4"/>
    </row>
    <row r="451" spans="1:7" x14ac:dyDescent="0.2">
      <c r="A451" s="4"/>
      <c r="B451" s="4"/>
      <c r="C451" s="4"/>
      <c r="D451" s="4"/>
      <c r="E451" s="4"/>
      <c r="F451" s="4"/>
      <c r="G451" s="4"/>
    </row>
    <row r="452" spans="1:7" x14ac:dyDescent="0.2">
      <c r="A452" s="4"/>
      <c r="B452" s="4"/>
      <c r="C452" s="4"/>
      <c r="D452" s="4"/>
      <c r="E452" s="4"/>
      <c r="F452" s="4"/>
      <c r="G452" s="4"/>
    </row>
    <row r="453" spans="1:7" x14ac:dyDescent="0.2">
      <c r="A453" s="4"/>
      <c r="B453" s="4"/>
      <c r="C453" s="4"/>
      <c r="D453" s="4"/>
      <c r="E453" s="4"/>
      <c r="F453" s="4"/>
      <c r="G453" s="4"/>
    </row>
    <row r="454" spans="1:7" x14ac:dyDescent="0.2">
      <c r="A454" s="4"/>
      <c r="B454" s="4"/>
      <c r="C454" s="4"/>
      <c r="D454" s="4"/>
      <c r="E454" s="4"/>
      <c r="F454" s="4"/>
      <c r="G454" s="4"/>
    </row>
    <row r="455" spans="1:7" x14ac:dyDescent="0.2">
      <c r="A455" s="4"/>
      <c r="B455" s="4"/>
      <c r="C455" s="4"/>
      <c r="D455" s="4"/>
      <c r="E455" s="4"/>
      <c r="F455" s="4"/>
      <c r="G455" s="4"/>
    </row>
    <row r="456" spans="1:7" x14ac:dyDescent="0.2">
      <c r="A456" s="4"/>
      <c r="B456" s="4"/>
      <c r="C456" s="4"/>
      <c r="D456" s="4"/>
      <c r="E456" s="4"/>
      <c r="F456" s="4"/>
      <c r="G456" s="4"/>
    </row>
    <row r="457" spans="1:7" x14ac:dyDescent="0.2">
      <c r="A457" s="4"/>
      <c r="B457" s="4"/>
      <c r="C457" s="11"/>
      <c r="D457" s="4"/>
      <c r="E457" s="4"/>
      <c r="F457" s="4"/>
      <c r="G457" s="4"/>
    </row>
    <row r="458" spans="1:7" x14ac:dyDescent="0.2">
      <c r="A458" s="4"/>
      <c r="B458" s="4"/>
      <c r="C458" s="4"/>
      <c r="D458" s="4"/>
      <c r="E458" s="4"/>
      <c r="F458" s="4"/>
      <c r="G458" s="4"/>
    </row>
    <row r="459" spans="1:7" x14ac:dyDescent="0.2">
      <c r="A459" s="4"/>
      <c r="B459" s="4"/>
      <c r="C459" s="4"/>
      <c r="D459" s="4"/>
      <c r="E459" s="4"/>
      <c r="F459" s="4"/>
      <c r="G459" s="4"/>
    </row>
    <row r="460" spans="1:7" x14ac:dyDescent="0.2">
      <c r="A460" s="4"/>
      <c r="B460" s="4"/>
      <c r="C460" s="4"/>
      <c r="D460" s="4"/>
      <c r="E460" s="4"/>
      <c r="F460" s="4"/>
      <c r="G460" s="4"/>
    </row>
    <row r="461" spans="1:7" x14ac:dyDescent="0.2">
      <c r="A461" s="4"/>
      <c r="B461" s="4"/>
      <c r="C461" s="4"/>
      <c r="D461" s="4"/>
      <c r="E461" s="4"/>
      <c r="F461" s="4"/>
      <c r="G461" s="4"/>
    </row>
    <row r="462" spans="1:7" x14ac:dyDescent="0.2">
      <c r="A462" s="4"/>
      <c r="B462" s="4"/>
      <c r="C462" s="11"/>
      <c r="D462" s="4"/>
      <c r="E462" s="4"/>
      <c r="F462" s="4"/>
      <c r="G462" s="4"/>
    </row>
    <row r="463" spans="1:7" x14ac:dyDescent="0.2">
      <c r="A463" s="4"/>
      <c r="B463" s="4"/>
      <c r="C463" s="11"/>
      <c r="D463" s="4"/>
      <c r="E463" s="4"/>
      <c r="F463" s="4"/>
      <c r="G463" s="4"/>
    </row>
    <row r="464" spans="1:7" x14ac:dyDescent="0.2">
      <c r="A464" s="4"/>
      <c r="B464" s="4"/>
      <c r="C464" s="11"/>
      <c r="D464" s="4"/>
      <c r="E464" s="4"/>
      <c r="F464" s="4"/>
      <c r="G464" s="4"/>
    </row>
    <row r="465" spans="1:7" x14ac:dyDescent="0.2">
      <c r="A465" s="4"/>
      <c r="B465" s="4"/>
      <c r="C465" s="4"/>
      <c r="D465" s="4"/>
      <c r="E465" s="4"/>
      <c r="F465" s="4"/>
      <c r="G465" s="4"/>
    </row>
    <row r="466" spans="1:7" x14ac:dyDescent="0.2">
      <c r="A466" s="4"/>
      <c r="B466" s="4"/>
      <c r="C466" s="4"/>
      <c r="D466" s="4"/>
      <c r="E466" s="4"/>
      <c r="F466" s="4"/>
      <c r="G466" s="4"/>
    </row>
    <row r="467" spans="1:7" x14ac:dyDescent="0.2">
      <c r="A467" s="4"/>
      <c r="B467" s="4"/>
      <c r="C467" s="4"/>
      <c r="D467" s="4"/>
      <c r="E467" s="4"/>
      <c r="F467" s="4"/>
      <c r="G467" s="4"/>
    </row>
    <row r="468" spans="1:7" x14ac:dyDescent="0.2">
      <c r="A468" s="3"/>
      <c r="B468" s="4"/>
      <c r="C468" s="4"/>
      <c r="D468" s="4"/>
      <c r="E468" s="4"/>
      <c r="F468" s="4"/>
      <c r="G468" s="4"/>
    </row>
    <row r="469" spans="1:7" x14ac:dyDescent="0.2">
      <c r="A469" s="3"/>
      <c r="B469" s="4"/>
      <c r="C469" s="35"/>
      <c r="D469" s="4"/>
      <c r="E469" s="4"/>
      <c r="F469" s="4"/>
      <c r="G469" s="4"/>
    </row>
    <row r="470" spans="1:7" x14ac:dyDescent="0.2">
      <c r="A470" s="4"/>
      <c r="B470" s="4"/>
      <c r="C470" s="35"/>
      <c r="D470" s="4"/>
      <c r="E470" s="4"/>
      <c r="F470" s="4"/>
      <c r="G470" s="4"/>
    </row>
    <row r="471" spans="1:7" x14ac:dyDescent="0.2">
      <c r="A471" s="4"/>
      <c r="B471" s="4"/>
      <c r="C471" s="36"/>
      <c r="D471" s="4"/>
      <c r="E471" s="4"/>
      <c r="F471" s="4"/>
      <c r="G471" s="4"/>
    </row>
    <row r="472" spans="1:7" x14ac:dyDescent="0.2">
      <c r="A472" s="4"/>
      <c r="B472" s="4"/>
      <c r="C472" s="36"/>
      <c r="D472" s="4"/>
      <c r="E472" s="4"/>
      <c r="F472" s="4"/>
      <c r="G472" s="4"/>
    </row>
    <row r="473" spans="1:7" x14ac:dyDescent="0.2">
      <c r="A473" s="4"/>
      <c r="B473" s="4"/>
      <c r="C473" s="36"/>
      <c r="D473" s="4"/>
      <c r="E473" s="4"/>
      <c r="F473" s="4"/>
      <c r="G473" s="4"/>
    </row>
    <row r="474" spans="1:7" x14ac:dyDescent="0.2">
      <c r="A474" s="4"/>
      <c r="B474" s="4"/>
      <c r="C474" s="36"/>
      <c r="D474" s="4"/>
      <c r="E474" s="4"/>
      <c r="F474" s="4"/>
      <c r="G474" s="4"/>
    </row>
    <row r="475" spans="1:7" x14ac:dyDescent="0.2">
      <c r="A475" s="4"/>
      <c r="B475" s="4"/>
      <c r="C475" s="35"/>
      <c r="D475" s="4"/>
      <c r="E475" s="4"/>
      <c r="F475" s="4"/>
      <c r="G475" s="4"/>
    </row>
    <row r="476" spans="1:7" x14ac:dyDescent="0.2">
      <c r="A476" s="4"/>
      <c r="B476" s="4"/>
      <c r="C476" s="36"/>
      <c r="D476" s="4"/>
      <c r="E476" s="4"/>
      <c r="F476" s="4"/>
      <c r="G476" s="4"/>
    </row>
    <row r="477" spans="1:7" x14ac:dyDescent="0.2">
      <c r="A477" s="4"/>
      <c r="B477" s="4"/>
      <c r="C477" s="35"/>
      <c r="D477" s="4"/>
      <c r="E477" s="4"/>
      <c r="F477" s="4"/>
      <c r="G477" s="4"/>
    </row>
    <row r="478" spans="1:7" x14ac:dyDescent="0.2">
      <c r="A478" s="4"/>
      <c r="B478" s="4"/>
      <c r="C478" s="35"/>
      <c r="D478" s="4"/>
      <c r="E478" s="4"/>
      <c r="F478" s="4"/>
      <c r="G478" s="4"/>
    </row>
    <row r="479" spans="1:7" x14ac:dyDescent="0.2">
      <c r="A479" s="18"/>
      <c r="B479" s="4"/>
      <c r="C479" s="35"/>
      <c r="D479" s="4"/>
      <c r="E479" s="4"/>
      <c r="F479" s="4"/>
      <c r="G479" s="4"/>
    </row>
    <row r="480" spans="1:7" x14ac:dyDescent="0.2">
      <c r="A480" s="18"/>
      <c r="B480" s="4"/>
      <c r="C480" s="35"/>
      <c r="D480" s="4"/>
      <c r="E480" s="4"/>
      <c r="F480" s="4"/>
      <c r="G480" s="4"/>
    </row>
    <row r="481" spans="1:8" x14ac:dyDescent="0.2">
      <c r="A481" s="18"/>
      <c r="B481" s="3"/>
      <c r="C481" s="35"/>
      <c r="D481" s="4"/>
      <c r="E481" s="4"/>
      <c r="F481" s="4"/>
      <c r="G481" s="4"/>
    </row>
    <row r="482" spans="1:8" x14ac:dyDescent="0.2">
      <c r="A482" s="18"/>
      <c r="B482" s="4"/>
      <c r="C482" s="35"/>
      <c r="D482" s="4"/>
      <c r="E482" s="4"/>
      <c r="F482" s="4"/>
      <c r="G482" s="4"/>
    </row>
    <row r="483" spans="1:8" x14ac:dyDescent="0.2">
      <c r="A483" s="18"/>
      <c r="B483" s="4"/>
      <c r="C483" s="36"/>
      <c r="D483" s="4"/>
      <c r="E483" s="4"/>
      <c r="F483" s="4"/>
      <c r="G483" s="4"/>
    </row>
    <row r="484" spans="1:8" x14ac:dyDescent="0.2">
      <c r="A484" s="4"/>
      <c r="B484" s="4"/>
      <c r="C484" s="35"/>
      <c r="D484" s="4"/>
      <c r="E484" s="4"/>
      <c r="F484" s="4"/>
      <c r="G484" s="4"/>
    </row>
    <row r="485" spans="1:8" x14ac:dyDescent="0.2">
      <c r="A485" s="4"/>
      <c r="B485" s="4"/>
      <c r="C485" s="35"/>
      <c r="D485" s="4"/>
      <c r="E485" s="4"/>
      <c r="F485" s="4"/>
      <c r="G485" s="4"/>
    </row>
    <row r="486" spans="1:8" x14ac:dyDescent="0.2">
      <c r="A486" s="4"/>
      <c r="B486" s="4"/>
      <c r="C486" s="35"/>
      <c r="D486" s="4"/>
      <c r="E486" s="4"/>
      <c r="F486" s="4"/>
      <c r="G486" s="4"/>
    </row>
    <row r="487" spans="1:8" x14ac:dyDescent="0.2">
      <c r="A487" s="4"/>
      <c r="B487" s="4"/>
      <c r="C487" s="35"/>
      <c r="D487" s="4"/>
      <c r="E487" s="4"/>
      <c r="F487" s="4"/>
      <c r="G487" s="4"/>
    </row>
    <row r="488" spans="1:8" x14ac:dyDescent="0.2">
      <c r="A488" s="4"/>
      <c r="B488" s="4"/>
      <c r="C488" s="35"/>
      <c r="D488" s="4"/>
      <c r="E488" s="4"/>
      <c r="F488" s="4"/>
      <c r="G488" s="4"/>
    </row>
    <row r="489" spans="1:8" x14ac:dyDescent="0.2">
      <c r="A489" s="18"/>
      <c r="B489" s="4"/>
      <c r="C489" s="35"/>
      <c r="D489" s="4"/>
      <c r="E489" s="4"/>
      <c r="F489" s="4"/>
      <c r="G489" s="4"/>
    </row>
    <row r="490" spans="1:8" x14ac:dyDescent="0.2">
      <c r="A490" s="18"/>
      <c r="B490" s="4"/>
      <c r="C490" s="35"/>
      <c r="D490" s="4"/>
      <c r="E490" s="4"/>
      <c r="F490" s="4"/>
      <c r="G490" s="4"/>
    </row>
    <row r="491" spans="1:8" x14ac:dyDescent="0.2">
      <c r="A491" s="18"/>
      <c r="B491" s="4"/>
      <c r="C491" s="35"/>
      <c r="D491" s="4"/>
      <c r="E491" s="4"/>
      <c r="F491" s="4"/>
      <c r="G491" s="4"/>
      <c r="H491" s="4"/>
    </row>
    <row r="492" spans="1:8" x14ac:dyDescent="0.2">
      <c r="A492" s="18"/>
      <c r="B492" s="4"/>
      <c r="C492" s="35"/>
      <c r="D492" s="4"/>
      <c r="E492" s="4"/>
      <c r="F492" s="4"/>
      <c r="G492" s="4"/>
      <c r="H492" s="4"/>
    </row>
    <row r="493" spans="1:8" x14ac:dyDescent="0.2">
      <c r="A493" s="18"/>
      <c r="B493" s="4"/>
      <c r="C493" s="35"/>
      <c r="D493" s="4"/>
      <c r="E493" s="4"/>
      <c r="F493" s="4"/>
      <c r="G493" s="4"/>
      <c r="H493" s="4"/>
    </row>
    <row r="494" spans="1:8" x14ac:dyDescent="0.2">
      <c r="A494" s="18"/>
      <c r="B494" s="4"/>
      <c r="C494" s="35"/>
      <c r="D494" s="4"/>
      <c r="E494" s="4"/>
      <c r="F494" s="4"/>
      <c r="G494" s="4"/>
      <c r="H494" s="4"/>
    </row>
    <row r="495" spans="1:8" x14ac:dyDescent="0.2">
      <c r="A495" s="18"/>
      <c r="B495" s="4"/>
      <c r="C495" s="36"/>
      <c r="D495" s="4"/>
      <c r="E495" s="4"/>
      <c r="F495" s="4"/>
      <c r="G495" s="4"/>
      <c r="H495" s="4"/>
    </row>
    <row r="496" spans="1:8" x14ac:dyDescent="0.2">
      <c r="A496" s="4"/>
      <c r="B496" s="4"/>
      <c r="C496" s="35"/>
      <c r="D496" s="4"/>
      <c r="E496" s="4"/>
      <c r="F496" s="4"/>
      <c r="G496" s="4"/>
      <c r="H496" s="4"/>
    </row>
    <row r="497" spans="1:8" x14ac:dyDescent="0.2">
      <c r="A497" s="4"/>
      <c r="B497" s="4"/>
      <c r="C497" s="4"/>
      <c r="D497" s="4"/>
      <c r="E497" s="4"/>
      <c r="F497" s="4"/>
      <c r="G497" s="4"/>
      <c r="H497" s="4"/>
    </row>
    <row r="498" spans="1:8" x14ac:dyDescent="0.2">
      <c r="A498" s="4"/>
      <c r="B498" s="4"/>
      <c r="C498" s="4"/>
      <c r="D498" s="4"/>
      <c r="E498" s="4"/>
      <c r="F498" s="4"/>
      <c r="G498" s="4"/>
      <c r="H498" s="4"/>
    </row>
    <row r="499" spans="1:8" x14ac:dyDescent="0.2">
      <c r="A499" s="4"/>
      <c r="B499" s="4"/>
      <c r="C499" s="4"/>
      <c r="D499" s="4"/>
      <c r="E499" s="4"/>
      <c r="F499" s="4"/>
      <c r="G499" s="4"/>
      <c r="H499" s="4"/>
    </row>
    <row r="500" spans="1:8" x14ac:dyDescent="0.2">
      <c r="A500" s="4"/>
      <c r="B500" s="4"/>
      <c r="C500" s="4"/>
      <c r="D500" s="4"/>
      <c r="E500" s="4"/>
      <c r="F500" s="4"/>
      <c r="G500" s="4"/>
      <c r="H500" s="4"/>
    </row>
    <row r="501" spans="1:8" x14ac:dyDescent="0.2">
      <c r="A501" s="18"/>
      <c r="B501" s="4"/>
      <c r="C501" s="4"/>
      <c r="D501" s="4"/>
      <c r="E501" s="4"/>
      <c r="F501" s="4"/>
      <c r="G501" s="4"/>
      <c r="H501" s="4"/>
    </row>
    <row r="502" spans="1:8" x14ac:dyDescent="0.2">
      <c r="A502" s="18"/>
      <c r="B502" s="4"/>
      <c r="C502" s="4"/>
      <c r="D502" s="4"/>
      <c r="E502" s="4"/>
      <c r="F502" s="4"/>
      <c r="G502" s="4"/>
      <c r="H502" s="4"/>
    </row>
    <row r="503" spans="1:8" x14ac:dyDescent="0.2">
      <c r="A503" s="18"/>
      <c r="B503" s="4"/>
      <c r="C503" s="4"/>
      <c r="D503" s="4"/>
      <c r="E503" s="4"/>
      <c r="F503" s="4"/>
      <c r="G503" s="4"/>
      <c r="H503" s="4"/>
    </row>
    <row r="504" spans="1:8" x14ac:dyDescent="0.2">
      <c r="A504" s="18"/>
      <c r="B504" s="4"/>
      <c r="C504" s="4"/>
      <c r="D504" s="4"/>
      <c r="E504" s="4"/>
      <c r="F504" s="4"/>
      <c r="G504" s="4"/>
      <c r="H504" s="4"/>
    </row>
    <row r="505" spans="1:8" x14ac:dyDescent="0.2">
      <c r="A505" s="18"/>
      <c r="B505" s="4"/>
      <c r="C505" s="4"/>
      <c r="D505" s="4"/>
      <c r="E505" s="4"/>
      <c r="F505" s="4"/>
      <c r="G505" s="4"/>
      <c r="H505" s="4"/>
    </row>
    <row r="506" spans="1:8" x14ac:dyDescent="0.2">
      <c r="A506" s="4"/>
      <c r="B506" s="4"/>
      <c r="C506" s="4"/>
      <c r="D506" s="4"/>
      <c r="E506" s="4"/>
      <c r="F506" s="4"/>
      <c r="G506" s="4"/>
      <c r="H506" s="4"/>
    </row>
    <row r="507" spans="1:8" x14ac:dyDescent="0.2">
      <c r="A507" s="4"/>
      <c r="B507" s="4"/>
      <c r="C507" s="4"/>
      <c r="D507" s="4"/>
      <c r="E507" s="4"/>
      <c r="F507" s="4"/>
      <c r="G507" s="4"/>
      <c r="H507" s="4"/>
    </row>
    <row r="508" spans="1:8" x14ac:dyDescent="0.2">
      <c r="A508" s="4"/>
      <c r="B508" s="4"/>
      <c r="C508" s="4"/>
      <c r="D508" s="4"/>
      <c r="E508" s="4"/>
      <c r="F508" s="4"/>
      <c r="G508" s="4"/>
      <c r="H508" s="4"/>
    </row>
    <row r="509" spans="1:8" x14ac:dyDescent="0.2">
      <c r="A509" s="4"/>
      <c r="B509" s="4"/>
      <c r="C509" s="4"/>
      <c r="D509" s="4"/>
      <c r="E509" s="4"/>
      <c r="F509" s="4"/>
      <c r="G509" s="4"/>
      <c r="H509" s="4"/>
    </row>
    <row r="510" spans="1:8" x14ac:dyDescent="0.2">
      <c r="A510" s="4"/>
      <c r="B510" s="4"/>
      <c r="C510" s="4"/>
      <c r="D510" s="4"/>
      <c r="E510" s="4"/>
      <c r="F510" s="4"/>
      <c r="G510" s="4"/>
      <c r="H510" s="4"/>
    </row>
    <row r="511" spans="1:8" x14ac:dyDescent="0.2">
      <c r="A511" s="4"/>
      <c r="B511" s="4"/>
      <c r="C511" s="4"/>
      <c r="D511" s="4"/>
      <c r="E511" s="4"/>
      <c r="F511" s="4"/>
      <c r="G511" s="4"/>
      <c r="H511" s="4"/>
    </row>
    <row r="512" spans="1:8" x14ac:dyDescent="0.2">
      <c r="A512" s="44"/>
      <c r="B512" s="4"/>
      <c r="C512" s="4"/>
      <c r="D512" s="4"/>
      <c r="E512" s="4"/>
      <c r="F512" s="4"/>
      <c r="G512" s="4"/>
      <c r="H512" s="4"/>
    </row>
    <row r="513" spans="1:8" x14ac:dyDescent="0.2">
      <c r="A513" s="4"/>
      <c r="B513" s="4"/>
      <c r="C513" s="4"/>
      <c r="D513" s="4"/>
      <c r="E513" s="4"/>
      <c r="F513" s="4"/>
      <c r="G513" s="4"/>
      <c r="H513" s="4"/>
    </row>
    <row r="514" spans="1:8" x14ac:dyDescent="0.2">
      <c r="A514" s="45"/>
      <c r="B514" s="3"/>
      <c r="C514" s="4"/>
      <c r="D514" s="4"/>
      <c r="E514" s="4"/>
      <c r="F514" s="4"/>
      <c r="G514" s="4"/>
      <c r="H514" s="4"/>
    </row>
    <row r="515" spans="1:8" x14ac:dyDescent="0.2">
      <c r="A515" s="3"/>
      <c r="B515" s="4"/>
      <c r="C515" s="36"/>
      <c r="D515" s="4"/>
      <c r="E515" s="4"/>
      <c r="F515" s="4"/>
      <c r="G515" s="4"/>
      <c r="H515" s="4"/>
    </row>
    <row r="516" spans="1:8" x14ac:dyDescent="0.2">
      <c r="A516" s="3"/>
      <c r="B516" s="9"/>
      <c r="C516" s="4"/>
      <c r="D516" s="4"/>
      <c r="E516" s="4"/>
      <c r="F516" s="4"/>
      <c r="G516" s="4"/>
      <c r="H516" s="4"/>
    </row>
    <row r="517" spans="1:8" x14ac:dyDescent="0.2">
      <c r="A517" s="3"/>
      <c r="B517" s="9"/>
      <c r="C517" s="4"/>
      <c r="D517" s="4"/>
      <c r="E517" s="4"/>
      <c r="F517" s="4"/>
      <c r="G517" s="4"/>
      <c r="H517" s="4"/>
    </row>
    <row r="518" spans="1:8" x14ac:dyDescent="0.2">
      <c r="A518" s="4"/>
      <c r="B518" s="4"/>
      <c r="C518" s="4"/>
      <c r="D518" s="4"/>
      <c r="E518" s="4"/>
      <c r="F518" s="4"/>
      <c r="G518" s="4"/>
      <c r="H518" s="4"/>
    </row>
    <row r="519" spans="1:8" x14ac:dyDescent="0.2">
      <c r="A519" s="4"/>
      <c r="B519" s="4"/>
      <c r="C519" s="4"/>
      <c r="D519" s="4"/>
      <c r="E519" s="4"/>
      <c r="F519" s="4"/>
      <c r="G519" s="4"/>
      <c r="H519" s="4"/>
    </row>
    <row r="520" spans="1:8" x14ac:dyDescent="0.2">
      <c r="A520" s="3"/>
      <c r="B520" s="4"/>
      <c r="C520" s="4"/>
      <c r="D520" s="4"/>
      <c r="E520" s="4"/>
      <c r="F520" s="4"/>
      <c r="G520" s="4"/>
      <c r="H520" s="4"/>
    </row>
    <row r="521" spans="1:8" x14ac:dyDescent="0.2">
      <c r="A521" s="3"/>
      <c r="B521" s="4"/>
      <c r="C521" s="4"/>
      <c r="D521" s="4"/>
      <c r="E521" s="4"/>
      <c r="F521" s="4"/>
      <c r="G521" s="4"/>
      <c r="H521" s="4"/>
    </row>
    <row r="522" spans="1:8" x14ac:dyDescent="0.2">
      <c r="A522" s="3"/>
      <c r="B522" s="4"/>
      <c r="C522" s="4"/>
      <c r="D522" s="4"/>
      <c r="E522" s="4"/>
      <c r="F522" s="4"/>
      <c r="G522" s="4"/>
      <c r="H522" s="4"/>
    </row>
    <row r="523" spans="1:8" x14ac:dyDescent="0.2">
      <c r="A523" s="4"/>
      <c r="B523" s="4"/>
      <c r="C523" s="36"/>
      <c r="D523" s="4"/>
      <c r="E523" s="4"/>
      <c r="F523" s="4"/>
      <c r="G523" s="4"/>
      <c r="H523" s="4"/>
    </row>
    <row r="524" spans="1:8" x14ac:dyDescent="0.2">
      <c r="A524" s="4"/>
      <c r="B524" s="4"/>
      <c r="C524" s="36"/>
      <c r="D524" s="4"/>
      <c r="E524" s="4"/>
      <c r="F524" s="4"/>
      <c r="G524" s="4"/>
      <c r="H524" s="4"/>
    </row>
    <row r="525" spans="1:8" x14ac:dyDescent="0.2">
      <c r="A525" s="4"/>
      <c r="B525" s="4"/>
      <c r="C525" s="36"/>
      <c r="D525" s="4"/>
      <c r="E525" s="4"/>
      <c r="F525" s="4"/>
      <c r="G525" s="4"/>
      <c r="H525" s="4"/>
    </row>
    <row r="526" spans="1:8" x14ac:dyDescent="0.2">
      <c r="A526" s="4"/>
      <c r="B526" s="4"/>
      <c r="C526" s="36"/>
      <c r="D526" s="4"/>
      <c r="E526" s="4"/>
      <c r="F526" s="4"/>
      <c r="G526" s="4"/>
      <c r="H526" s="4"/>
    </row>
    <row r="527" spans="1:8" x14ac:dyDescent="0.2">
      <c r="A527" s="4"/>
      <c r="B527" s="4"/>
      <c r="C527" s="36"/>
      <c r="D527" s="4"/>
      <c r="E527" s="4"/>
      <c r="F527" s="4"/>
      <c r="G527" s="4"/>
      <c r="H527" s="4"/>
    </row>
    <row r="528" spans="1:8" x14ac:dyDescent="0.2">
      <c r="A528" s="4"/>
      <c r="B528" s="4"/>
      <c r="C528" s="36"/>
      <c r="D528" s="4"/>
      <c r="E528" s="4"/>
      <c r="F528" s="4"/>
      <c r="G528" s="4"/>
      <c r="H528" s="4"/>
    </row>
    <row r="529" spans="1:8" x14ac:dyDescent="0.2">
      <c r="A529" s="4"/>
      <c r="B529" s="4"/>
      <c r="C529" s="35"/>
      <c r="D529" s="4"/>
      <c r="E529" s="4"/>
      <c r="F529" s="4"/>
      <c r="G529" s="4"/>
      <c r="H529" s="4"/>
    </row>
    <row r="530" spans="1:8" x14ac:dyDescent="0.2">
      <c r="A530" s="18"/>
      <c r="B530" s="4"/>
      <c r="C530" s="35"/>
      <c r="D530" s="4"/>
      <c r="E530" s="4"/>
      <c r="F530" s="4"/>
      <c r="G530" s="4"/>
      <c r="H530" s="4"/>
    </row>
    <row r="531" spans="1:8" x14ac:dyDescent="0.2">
      <c r="A531" s="18"/>
      <c r="B531" s="4"/>
      <c r="C531" s="35"/>
      <c r="D531" s="4"/>
      <c r="E531" s="4"/>
      <c r="F531" s="4"/>
      <c r="G531" s="4"/>
      <c r="H531" s="4"/>
    </row>
    <row r="532" spans="1:8" x14ac:dyDescent="0.2">
      <c r="A532" s="18"/>
      <c r="B532" s="4"/>
      <c r="C532" s="26"/>
      <c r="D532" s="4"/>
      <c r="G532" s="4"/>
      <c r="H532" s="4"/>
    </row>
    <row r="533" spans="1:8" x14ac:dyDescent="0.2">
      <c r="A533" s="18"/>
      <c r="B533" s="18"/>
      <c r="C533" s="36"/>
      <c r="D533" s="4"/>
      <c r="G533" s="4"/>
      <c r="H533" s="4"/>
    </row>
    <row r="534" spans="1:8" x14ac:dyDescent="0.2">
      <c r="A534" s="4"/>
      <c r="B534" s="18"/>
      <c r="C534" s="26"/>
      <c r="D534" s="4"/>
      <c r="G534" s="4"/>
      <c r="H534" s="4"/>
    </row>
    <row r="535" spans="1:8" x14ac:dyDescent="0.2">
      <c r="A535" s="4"/>
      <c r="B535" s="18"/>
      <c r="D535" s="4"/>
      <c r="G535" s="4"/>
      <c r="H535" s="4"/>
    </row>
    <row r="536" spans="1:8" x14ac:dyDescent="0.2">
      <c r="B536" s="18"/>
      <c r="D536" s="4"/>
      <c r="G536" s="4"/>
      <c r="H536" s="4"/>
    </row>
    <row r="537" spans="1:8" x14ac:dyDescent="0.2">
      <c r="A537" s="18"/>
      <c r="B537" s="18"/>
      <c r="D537" s="4"/>
      <c r="G537" s="4"/>
      <c r="H537" s="4"/>
    </row>
    <row r="538" spans="1:8" x14ac:dyDescent="0.2">
      <c r="A538" s="18"/>
      <c r="B538" s="18"/>
      <c r="D538" s="4"/>
      <c r="G538" s="4"/>
      <c r="H538" s="4"/>
    </row>
    <row r="539" spans="1:8" x14ac:dyDescent="0.2">
      <c r="A539" s="18"/>
      <c r="B539" s="18"/>
      <c r="D539" s="4"/>
      <c r="G539" s="4"/>
      <c r="H539" s="4"/>
    </row>
    <row r="540" spans="1:8" x14ac:dyDescent="0.2">
      <c r="D540" s="4"/>
      <c r="G540" s="4"/>
      <c r="H540" s="4"/>
    </row>
    <row r="541" spans="1:8" x14ac:dyDescent="0.2">
      <c r="A541" s="18"/>
      <c r="C541" s="28"/>
      <c r="D541" s="4"/>
      <c r="G541" s="4"/>
      <c r="H541" s="4"/>
    </row>
    <row r="542" spans="1:8" x14ac:dyDescent="0.2">
      <c r="A542" s="18"/>
      <c r="B542" s="4"/>
      <c r="C542" s="10"/>
      <c r="D542" s="4"/>
      <c r="G542" s="4"/>
      <c r="H542" s="4"/>
    </row>
    <row r="543" spans="1:8" x14ac:dyDescent="0.2">
      <c r="A543" s="4"/>
      <c r="B543" s="4"/>
      <c r="C543" s="4"/>
      <c r="D543" s="4"/>
      <c r="G543" s="4"/>
      <c r="H543" s="4"/>
    </row>
    <row r="544" spans="1:8" x14ac:dyDescent="0.2">
      <c r="A544" s="4"/>
      <c r="B544" s="4"/>
      <c r="C544" s="4"/>
      <c r="D544" s="4"/>
      <c r="G544" s="4"/>
      <c r="H544" s="4"/>
    </row>
    <row r="545" spans="1:8" x14ac:dyDescent="0.2">
      <c r="A545" s="4"/>
      <c r="B545" s="4"/>
      <c r="C545" s="4"/>
      <c r="D545" s="4"/>
      <c r="G545" s="4"/>
      <c r="H545" s="4"/>
    </row>
    <row r="546" spans="1:8" x14ac:dyDescent="0.2">
      <c r="A546" s="4"/>
      <c r="B546" s="4"/>
      <c r="C546" s="4"/>
      <c r="D546" s="4"/>
      <c r="G546" s="4"/>
      <c r="H546" s="4"/>
    </row>
    <row r="547" spans="1:8" x14ac:dyDescent="0.2">
      <c r="A547" s="4"/>
      <c r="B547" s="4"/>
      <c r="C547" s="4"/>
      <c r="D547" s="4"/>
      <c r="G547" s="4"/>
      <c r="H547" s="4"/>
    </row>
    <row r="548" spans="1:8" x14ac:dyDescent="0.2">
      <c r="A548" s="7"/>
      <c r="B548" s="4"/>
      <c r="C548" s="4"/>
      <c r="D548" s="4"/>
      <c r="G548" s="4"/>
      <c r="H548" s="4"/>
    </row>
    <row r="549" spans="1:8" x14ac:dyDescent="0.2">
      <c r="A549" s="3"/>
      <c r="B549" s="4"/>
      <c r="C549" s="4"/>
      <c r="D549" s="4"/>
      <c r="G549" s="4"/>
      <c r="H549" s="4"/>
    </row>
    <row r="550" spans="1:8" x14ac:dyDescent="0.2">
      <c r="A550" s="4"/>
      <c r="B550" s="4"/>
      <c r="C550" s="4"/>
      <c r="D550" s="4"/>
      <c r="G550" s="4"/>
      <c r="H550" s="4"/>
    </row>
    <row r="551" spans="1:8" x14ac:dyDescent="0.2">
      <c r="A551" s="4"/>
      <c r="B551" s="4"/>
      <c r="C551" s="4"/>
      <c r="D551" s="4"/>
      <c r="E551" s="4"/>
      <c r="F551" s="4"/>
      <c r="G551" s="4"/>
      <c r="H551" s="4"/>
    </row>
    <row r="552" spans="1:8" x14ac:dyDescent="0.2">
      <c r="A552" s="4"/>
      <c r="B552" s="4"/>
      <c r="C552" s="4"/>
      <c r="D552" s="4"/>
      <c r="E552" s="4"/>
      <c r="F552" s="4"/>
      <c r="G552" s="4"/>
      <c r="H552" s="4"/>
    </row>
    <row r="553" spans="1:8" x14ac:dyDescent="0.2">
      <c r="A553" s="4"/>
      <c r="B553" s="4"/>
      <c r="C553" s="4"/>
      <c r="D553" s="4"/>
      <c r="E553" s="4"/>
      <c r="F553" s="4"/>
      <c r="G553" s="4"/>
      <c r="H553" s="4"/>
    </row>
    <row r="554" spans="1:8" x14ac:dyDescent="0.2">
      <c r="A554" s="4"/>
      <c r="B554" s="4"/>
      <c r="C554" s="4"/>
      <c r="D554" s="4"/>
      <c r="E554" s="4"/>
      <c r="F554" s="4"/>
      <c r="G554" s="4"/>
      <c r="H554" s="4"/>
    </row>
    <row r="555" spans="1:8" x14ac:dyDescent="0.2">
      <c r="A555" s="4"/>
      <c r="B555" s="4"/>
      <c r="C555" s="4"/>
      <c r="D555" s="4"/>
      <c r="E555" s="4"/>
      <c r="F555" s="4"/>
      <c r="G555" s="4"/>
      <c r="H555" s="4"/>
    </row>
    <row r="556" spans="1:8" x14ac:dyDescent="0.2">
      <c r="A556" s="4"/>
      <c r="B556" s="4"/>
      <c r="C556" s="4"/>
      <c r="D556" s="4"/>
      <c r="E556" s="4"/>
      <c r="F556" s="4"/>
      <c r="G556" s="4"/>
      <c r="H556" s="4"/>
    </row>
    <row r="557" spans="1:8" x14ac:dyDescent="0.2">
      <c r="A557" s="4"/>
      <c r="B557" s="4"/>
      <c r="C557" s="4"/>
      <c r="D557" s="4"/>
      <c r="E557" s="4"/>
      <c r="F557" s="4"/>
      <c r="G557" s="4"/>
      <c r="H557" s="4"/>
    </row>
    <row r="558" spans="1:8" x14ac:dyDescent="0.2">
      <c r="A558" s="4"/>
      <c r="B558" s="4"/>
      <c r="C558" s="4"/>
      <c r="D558" s="4"/>
      <c r="E558" s="4"/>
      <c r="F558" s="4"/>
      <c r="G558" s="4"/>
      <c r="H558" s="4"/>
    </row>
    <row r="559" spans="1:8" x14ac:dyDescent="0.2">
      <c r="A559" s="4"/>
      <c r="B559" s="4"/>
      <c r="C559" s="4"/>
      <c r="D559" s="4"/>
      <c r="E559" s="4"/>
      <c r="F559" s="4"/>
      <c r="G559" s="4"/>
      <c r="H559" s="4"/>
    </row>
    <row r="560" spans="1:8" x14ac:dyDescent="0.2">
      <c r="A560" s="4"/>
      <c r="B560" s="4"/>
      <c r="C560" s="4"/>
      <c r="D560" s="4"/>
      <c r="E560" s="4"/>
      <c r="F560" s="4"/>
      <c r="G560" s="4"/>
      <c r="H560" s="4"/>
    </row>
    <row r="561" spans="1:8" x14ac:dyDescent="0.2">
      <c r="A561" s="4"/>
      <c r="B561" s="4"/>
      <c r="C561" s="4"/>
      <c r="D561" s="4"/>
      <c r="E561" s="4"/>
      <c r="F561" s="4"/>
      <c r="G561" s="4"/>
      <c r="H561" s="4"/>
    </row>
    <row r="562" spans="1:8" x14ac:dyDescent="0.2">
      <c r="A562" s="4"/>
      <c r="B562" s="4"/>
      <c r="C562" s="4"/>
      <c r="D562" s="4"/>
      <c r="E562" s="4"/>
      <c r="F562" s="4"/>
      <c r="G562" s="4"/>
      <c r="H562" s="4"/>
    </row>
    <row r="563" spans="1:8" x14ac:dyDescent="0.2">
      <c r="A563" s="4"/>
      <c r="B563" s="4"/>
      <c r="C563" s="4"/>
      <c r="D563" s="4"/>
      <c r="E563" s="4"/>
      <c r="F563" s="4"/>
      <c r="G563" s="4"/>
      <c r="H563" s="4"/>
    </row>
    <row r="564" spans="1:8" x14ac:dyDescent="0.2">
      <c r="A564" s="4"/>
      <c r="B564" s="4"/>
      <c r="C564" s="4"/>
      <c r="D564" s="4"/>
      <c r="E564" s="4"/>
      <c r="F564" s="4"/>
      <c r="G564" s="4"/>
      <c r="H564" s="4"/>
    </row>
    <row r="565" spans="1:8" x14ac:dyDescent="0.2">
      <c r="A565" s="4"/>
      <c r="B565" s="4"/>
      <c r="C565" s="4"/>
      <c r="D565" s="4"/>
      <c r="E565" s="4"/>
      <c r="F565" s="4"/>
      <c r="G565" s="4"/>
      <c r="H565" s="4"/>
    </row>
    <row r="566" spans="1:8" x14ac:dyDescent="0.2">
      <c r="A566" s="4"/>
      <c r="B566" s="4"/>
      <c r="C566" s="4"/>
      <c r="D566" s="4"/>
      <c r="E566" s="4"/>
      <c r="F566" s="4"/>
      <c r="G566" s="4"/>
      <c r="H566" s="4"/>
    </row>
    <row r="567" spans="1:8" x14ac:dyDescent="0.2">
      <c r="A567" s="4"/>
      <c r="B567" s="4"/>
      <c r="C567" s="4"/>
      <c r="D567" s="4"/>
      <c r="E567" s="4"/>
      <c r="F567" s="4"/>
      <c r="G567" s="4"/>
      <c r="H567" s="4"/>
    </row>
    <row r="568" spans="1:8" x14ac:dyDescent="0.2">
      <c r="A568" s="4"/>
      <c r="B568" s="4"/>
      <c r="C568" s="4"/>
      <c r="D568" s="4"/>
      <c r="E568" s="4"/>
      <c r="F568" s="4"/>
      <c r="G568" s="4"/>
      <c r="H568" s="4"/>
    </row>
    <row r="569" spans="1:8" x14ac:dyDescent="0.2">
      <c r="A569" s="4"/>
      <c r="B569" s="4"/>
      <c r="C569" s="4"/>
      <c r="D569" s="4"/>
      <c r="E569" s="4"/>
      <c r="F569" s="4"/>
      <c r="G569" s="4"/>
      <c r="H569" s="4"/>
    </row>
    <row r="570" spans="1:8" x14ac:dyDescent="0.2">
      <c r="A570" s="4"/>
      <c r="B570" s="4"/>
      <c r="C570" s="4"/>
      <c r="D570" s="4"/>
      <c r="E570" s="4"/>
      <c r="F570" s="4"/>
      <c r="G570" s="4"/>
      <c r="H570" s="4"/>
    </row>
    <row r="571" spans="1:8" x14ac:dyDescent="0.2">
      <c r="A571" s="4"/>
      <c r="B571" s="4"/>
      <c r="C571" s="4"/>
      <c r="D571" s="4"/>
      <c r="E571" s="4"/>
      <c r="F571" s="4"/>
      <c r="G571" s="4"/>
      <c r="H571" s="4"/>
    </row>
    <row r="572" spans="1:8" x14ac:dyDescent="0.2">
      <c r="A572" s="4"/>
      <c r="B572" s="4"/>
      <c r="C572" s="4"/>
      <c r="D572" s="4"/>
      <c r="E572" s="4"/>
      <c r="F572" s="4"/>
      <c r="G572" s="4"/>
      <c r="H572" s="4"/>
    </row>
    <row r="573" spans="1:8" x14ac:dyDescent="0.2">
      <c r="A573" s="4"/>
      <c r="B573" s="4"/>
      <c r="C573" s="4"/>
      <c r="D573" s="4"/>
      <c r="E573" s="4"/>
      <c r="F573" s="4"/>
      <c r="G573" s="4"/>
      <c r="H573" s="4"/>
    </row>
    <row r="574" spans="1:8" x14ac:dyDescent="0.2">
      <c r="A574" s="4"/>
      <c r="B574" s="4"/>
      <c r="C574" s="4"/>
      <c r="D574" s="4"/>
      <c r="E574" s="4"/>
      <c r="F574" s="4"/>
      <c r="G574" s="4"/>
      <c r="H574" s="4"/>
    </row>
    <row r="575" spans="1:8" x14ac:dyDescent="0.2">
      <c r="A575" s="4"/>
      <c r="B575" s="4"/>
      <c r="C575" s="4"/>
      <c r="D575" s="4"/>
      <c r="E575" s="4"/>
      <c r="F575" s="4"/>
      <c r="G575" s="4"/>
      <c r="H575" s="4"/>
    </row>
    <row r="576" spans="1:8" x14ac:dyDescent="0.2">
      <c r="A576" s="4"/>
      <c r="B576" s="4"/>
      <c r="C576" s="4"/>
      <c r="D576" s="4"/>
      <c r="E576" s="4"/>
      <c r="F576" s="4"/>
      <c r="G576" s="4"/>
      <c r="H576" s="4"/>
    </row>
    <row r="577" spans="1:8" x14ac:dyDescent="0.2">
      <c r="A577" s="4"/>
      <c r="B577" s="4"/>
      <c r="C577" s="4"/>
      <c r="D577" s="4"/>
      <c r="E577" s="4"/>
      <c r="F577" s="4"/>
      <c r="G577" s="4"/>
      <c r="H577" s="4"/>
    </row>
    <row r="578" spans="1:8" x14ac:dyDescent="0.2">
      <c r="A578" s="4"/>
      <c r="B578" s="4"/>
      <c r="C578" s="4"/>
      <c r="D578" s="4"/>
      <c r="E578" s="4"/>
      <c r="F578" s="4"/>
      <c r="G578" s="4"/>
      <c r="H578" s="4"/>
    </row>
    <row r="579" spans="1:8" x14ac:dyDescent="0.2">
      <c r="A579" s="3"/>
      <c r="B579" s="4"/>
      <c r="C579" s="4"/>
      <c r="D579" s="4"/>
      <c r="E579" s="4"/>
      <c r="F579" s="4"/>
      <c r="G579" s="4"/>
      <c r="H579" s="4"/>
    </row>
    <row r="580" spans="1:8" x14ac:dyDescent="0.2">
      <c r="A580" s="4"/>
      <c r="B580" s="4"/>
      <c r="C580" s="4"/>
      <c r="D580" s="4"/>
      <c r="E580" s="4"/>
      <c r="F580" s="4"/>
      <c r="G580" s="4"/>
      <c r="H580" s="4"/>
    </row>
    <row r="581" spans="1:8" x14ac:dyDescent="0.2">
      <c r="A581" s="4"/>
      <c r="B581" s="4"/>
      <c r="C581" s="4"/>
      <c r="D581" s="4"/>
      <c r="E581" s="4"/>
      <c r="F581" s="4"/>
      <c r="G581" s="4"/>
      <c r="H581" s="4"/>
    </row>
    <row r="582" spans="1:8" x14ac:dyDescent="0.2">
      <c r="A582" s="4"/>
      <c r="B582" s="4"/>
      <c r="C582" s="4"/>
      <c r="D582" s="4"/>
      <c r="E582" s="4"/>
      <c r="F582" s="4"/>
      <c r="G582" s="4"/>
      <c r="H582" s="4"/>
    </row>
    <row r="583" spans="1:8" x14ac:dyDescent="0.2">
      <c r="A583" s="4"/>
      <c r="B583" s="4"/>
      <c r="C583" s="4"/>
      <c r="D583" s="4"/>
      <c r="E583" s="4"/>
      <c r="F583" s="4"/>
      <c r="G583" s="4"/>
      <c r="H583" s="4"/>
    </row>
    <row r="584" spans="1:8" x14ac:dyDescent="0.2">
      <c r="A584" s="4"/>
      <c r="B584" s="4"/>
      <c r="C584" s="4"/>
      <c r="D584" s="4"/>
      <c r="E584" s="4"/>
      <c r="F584" s="4"/>
      <c r="G584" s="4"/>
      <c r="H584" s="4"/>
    </row>
    <row r="585" spans="1:8" x14ac:dyDescent="0.2">
      <c r="A585" s="4"/>
      <c r="B585" s="4"/>
      <c r="C585" s="4"/>
      <c r="D585" s="4"/>
      <c r="E585" s="4"/>
      <c r="F585" s="4"/>
      <c r="G585" s="4"/>
      <c r="H585" s="4"/>
    </row>
    <row r="586" spans="1:8" x14ac:dyDescent="0.2">
      <c r="A586" s="4"/>
      <c r="B586" s="4"/>
      <c r="C586" s="4"/>
      <c r="D586" s="4"/>
      <c r="E586" s="4"/>
      <c r="F586" s="4"/>
      <c r="G586" s="4"/>
      <c r="H586" s="4"/>
    </row>
    <row r="587" spans="1:8" x14ac:dyDescent="0.2">
      <c r="A587" s="4"/>
      <c r="B587" s="4"/>
      <c r="C587" s="4"/>
      <c r="D587" s="4"/>
      <c r="E587" s="4"/>
      <c r="F587" s="4"/>
      <c r="G587" s="4"/>
      <c r="H587" s="4"/>
    </row>
    <row r="588" spans="1:8" x14ac:dyDescent="0.2">
      <c r="A588" s="4"/>
      <c r="B588" s="4"/>
      <c r="C588" s="4"/>
      <c r="D588" s="4"/>
      <c r="E588" s="4"/>
      <c r="F588" s="4"/>
      <c r="G588" s="4"/>
      <c r="H588" s="4"/>
    </row>
    <row r="589" spans="1:8" x14ac:dyDescent="0.2">
      <c r="A589" s="4"/>
      <c r="B589" s="4"/>
      <c r="C589" s="4"/>
      <c r="D589" s="4"/>
      <c r="E589" s="4"/>
      <c r="F589" s="4"/>
      <c r="G589" s="4"/>
      <c r="H589" s="4"/>
    </row>
    <row r="590" spans="1:8" x14ac:dyDescent="0.2">
      <c r="A590" s="4"/>
      <c r="B590" s="4"/>
      <c r="C590" s="4"/>
      <c r="D590" s="4"/>
      <c r="E590" s="4"/>
      <c r="F590" s="4"/>
      <c r="G590" s="4"/>
      <c r="H590" s="4"/>
    </row>
    <row r="591" spans="1:8" x14ac:dyDescent="0.2">
      <c r="A591" s="4"/>
      <c r="B591" s="4"/>
      <c r="C591" s="4"/>
      <c r="D591" s="4"/>
      <c r="E591" s="4"/>
      <c r="F591" s="4"/>
      <c r="G591" s="4"/>
      <c r="H591" s="4"/>
    </row>
    <row r="592" spans="1:8" x14ac:dyDescent="0.2">
      <c r="A592" s="4"/>
      <c r="B592" s="4"/>
      <c r="C592" s="4"/>
      <c r="D592" s="4"/>
      <c r="E592" s="4"/>
      <c r="F592" s="4"/>
      <c r="G592" s="4"/>
      <c r="H592" s="4"/>
    </row>
    <row r="593" spans="1:8" x14ac:dyDescent="0.2">
      <c r="A593" s="4"/>
      <c r="B593" s="4"/>
      <c r="C593" s="4"/>
      <c r="D593" s="4"/>
      <c r="E593" s="4"/>
      <c r="F593" s="4"/>
      <c r="G593" s="4"/>
      <c r="H593" s="4"/>
    </row>
    <row r="594" spans="1:8" x14ac:dyDescent="0.2">
      <c r="A594" s="4"/>
      <c r="B594" s="4"/>
      <c r="C594" s="4"/>
      <c r="D594" s="4"/>
      <c r="E594" s="4"/>
      <c r="F594" s="4"/>
      <c r="G594" s="4"/>
      <c r="H594" s="4"/>
    </row>
    <row r="595" spans="1:8" x14ac:dyDescent="0.2">
      <c r="A595" s="3"/>
      <c r="B595" s="4"/>
      <c r="C595" s="4"/>
      <c r="D595" s="4"/>
      <c r="E595" s="4"/>
      <c r="F595" s="4"/>
      <c r="G595" s="4"/>
      <c r="H595" s="4"/>
    </row>
    <row r="596" spans="1:8" x14ac:dyDescent="0.2">
      <c r="A596" s="4"/>
      <c r="B596" s="4"/>
      <c r="C596" s="4"/>
      <c r="D596" s="4"/>
      <c r="E596" s="4"/>
      <c r="F596" s="4"/>
      <c r="G596" s="4"/>
      <c r="H596" s="4"/>
    </row>
    <row r="597" spans="1:8" x14ac:dyDescent="0.2">
      <c r="A597" s="4"/>
      <c r="B597" s="4"/>
      <c r="C597" s="4"/>
      <c r="D597" s="4"/>
      <c r="E597" s="4"/>
      <c r="F597" s="4"/>
      <c r="G597" s="4"/>
      <c r="H597" s="4"/>
    </row>
    <row r="598" spans="1:8" x14ac:dyDescent="0.2">
      <c r="A598" s="4"/>
      <c r="B598" s="4"/>
      <c r="C598" s="4"/>
      <c r="D598" s="4"/>
      <c r="E598" s="4"/>
      <c r="F598" s="4"/>
      <c r="G598" s="4"/>
      <c r="H598" s="4"/>
    </row>
    <row r="599" spans="1:8" x14ac:dyDescent="0.2">
      <c r="A599" s="4"/>
      <c r="B599" s="4"/>
      <c r="C599" s="4"/>
      <c r="D599" s="4"/>
      <c r="E599" s="4"/>
      <c r="F599" s="4"/>
      <c r="G599" s="4"/>
      <c r="H599" s="4"/>
    </row>
    <row r="600" spans="1:8" x14ac:dyDescent="0.2">
      <c r="A600" s="4"/>
      <c r="B600" s="4"/>
      <c r="C600" s="4"/>
      <c r="D600" s="4"/>
      <c r="E600" s="4"/>
      <c r="F600" s="4"/>
      <c r="G600" s="4"/>
      <c r="H600" s="4"/>
    </row>
    <row r="601" spans="1:8" x14ac:dyDescent="0.2">
      <c r="A601" s="4"/>
      <c r="B601" s="4"/>
      <c r="C601" s="4"/>
      <c r="D601" s="4"/>
      <c r="E601" s="4"/>
      <c r="F601" s="4"/>
      <c r="G601" s="4"/>
      <c r="H601" s="4"/>
    </row>
    <row r="602" spans="1:8" x14ac:dyDescent="0.2">
      <c r="A602" s="4"/>
      <c r="B602" s="4"/>
      <c r="C602" s="4"/>
      <c r="D602" s="4"/>
      <c r="E602" s="4"/>
      <c r="F602" s="4"/>
      <c r="G602" s="4"/>
      <c r="H602" s="4"/>
    </row>
    <row r="603" spans="1:8" x14ac:dyDescent="0.2">
      <c r="A603" s="4"/>
      <c r="B603" s="4"/>
      <c r="C603" s="4"/>
      <c r="D603" s="4"/>
      <c r="E603" s="4"/>
      <c r="F603" s="4"/>
      <c r="G603" s="4"/>
      <c r="H603" s="4"/>
    </row>
    <row r="604" spans="1:8" x14ac:dyDescent="0.2">
      <c r="A604" s="4"/>
      <c r="B604" s="4"/>
      <c r="C604" s="4"/>
      <c r="D604" s="4"/>
      <c r="E604" s="4"/>
      <c r="F604" s="4"/>
      <c r="G604" s="4"/>
      <c r="H604" s="4"/>
    </row>
    <row r="605" spans="1:8" x14ac:dyDescent="0.2">
      <c r="A605" s="4"/>
      <c r="B605" s="4"/>
      <c r="C605" s="4"/>
      <c r="D605" s="4"/>
      <c r="E605" s="4"/>
      <c r="F605" s="4"/>
      <c r="G605" s="4"/>
      <c r="H605" s="4"/>
    </row>
    <row r="606" spans="1:8" x14ac:dyDescent="0.2">
      <c r="A606" s="4"/>
      <c r="B606" s="4"/>
      <c r="C606" s="4"/>
      <c r="D606" s="4"/>
      <c r="E606" s="4"/>
      <c r="F606" s="4"/>
      <c r="G606" s="4"/>
      <c r="H606" s="4"/>
    </row>
    <row r="607" spans="1:8" x14ac:dyDescent="0.2">
      <c r="A607" s="3"/>
      <c r="B607" s="4"/>
      <c r="C607" s="4"/>
      <c r="D607" s="4"/>
      <c r="E607" s="4"/>
      <c r="F607" s="4"/>
      <c r="G607" s="4"/>
      <c r="H607" s="4"/>
    </row>
    <row r="608" spans="1:8" x14ac:dyDescent="0.2">
      <c r="A608" s="4"/>
      <c r="B608" s="4"/>
      <c r="C608" s="4"/>
      <c r="D608" s="4"/>
      <c r="E608" s="4"/>
      <c r="F608" s="4"/>
      <c r="G608" s="4"/>
      <c r="H608" s="4"/>
    </row>
    <row r="609" spans="1:8" x14ac:dyDescent="0.2">
      <c r="A609" s="4"/>
      <c r="B609" s="4"/>
      <c r="C609" s="4"/>
      <c r="D609" s="4"/>
      <c r="E609" s="4"/>
      <c r="F609" s="4"/>
      <c r="G609" s="4"/>
      <c r="H609" s="4"/>
    </row>
    <row r="610" spans="1:8" x14ac:dyDescent="0.2">
      <c r="A610" s="4"/>
      <c r="B610" s="4"/>
      <c r="C610" s="4"/>
      <c r="D610" s="4"/>
      <c r="E610" s="4"/>
      <c r="F610" s="4"/>
      <c r="G610" s="4"/>
      <c r="H610" s="4"/>
    </row>
    <row r="611" spans="1:8" x14ac:dyDescent="0.2">
      <c r="A611" s="4"/>
      <c r="B611" s="4"/>
      <c r="C611" s="4"/>
      <c r="D611" s="4"/>
      <c r="E611" s="4"/>
      <c r="F611" s="4"/>
      <c r="G611" s="4"/>
      <c r="H611" s="4"/>
    </row>
    <row r="612" spans="1:8" x14ac:dyDescent="0.2">
      <c r="A612" s="4"/>
      <c r="B612" s="4"/>
      <c r="C612" s="4"/>
      <c r="D612" s="4"/>
      <c r="E612" s="4"/>
      <c r="F612" s="4"/>
      <c r="G612" s="4"/>
      <c r="H612" s="4"/>
    </row>
    <row r="613" spans="1:8" x14ac:dyDescent="0.2">
      <c r="A613" s="4"/>
      <c r="B613" s="4"/>
      <c r="C613" s="4"/>
      <c r="D613" s="4"/>
      <c r="E613" s="4"/>
      <c r="F613" s="4"/>
      <c r="G613" s="4"/>
      <c r="H613" s="4"/>
    </row>
    <row r="614" spans="1:8" x14ac:dyDescent="0.2">
      <c r="A614" s="4"/>
      <c r="B614" s="4"/>
      <c r="C614" s="4"/>
      <c r="D614" s="4"/>
      <c r="E614" s="4"/>
      <c r="F614" s="4"/>
      <c r="G614" s="4"/>
      <c r="H614" s="4"/>
    </row>
    <row r="615" spans="1:8" x14ac:dyDescent="0.2">
      <c r="A615" s="4"/>
      <c r="B615" s="4"/>
      <c r="C615" s="4"/>
      <c r="D615" s="4"/>
      <c r="E615" s="4"/>
      <c r="F615" s="4"/>
      <c r="G615" s="4"/>
      <c r="H615" s="4"/>
    </row>
    <row r="616" spans="1:8" x14ac:dyDescent="0.2">
      <c r="A616" s="4"/>
      <c r="B616" s="4"/>
      <c r="C616" s="4"/>
      <c r="D616" s="4"/>
      <c r="E616" s="4"/>
      <c r="F616" s="4"/>
      <c r="G616" s="4"/>
      <c r="H616" s="4"/>
    </row>
    <row r="617" spans="1:8" x14ac:dyDescent="0.2">
      <c r="A617" s="4"/>
      <c r="B617" s="4"/>
      <c r="C617" s="4"/>
      <c r="D617" s="4"/>
      <c r="E617" s="4"/>
      <c r="F617" s="4"/>
      <c r="G617" s="4"/>
      <c r="H617" s="4"/>
    </row>
    <row r="618" spans="1:8" x14ac:dyDescent="0.2">
      <c r="A618" s="4"/>
      <c r="B618" s="4"/>
      <c r="C618" s="4"/>
      <c r="D618" s="4"/>
      <c r="E618" s="4"/>
      <c r="F618" s="4"/>
      <c r="G618" s="4"/>
      <c r="H618" s="4"/>
    </row>
    <row r="619" spans="1:8" x14ac:dyDescent="0.2">
      <c r="A619" s="4"/>
      <c r="B619" s="4"/>
      <c r="C619" s="4"/>
      <c r="D619" s="4"/>
      <c r="E619" s="4"/>
      <c r="F619" s="4"/>
      <c r="G619" s="4"/>
      <c r="H619" s="4"/>
    </row>
    <row r="620" spans="1:8" x14ac:dyDescent="0.2">
      <c r="A620" s="4"/>
      <c r="B620" s="4"/>
      <c r="C620" s="4"/>
      <c r="D620" s="4"/>
      <c r="E620" s="4"/>
      <c r="F620" s="4"/>
      <c r="G620" s="4"/>
      <c r="H620" s="4"/>
    </row>
    <row r="621" spans="1:8" x14ac:dyDescent="0.2">
      <c r="A621" s="4"/>
      <c r="B621" s="4"/>
      <c r="C621" s="4"/>
      <c r="D621" s="4"/>
      <c r="E621" s="4"/>
      <c r="F621" s="4"/>
      <c r="G621" s="4"/>
      <c r="H621" s="4"/>
    </row>
    <row r="622" spans="1:8" x14ac:dyDescent="0.2">
      <c r="A622" s="4"/>
      <c r="B622" s="4"/>
      <c r="C622" s="4"/>
      <c r="D622" s="4"/>
      <c r="E622" s="4"/>
      <c r="F622" s="4"/>
      <c r="G622" s="4"/>
      <c r="H622" s="4"/>
    </row>
    <row r="623" spans="1:8" x14ac:dyDescent="0.2">
      <c r="A623" s="4"/>
      <c r="B623" s="4"/>
      <c r="C623" s="4"/>
      <c r="D623" s="4"/>
      <c r="E623" s="4"/>
      <c r="F623" s="4"/>
      <c r="G623" s="4"/>
      <c r="H623" s="4"/>
    </row>
    <row r="624" spans="1:8" x14ac:dyDescent="0.2">
      <c r="A624" s="4"/>
      <c r="B624" s="4"/>
      <c r="C624" s="4"/>
      <c r="D624" s="4"/>
      <c r="E624" s="4"/>
      <c r="F624" s="4"/>
      <c r="G624" s="4"/>
      <c r="H624" s="4"/>
    </row>
    <row r="625" spans="1:8" x14ac:dyDescent="0.2">
      <c r="A625" s="4"/>
      <c r="B625" s="4"/>
      <c r="C625" s="4"/>
      <c r="D625" s="4"/>
      <c r="E625" s="4"/>
      <c r="F625" s="4"/>
      <c r="G625" s="4"/>
      <c r="H625" s="4"/>
    </row>
    <row r="626" spans="1:8" x14ac:dyDescent="0.2">
      <c r="A626" s="4"/>
      <c r="B626" s="4"/>
      <c r="C626" s="4"/>
      <c r="D626" s="4"/>
      <c r="E626" s="4"/>
      <c r="F626" s="4"/>
      <c r="G626" s="4"/>
      <c r="H626" s="4"/>
    </row>
    <row r="627" spans="1:8" x14ac:dyDescent="0.2">
      <c r="A627" s="4"/>
      <c r="B627" s="4"/>
      <c r="C627" s="4"/>
      <c r="D627" s="4"/>
      <c r="E627" s="4"/>
      <c r="F627" s="4"/>
      <c r="G627" s="4"/>
      <c r="H627" s="4"/>
    </row>
    <row r="628" spans="1:8" x14ac:dyDescent="0.2">
      <c r="A628" s="4"/>
      <c r="B628" s="4"/>
      <c r="C628" s="4"/>
      <c r="D628" s="4"/>
      <c r="E628" s="4"/>
      <c r="F628" s="4"/>
      <c r="G628" s="4"/>
      <c r="H628" s="4"/>
    </row>
    <row r="629" spans="1:8" x14ac:dyDescent="0.2">
      <c r="A629" s="4"/>
      <c r="B629" s="4"/>
      <c r="C629" s="4"/>
      <c r="D629" s="4"/>
      <c r="E629" s="4"/>
      <c r="F629" s="4"/>
      <c r="G629" s="4"/>
      <c r="H629" s="4"/>
    </row>
    <row r="630" spans="1:8" x14ac:dyDescent="0.2">
      <c r="A630" s="4"/>
      <c r="B630" s="4"/>
      <c r="C630" s="4"/>
      <c r="D630" s="4"/>
      <c r="E630" s="4"/>
      <c r="F630" s="4"/>
      <c r="G630" s="4"/>
      <c r="H630" s="4"/>
    </row>
    <row r="631" spans="1:8" x14ac:dyDescent="0.2">
      <c r="A631" s="4"/>
      <c r="B631" s="4"/>
      <c r="C631" s="4"/>
      <c r="D631" s="4"/>
      <c r="E631" s="4"/>
      <c r="F631" s="4"/>
      <c r="G631" s="4"/>
      <c r="H631" s="4"/>
    </row>
    <row r="632" spans="1:8" x14ac:dyDescent="0.2">
      <c r="A632" s="4"/>
      <c r="B632" s="4"/>
      <c r="C632" s="4"/>
      <c r="D632" s="4"/>
      <c r="E632" s="4"/>
      <c r="F632" s="4"/>
      <c r="G632" s="4"/>
      <c r="H632" s="4"/>
    </row>
    <row r="633" spans="1:8" x14ac:dyDescent="0.2">
      <c r="A633" s="4"/>
      <c r="B633" s="4"/>
      <c r="C633" s="4"/>
      <c r="D633" s="4"/>
      <c r="E633" s="4"/>
      <c r="F633" s="4"/>
      <c r="G633" s="4"/>
      <c r="H633" s="4"/>
    </row>
    <row r="634" spans="1:8" x14ac:dyDescent="0.2">
      <c r="A634" s="4"/>
      <c r="B634" s="4"/>
      <c r="C634" s="4"/>
      <c r="D634" s="4"/>
      <c r="E634" s="4"/>
      <c r="F634" s="4"/>
      <c r="G634" s="4"/>
      <c r="H634" s="4"/>
    </row>
    <row r="635" spans="1:8" x14ac:dyDescent="0.2">
      <c r="A635" s="4"/>
      <c r="B635" s="4"/>
      <c r="C635" s="4"/>
      <c r="D635" s="4"/>
      <c r="E635" s="4"/>
      <c r="F635" s="4"/>
      <c r="G635" s="4"/>
      <c r="H635" s="4"/>
    </row>
    <row r="636" spans="1:8" x14ac:dyDescent="0.2">
      <c r="A636" s="4"/>
      <c r="B636" s="4"/>
      <c r="C636" s="4"/>
      <c r="D636" s="4"/>
      <c r="E636" s="4"/>
      <c r="F636" s="4"/>
      <c r="G636" s="4"/>
      <c r="H636" s="4"/>
    </row>
    <row r="637" spans="1:8" x14ac:dyDescent="0.2">
      <c r="A637" s="4"/>
      <c r="B637" s="4"/>
      <c r="C637" s="4"/>
      <c r="D637" s="4"/>
      <c r="E637" s="4"/>
      <c r="F637" s="4"/>
      <c r="G637" s="4"/>
      <c r="H637" s="4"/>
    </row>
    <row r="638" spans="1:8" x14ac:dyDescent="0.2">
      <c r="A638" s="4"/>
      <c r="B638" s="4"/>
      <c r="C638" s="4"/>
      <c r="D638" s="4"/>
      <c r="E638" s="4"/>
      <c r="F638" s="4"/>
      <c r="G638" s="4"/>
      <c r="H638" s="4"/>
    </row>
    <row r="639" spans="1:8" x14ac:dyDescent="0.2">
      <c r="A639" s="4"/>
      <c r="B639" s="4"/>
      <c r="C639" s="4"/>
      <c r="D639" s="4"/>
      <c r="E639" s="4"/>
      <c r="F639" s="4"/>
      <c r="G639" s="4"/>
      <c r="H639" s="4"/>
    </row>
    <row r="640" spans="1:8" x14ac:dyDescent="0.2">
      <c r="A640" s="4"/>
      <c r="B640" s="4"/>
      <c r="C640" s="4"/>
      <c r="D640" s="4"/>
      <c r="E640" s="4"/>
      <c r="F640" s="4"/>
      <c r="G640" s="4"/>
      <c r="H640" s="4"/>
    </row>
    <row r="641" spans="1:8" x14ac:dyDescent="0.2">
      <c r="A641" s="4"/>
      <c r="B641" s="4"/>
      <c r="C641" s="4"/>
      <c r="D641" s="4"/>
      <c r="E641" s="4"/>
      <c r="F641" s="4"/>
      <c r="G641" s="4"/>
      <c r="H641" s="4"/>
    </row>
    <row r="642" spans="1:8" x14ac:dyDescent="0.2">
      <c r="A642" s="4"/>
      <c r="B642" s="4"/>
      <c r="C642" s="4"/>
      <c r="D642" s="4"/>
      <c r="E642" s="4"/>
      <c r="F642" s="4"/>
      <c r="G642" s="4"/>
      <c r="H642" s="4"/>
    </row>
    <row r="643" spans="1:8" x14ac:dyDescent="0.2">
      <c r="A643" s="4"/>
      <c r="B643" s="4"/>
      <c r="C643" s="4"/>
      <c r="D643" s="4"/>
      <c r="E643" s="4"/>
      <c r="F643" s="4"/>
      <c r="G643" s="4"/>
      <c r="H643" s="4"/>
    </row>
    <row r="644" spans="1:8" x14ac:dyDescent="0.2">
      <c r="A644" s="4"/>
      <c r="B644" s="4"/>
      <c r="C644" s="4"/>
      <c r="D644" s="4"/>
      <c r="E644" s="4"/>
      <c r="F644" s="4"/>
      <c r="G644" s="4"/>
      <c r="H644" s="4"/>
    </row>
    <row r="645" spans="1:8" x14ac:dyDescent="0.2">
      <c r="A645" s="4"/>
      <c r="B645" s="4"/>
      <c r="C645" s="4"/>
      <c r="D645" s="4"/>
      <c r="E645" s="4"/>
      <c r="F645" s="4"/>
      <c r="G645" s="4"/>
      <c r="H645" s="4"/>
    </row>
    <row r="646" spans="1:8" x14ac:dyDescent="0.2">
      <c r="A646" s="4"/>
      <c r="B646" s="4"/>
      <c r="C646" s="4"/>
      <c r="D646" s="4"/>
      <c r="E646" s="4"/>
      <c r="F646" s="4"/>
      <c r="G646" s="4"/>
      <c r="H646" s="4"/>
    </row>
    <row r="647" spans="1:8" x14ac:dyDescent="0.2">
      <c r="A647" s="4"/>
      <c r="B647" s="4"/>
      <c r="C647" s="4"/>
      <c r="D647" s="4"/>
      <c r="E647" s="4"/>
      <c r="F647" s="4"/>
      <c r="G647" s="4"/>
      <c r="H647" s="4"/>
    </row>
    <row r="648" spans="1:8" x14ac:dyDescent="0.2">
      <c r="A648" s="4"/>
      <c r="B648" s="4"/>
      <c r="C648" s="4"/>
      <c r="D648" s="4"/>
      <c r="E648" s="4"/>
      <c r="F648" s="4"/>
      <c r="G648" s="4"/>
      <c r="H648" s="4"/>
    </row>
    <row r="649" spans="1:8" x14ac:dyDescent="0.2">
      <c r="A649" s="4"/>
      <c r="B649" s="4"/>
      <c r="C649" s="4"/>
      <c r="D649" s="4"/>
      <c r="E649" s="4"/>
      <c r="F649" s="4"/>
      <c r="G649" s="4"/>
      <c r="H649" s="4"/>
    </row>
    <row r="650" spans="1:8" x14ac:dyDescent="0.2">
      <c r="A650" s="4"/>
      <c r="B650" s="4"/>
      <c r="C650" s="4"/>
      <c r="D650" s="4"/>
      <c r="E650" s="4"/>
      <c r="F650" s="4"/>
      <c r="G650" s="4"/>
      <c r="H650" s="4"/>
    </row>
    <row r="651" spans="1:8" x14ac:dyDescent="0.2">
      <c r="A651" s="4"/>
      <c r="B651" s="4"/>
      <c r="C651" s="4"/>
      <c r="D651" s="4"/>
      <c r="E651" s="4"/>
      <c r="F651" s="4"/>
      <c r="G651" s="4"/>
      <c r="H651" s="4"/>
    </row>
    <row r="652" spans="1:8" x14ac:dyDescent="0.2">
      <c r="A652" s="4"/>
      <c r="B652" s="4"/>
      <c r="C652" s="4"/>
      <c r="D652" s="4"/>
      <c r="E652" s="4"/>
      <c r="F652" s="4"/>
      <c r="G652" s="4"/>
      <c r="H652" s="4"/>
    </row>
    <row r="653" spans="1:8" x14ac:dyDescent="0.2">
      <c r="A653" s="4"/>
      <c r="B653" s="4"/>
      <c r="C653" s="4"/>
      <c r="D653" s="4"/>
      <c r="E653" s="4"/>
      <c r="F653" s="4"/>
      <c r="G653" s="4"/>
      <c r="H653" s="4"/>
    </row>
    <row r="654" spans="1:8" x14ac:dyDescent="0.2">
      <c r="A654" s="4"/>
      <c r="B654" s="4"/>
      <c r="C654" s="4"/>
      <c r="D654" s="4"/>
      <c r="E654" s="4"/>
      <c r="F654" s="4"/>
      <c r="G654" s="4"/>
      <c r="H654" s="4"/>
    </row>
    <row r="655" spans="1:8" x14ac:dyDescent="0.2">
      <c r="A655" s="4"/>
      <c r="B655" s="4"/>
      <c r="C655" s="4"/>
      <c r="D655" s="4"/>
      <c r="E655" s="4"/>
      <c r="F655" s="4"/>
      <c r="G655" s="4"/>
      <c r="H655" s="4"/>
    </row>
    <row r="656" spans="1:8" x14ac:dyDescent="0.2">
      <c r="A656" s="4"/>
      <c r="B656" s="4"/>
      <c r="C656" s="4"/>
      <c r="D656" s="4"/>
      <c r="E656" s="4"/>
      <c r="F656" s="4"/>
      <c r="G656" s="4"/>
      <c r="H656" s="4"/>
    </row>
    <row r="657" spans="1:8" x14ac:dyDescent="0.2">
      <c r="A657" s="4"/>
      <c r="B657" s="4"/>
      <c r="C657" s="4"/>
      <c r="D657" s="4"/>
      <c r="E657" s="4"/>
      <c r="F657" s="4"/>
      <c r="G657" s="4"/>
      <c r="H657" s="4"/>
    </row>
    <row r="658" spans="1:8" x14ac:dyDescent="0.2">
      <c r="A658" s="4"/>
      <c r="B658" s="4"/>
      <c r="C658" s="4"/>
      <c r="D658" s="4"/>
      <c r="E658" s="4"/>
      <c r="F658" s="4"/>
      <c r="G658" s="4"/>
      <c r="H658" s="4"/>
    </row>
    <row r="659" spans="1:8" x14ac:dyDescent="0.2">
      <c r="A659" s="4"/>
      <c r="B659" s="4"/>
      <c r="C659" s="4"/>
      <c r="D659" s="4"/>
      <c r="E659" s="4"/>
      <c r="F659" s="4"/>
      <c r="G659" s="4"/>
      <c r="H659" s="4"/>
    </row>
    <row r="660" spans="1:8" x14ac:dyDescent="0.2">
      <c r="A660" s="4"/>
      <c r="B660" s="4"/>
      <c r="C660" s="4"/>
      <c r="D660" s="4"/>
      <c r="E660" s="4"/>
      <c r="F660" s="4"/>
      <c r="G660" s="4"/>
      <c r="H660" s="4"/>
    </row>
    <row r="661" spans="1:8" x14ac:dyDescent="0.2">
      <c r="A661" s="4"/>
      <c r="B661" s="4"/>
      <c r="C661" s="4"/>
      <c r="D661" s="4"/>
      <c r="E661" s="4"/>
      <c r="F661" s="4"/>
      <c r="G661" s="4"/>
      <c r="H661" s="4"/>
    </row>
    <row r="662" spans="1:8" x14ac:dyDescent="0.2">
      <c r="A662" s="4"/>
      <c r="B662" s="4"/>
      <c r="C662" s="4"/>
      <c r="D662" s="4"/>
      <c r="E662" s="4"/>
      <c r="F662" s="4"/>
      <c r="G662" s="4"/>
      <c r="H662" s="4"/>
    </row>
    <row r="663" spans="1:8" x14ac:dyDescent="0.2">
      <c r="A663" s="4"/>
      <c r="B663" s="4"/>
      <c r="C663" s="4"/>
      <c r="D663" s="4"/>
      <c r="E663" s="4"/>
      <c r="F663" s="4"/>
      <c r="G663" s="4"/>
      <c r="H663" s="4"/>
    </row>
    <row r="664" spans="1:8" x14ac:dyDescent="0.2">
      <c r="A664" s="4"/>
      <c r="B664" s="4"/>
      <c r="C664" s="4"/>
      <c r="D664" s="4"/>
      <c r="E664" s="4"/>
      <c r="F664" s="4"/>
      <c r="G664" s="4"/>
      <c r="H664" s="4"/>
    </row>
    <row r="665" spans="1:8" x14ac:dyDescent="0.2">
      <c r="A665" s="4"/>
      <c r="B665" s="4"/>
      <c r="C665" s="4"/>
      <c r="D665" s="4"/>
      <c r="E665" s="4"/>
      <c r="F665" s="4"/>
      <c r="G665" s="4"/>
      <c r="H665" s="4"/>
    </row>
    <row r="666" spans="1:8" x14ac:dyDescent="0.2">
      <c r="A666" s="4"/>
      <c r="B666" s="4"/>
      <c r="C666" s="4"/>
      <c r="D666" s="4"/>
      <c r="E666" s="4"/>
      <c r="F666" s="4"/>
      <c r="G666" s="4"/>
      <c r="H666" s="4"/>
    </row>
    <row r="667" spans="1:8" x14ac:dyDescent="0.2">
      <c r="A667" s="4"/>
      <c r="B667" s="4"/>
      <c r="C667" s="4"/>
      <c r="D667" s="4"/>
      <c r="E667" s="4"/>
      <c r="F667" s="4"/>
      <c r="G667" s="4"/>
      <c r="H667" s="4"/>
    </row>
    <row r="668" spans="1:8" x14ac:dyDescent="0.2">
      <c r="A668" s="4"/>
      <c r="B668" s="4"/>
      <c r="C668" s="4"/>
      <c r="D668" s="4"/>
      <c r="E668" s="4"/>
      <c r="F668" s="4"/>
      <c r="G668" s="4"/>
      <c r="H668" s="4"/>
    </row>
    <row r="669" spans="1:8" x14ac:dyDescent="0.2">
      <c r="A669" s="4"/>
      <c r="B669" s="4"/>
      <c r="C669" s="4"/>
      <c r="D669" s="4"/>
      <c r="E669" s="4"/>
      <c r="F669" s="4"/>
      <c r="G669" s="4"/>
      <c r="H669" s="4"/>
    </row>
    <row r="670" spans="1:8" x14ac:dyDescent="0.2">
      <c r="A670" s="4"/>
      <c r="B670" s="4"/>
      <c r="C670" s="4"/>
      <c r="D670" s="4"/>
      <c r="E670" s="4"/>
      <c r="F670" s="4"/>
      <c r="G670" s="4"/>
      <c r="H670" s="4"/>
    </row>
    <row r="671" spans="1:8" x14ac:dyDescent="0.2">
      <c r="A671" s="4"/>
      <c r="B671" s="4"/>
      <c r="C671" s="4"/>
      <c r="D671" s="4"/>
      <c r="E671" s="4"/>
      <c r="F671" s="4"/>
      <c r="G671" s="4"/>
      <c r="H671" s="4"/>
    </row>
    <row r="672" spans="1:8" x14ac:dyDescent="0.2">
      <c r="A672" s="4"/>
      <c r="B672" s="4"/>
      <c r="C672" s="4"/>
      <c r="D672" s="4"/>
      <c r="E672" s="4"/>
      <c r="F672" s="4"/>
      <c r="G672" s="4"/>
      <c r="H672" s="4"/>
    </row>
    <row r="673" spans="1:8" x14ac:dyDescent="0.2">
      <c r="A673" s="4"/>
      <c r="B673" s="4"/>
      <c r="C673" s="4"/>
      <c r="D673" s="4"/>
      <c r="E673" s="4"/>
      <c r="F673" s="4"/>
      <c r="G673" s="4"/>
      <c r="H673" s="4"/>
    </row>
    <row r="674" spans="1:8" x14ac:dyDescent="0.2">
      <c r="A674" s="4"/>
      <c r="B674" s="4"/>
      <c r="C674" s="4"/>
      <c r="D674" s="4"/>
      <c r="E674" s="4"/>
      <c r="F674" s="4"/>
      <c r="G674" s="4"/>
      <c r="H674" s="4"/>
    </row>
    <row r="675" spans="1:8" x14ac:dyDescent="0.2">
      <c r="A675" s="4"/>
      <c r="B675" s="4"/>
      <c r="C675" s="4"/>
      <c r="D675" s="4"/>
      <c r="E675" s="4"/>
      <c r="F675" s="4"/>
      <c r="G675" s="4"/>
      <c r="H675" s="4"/>
    </row>
    <row r="676" spans="1:8" x14ac:dyDescent="0.2">
      <c r="A676" s="4"/>
      <c r="B676" s="4"/>
      <c r="C676" s="4"/>
      <c r="D676" s="4"/>
      <c r="E676" s="4"/>
      <c r="F676" s="4"/>
      <c r="G676" s="4"/>
      <c r="H676" s="4"/>
    </row>
    <row r="677" spans="1:8" x14ac:dyDescent="0.2">
      <c r="A677" s="4"/>
      <c r="B677" s="4"/>
      <c r="C677" s="4"/>
      <c r="D677" s="4"/>
      <c r="E677" s="4"/>
      <c r="F677" s="4"/>
      <c r="G677" s="4"/>
      <c r="H677" s="4"/>
    </row>
    <row r="678" spans="1:8" x14ac:dyDescent="0.2">
      <c r="A678" s="4"/>
      <c r="B678" s="4"/>
      <c r="C678" s="4"/>
      <c r="D678" s="4"/>
      <c r="E678" s="4"/>
      <c r="F678" s="4"/>
      <c r="G678" s="4"/>
      <c r="H678" s="4"/>
    </row>
    <row r="679" spans="1:8" x14ac:dyDescent="0.2">
      <c r="A679" s="4"/>
      <c r="B679" s="4"/>
      <c r="C679" s="4"/>
      <c r="D679" s="4"/>
      <c r="E679" s="4"/>
      <c r="F679" s="4"/>
      <c r="G679" s="4"/>
      <c r="H679" s="4"/>
    </row>
  </sheetData>
  <mergeCells count="2">
    <mergeCell ref="A1:B1"/>
    <mergeCell ref="A31:B3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wehrens</cp:lastModifiedBy>
  <cp:lastPrinted>2007-12-04T14:48:44Z</cp:lastPrinted>
  <dcterms:created xsi:type="dcterms:W3CDTF">1996-10-14T23:33:28Z</dcterms:created>
  <dcterms:modified xsi:type="dcterms:W3CDTF">2014-04-29T12:38:35Z</dcterms:modified>
</cp:coreProperties>
</file>