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62" i="61"/>
  <c r="A43" l="1"/>
  <c r="A42"/>
  <c r="A268"/>
  <c r="A267"/>
  <c r="A264"/>
  <c r="A253" l="1"/>
  <c r="A252"/>
  <c r="A251"/>
  <c r="A250"/>
  <c r="A249"/>
  <c r="A248"/>
  <c r="A247"/>
  <c r="A232"/>
  <c r="A244"/>
  <c r="A243"/>
  <c r="A242"/>
  <c r="A241"/>
  <c r="A240"/>
  <c r="A239"/>
  <c r="A237"/>
  <c r="A236"/>
  <c r="A235"/>
  <c r="A234"/>
  <c r="A233"/>
  <c r="A228"/>
  <c r="A227"/>
  <c r="A223"/>
  <c r="A222"/>
  <c r="A219"/>
  <c r="A218"/>
  <c r="A217"/>
  <c r="A226"/>
  <c r="A221"/>
  <c r="A213"/>
  <c r="A212"/>
  <c r="A211"/>
  <c r="A207"/>
  <c r="A88"/>
  <c r="A205"/>
  <c r="A204"/>
  <c r="A200"/>
  <c r="A195"/>
  <c r="A192"/>
  <c r="A191"/>
  <c r="A187"/>
  <c r="A185"/>
  <c r="A186"/>
  <c r="A153"/>
  <c r="A116"/>
  <c r="A122"/>
  <c r="A154"/>
  <c r="A152"/>
  <c r="A151"/>
  <c r="A150"/>
  <c r="A149"/>
  <c r="A148"/>
  <c r="A140"/>
  <c r="A139"/>
  <c r="A138"/>
  <c r="A137"/>
  <c r="A136"/>
  <c r="A135"/>
  <c r="A132"/>
  <c r="A131"/>
  <c r="A126"/>
  <c r="A125"/>
  <c r="A124"/>
  <c r="A121"/>
  <c r="A120"/>
  <c r="A119"/>
  <c r="A117"/>
  <c r="A115"/>
  <c r="A114"/>
  <c r="A113"/>
  <c r="A71" l="1"/>
  <c r="C68"/>
  <c r="C62"/>
  <c r="A68"/>
  <c r="A40"/>
  <c r="A39"/>
  <c r="A147" l="1"/>
  <c r="A130"/>
  <c r="A54" l="1"/>
  <c r="C54"/>
  <c r="A86" l="1"/>
  <c r="A36"/>
  <c r="A33"/>
  <c r="A72"/>
  <c r="A66"/>
  <c r="A65"/>
  <c r="A34"/>
  <c r="A60"/>
  <c r="A55" l="1"/>
  <c r="A46" l="1"/>
  <c r="A47"/>
  <c r="A82" l="1"/>
  <c r="A53"/>
  <c r="A24" i="58"/>
  <c r="A25"/>
  <c r="A27"/>
  <c r="A30"/>
  <c r="A31"/>
  <c r="A34"/>
  <c r="A35"/>
  <c r="A38"/>
  <c r="A44"/>
  <c r="A47"/>
  <c r="A48"/>
  <c r="A60"/>
  <c r="A61"/>
  <c r="A62"/>
  <c r="A63"/>
  <c r="A50" i="61"/>
  <c r="A83"/>
  <c r="A96"/>
</calcChain>
</file>

<file path=xl/sharedStrings.xml><?xml version="1.0" encoding="utf-8"?>
<sst xmlns="http://schemas.openxmlformats.org/spreadsheetml/2006/main" count="742" uniqueCount="188">
  <si>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</si>
  <si>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</si>
  <si>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</si>
  <si>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</si>
  <si>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</si>
  <si>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</si>
  <si>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</si>
  <si>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</si>
  <si>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</si>
  <si>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</si>
  <si>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</si>
  <si>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</si>
  <si>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</si>
  <si>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</si>
  <si>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</si>
  <si>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</si>
  <si>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</si>
  <si>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</si>
  <si>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</si>
  <si>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</si>
  <si>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</si>
  <si>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</si>
  <si>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</si>
  <si>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</si>
  <si>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</si>
  <si>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</si>
  <si>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</si>
  <si>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</si>
  <si>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</si>
  <si>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</si>
  <si>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</si>
  <si>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</si>
  <si>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</si>
  <si>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</si>
  <si>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</si>
  <si>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</si>
  <si>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</si>
  <si>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</si>
  <si>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</si>
  <si>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</si>
  <si>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</si>
  <si>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</si>
  <si>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</si>
  <si>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</si>
  <si>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</si>
  <si>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</si>
  <si>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</si>
  <si>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</si>
  <si>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</si>
  <si>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</si>
  <si>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</si>
  <si>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</si>
  <si>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</si>
  <si>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</si>
  <si>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</si>
  <si>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</si>
  <si>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</si>
  <si>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</si>
  <si>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</si>
  <si>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%5 - perform tracking, check tracking, make problem movie and correct</t>
  </si>
  <si>
    <t>% Add correct mu</t>
  </si>
  <si>
    <t>branch fit time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</si>
  <si>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</si>
  <si>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</si>
  <si>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</si>
  <si>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</si>
  <si>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</si>
  <si>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</si>
  <si>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% completeCycle</t>
  </si>
  <si>
    <t>s_rm = DJK_selSchitzesToPlot(s_all, 'P', @(x) 1); name_rm = 'rm';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</si>
  <si>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</si>
  <si>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</si>
  <si>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% Schnitz Plots</t>
  </si>
  <si>
    <t>% Time point data</t>
  </si>
  <si>
    <t>all time</t>
  </si>
  <si>
    <t>schnitzes to be removed from analysis</t>
  </si>
  <si>
    <t>% remove bad cells</t>
  </si>
  <si>
    <t>autofluorescence</t>
  </si>
  <si>
    <t>0.94</t>
  </si>
  <si>
    <t>slices</t>
  </si>
  <si>
    <t>trimmed_branches = DJK_trim_branch_data(branches);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</si>
  <si>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</si>
  <si>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</si>
  <si>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</si>
  <si>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</si>
  <si>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</si>
  <si>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</si>
  <si>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</si>
  <si>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</si>
  <si>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% AutoCorr &amp; Xcorr with errorbars</t>
  </si>
  <si>
    <t>% AutoCorr &amp; Xcorr with individual traces</t>
  </si>
  <si>
    <t>% second color</t>
  </si>
  <si>
    <t>fluor1</t>
  </si>
  <si>
    <t>fluor2</t>
  </si>
  <si>
    <t>fluor3</t>
  </si>
  <si>
    <t>c</t>
  </si>
  <si>
    <t>y</t>
  </si>
  <si>
    <t>none</t>
  </si>
  <si>
    <t>DJK_compileSchnitzImproved_3colors(p,'quickMode',0);</t>
  </si>
  <si>
    <t>[p,schnitzcells] = DJK_compileSchnitzImproved_3colors(p,'quickMode',1);</t>
  </si>
  <si>
    <t>% START OF DATA PLOTTING</t>
  </si>
  <si>
    <t>for RichMedium! (LoG_Smoothing can be reset to 2(default) if good image quality)</t>
  </si>
  <si>
    <t>too few separations of cells! (change d2 to d1 or B_fillEdge2 in PN_segPhase if unsatisfying)</t>
  </si>
  <si>
    <t>DJK_makeMovie (p, 'tree', 'cellno', 'stabilize', 1,'problemCells',problems);</t>
  </si>
  <si>
    <t>if a fluorescence colour does not exist, set color to: 'none'</t>
  </si>
  <si>
    <t>rich medium</t>
  </si>
  <si>
    <t>neckDepth</t>
  </si>
  <si>
    <t>2012-01-27</t>
  </si>
  <si>
    <t>D:\ExperimentalDataTodo</t>
  </si>
  <si>
    <t>% Check if shift is sufficient!</t>
  </si>
  <si>
    <t>load 'U:\Schnitzcells-currentVersion\12-01-18\fluo_correction_images\Correction_10Mhz_111206_50ms.mat' flatfield shading replace</t>
  </si>
  <si>
    <t>load 'U:\Schnitzcells-currentVersion\12-01-18\fluo_correction_images\PSF_090402_centered.mat' PSF</t>
  </si>
  <si>
    <t>DJK_addToSchnitzes_fluor_anycolor(p, 'onScreen', 0,'fluorcolor','fluor1','colorNormalize',[0 1000]);</t>
  </si>
  <si>
    <t>DJK_addToSchnitzes_fluor_anycolor(p, 'onScreen', 0,'fluorcolor','fluor2','colorNormalize',[0 100]);</t>
  </si>
  <si>
    <t>[0 800]</t>
  </si>
  <si>
    <t>DJK_plot_scatterColor(p, s_all, 'av_mu_fitNew', 'av_time', 'gen', 'ylim', [0 1.0], 'selectionName', name_all, 'plotRegression', 0, 'onScreen', 0);</t>
  </si>
  <si>
    <t>DJK_plot_scatterColor(p, s_all, 'av_Y6_mean', 'av_time', 'gen', 'ylim', [0 2000], 'selectionName', name_all, 'plotRegression', 0, 'onScreen', 0);</t>
  </si>
  <si>
    <t>DJK_plot_scatterColor(p, s_all, 'av_C6_mean', 'av_time', 'gen', 'ylim', [0 200], 'selectionName', name_all, 'plotRegression', 0, 'onScreen', 0);</t>
  </si>
  <si>
    <t>DJK_plot_scatterColor(p, s_all, 'av_mu_fitNew', 'av_Y6_mean', 'av_time', 'xlim', [0 2000], 'ylim', [0 1.0], 'selectionName', name_all, 'plotRegression', 1, 'onScreen', 0);</t>
  </si>
  <si>
    <t>DJK_plot_scatterColor(p, s_all, 'av_mu_fitNew', 'av_C6_mean', 'av_time', 'xlim', [0 200], 'ylim', [0 1.0], 'selectionName', name_all, 'plotRegression', 1, 'onScreen', 0);</t>
  </si>
  <si>
    <t>DJK_plot_scatterColor(p, s_all_fitTime_cycle, 'av_mu_fitNew', 'av_Y6_mean', 'av_time', 'xlim', [0 2000], 'ylim', [0 1.0], 'selectionName', name_all_fitTime_cycle, 'plotRegression', 1, 'onScreen', 0);</t>
  </si>
  <si>
    <t>DJK_plot_scatterColor(p, s_rm_fitTime_cycle, 'av_mu_fitNew', 'av_Y6_mean', 'av_time', 'xlim', [0 2000], 'ylim', [0 1.0], 'selectionName', name_rm_fitTime_cycle, 'plotRegression', 1, 'onScreen', 0);</t>
  </si>
  <si>
    <t>DJK_plot_scatterColor(p, s_all_fitTime_cycle, 'av_mu_fitNew', 'av_C6_mean', 'av_time', 'xlim', [0 200], 'ylim', [0 1.0], 'selectionName', name_all_fitTime_cycle, 'plotRegression', 1, 'onScreen', 0);</t>
  </si>
  <si>
    <t>DJK_plot_scatterColor(p, s_rm_fitTime_cycle, 'av_mu_fitNew', 'av_C6_mean', 'av_time', 'xlim', [0 200], 'ylim', [0 1.0], 'selectionName', name_rm_fitTime_cycle, 'plotRegression', 1, 'onScreen', 0);</t>
  </si>
  <si>
    <t>%crosscorr</t>
  </si>
  <si>
    <t>%1st plots</t>
  </si>
  <si>
    <t>[300 850]</t>
  </si>
  <si>
    <t>[25:759]</t>
  </si>
  <si>
    <t>% Spatial Dependence</t>
  </si>
  <si>
    <t>% MORE FEATURES FOR EXTRA ANALYSIS</t>
  </si>
  <si>
    <t>slowschnitzes=NW_detectSlowSchnitzes(p,schnitzcells,'muP25_fitNew','muThreshold',0);</t>
  </si>
  <si>
    <t>% Find Schnitzes with slow/negative growth rate -&gt; rm them?!</t>
  </si>
  <si>
    <t>frames for which spatial dependence is plotted</t>
  </si>
  <si>
    <t>[100 200 300]</t>
  </si>
  <si>
    <t>% if Fluo Data: choose Fluo Frames or use fitted_Y6_mean (decent, as long as not directly before/after cell division)</t>
  </si>
  <si>
    <t>% motivation for calculating noise seperately: if e.g. very dark/bright branch group exists</t>
  </si>
  <si>
    <t>trimmed_branches2 = DJK_trim_branch_data(branchData2);</t>
  </si>
  <si>
    <t>branch_groups2 = DJK_divide_branch_data(trimmed_branches2);</t>
  </si>
  <si>
    <t>branch_groups=branch_groups2_noise;</t>
  </si>
  <si>
    <t>% now use crosscorr functions above</t>
  </si>
  <si>
    <r>
      <t xml:space="preserve">% AutoCorr &amp; Xcorr with errorbars </t>
    </r>
    <r>
      <rPr>
        <b/>
        <sz val="8"/>
        <color theme="1"/>
        <rFont val="Arial"/>
        <family val="2"/>
      </rPr>
      <t>(Here, noise is calculated seperately for each branchgroup in the array of branchgroups!)</t>
    </r>
  </si>
  <si>
    <t>% Make movie with cells colored according to branch group</t>
  </si>
  <si>
    <t>frames for branchgroup movie is plotted</t>
  </si>
  <si>
    <t>[30:15:700]</t>
  </si>
  <si>
    <t>% Plot cell cycle dependence and correct for it</t>
  </si>
  <si>
    <t>fields for which noise is added to schnitzcells (each frame)</t>
  </si>
  <si>
    <t>fields for which noise is added to schnitzcells (fluo frames)</t>
  </si>
  <si>
    <t>{'time','muP25_fitNew_all','mu25_fitNew_all'}</t>
  </si>
  <si>
    <t>{'Y_time','Y6_mean','C6_mean','muP25_fitNew','mu25_fitNew'}</t>
  </si>
  <si>
    <t>% each frame fields. Comment out if not used</t>
  </si>
  <si>
    <t>% fluo frame fields. Comment out if not used</t>
  </si>
  <si>
    <t>s_rmNoise</t>
  </si>
  <si>
    <t>% s_rm_fitTimeNoise, s_rm</t>
  </si>
  <si>
    <t xml:space="preserve">s_rm_fitTimeNoise = DJK_selSchitzesToPlot(s_rmNoise, 'time', @(x) x(1) &gt; fitTime(1) &amp; x(1) &lt; fitTime(2)); </t>
  </si>
  <si>
    <t>cellCycleDependence: # bins tested for fluo frame data</t>
  </si>
  <si>
    <t>[5 6 7 8 9 10]</t>
  </si>
  <si>
    <t>[7 8 10 15 20 25]</t>
  </si>
  <si>
    <t>cellCycleDependence: # bins tested for each frame data</t>
  </si>
  <si>
    <t>selection name (match to schnitz selection)</t>
  </si>
  <si>
    <t>name_rm</t>
  </si>
  <si>
    <t>% maybe also use noise data? 'all' yields more data</t>
  </si>
  <si>
    <t>% use noiseData for fluorescence when global trend (e.g. upwards) through experiment time. Don't use 'fitted…'</t>
  </si>
  <si>
    <t># bins for growth rate (each frame)</t>
  </si>
  <si>
    <t>% get fit polynomials</t>
  </si>
  <si>
    <t># bins for fluo1 (YFP)</t>
  </si>
  <si>
    <t># bins for fluo2 (CFP)</t>
  </si>
  <si>
    <t xml:space="preserve">s_rm_fitTime_cycleNoise = DJK_selSchitzesToPlot(s_rm_fitTimeNoise, 'time', @(x) x(1) &gt; fitTime(1) &amp; x(1) &lt; fitTime(2)); </t>
  </si>
  <si>
    <t>% complete cycle</t>
  </si>
  <si>
    <t>% if this is used for CrossCorrs, take very large fitTime (ca. time of one generation at end is excluded)</t>
  </si>
  <si>
    <t>%correct for cell cycle</t>
  </si>
  <si>
    <t>schnitzcells to use for plotting cell cycle dependence + being corrected</t>
  </si>
  <si>
    <t>% get branches and crosscorrs as usual.</t>
  </si>
  <si>
    <t>% Plot uncorrected branches for control</t>
  </si>
  <si>
    <t>trimmed_branchesCycCor = DJK_trim_branch_data(branchesCycCor);</t>
  </si>
  <si>
    <t>branch_groupsCycCor = DJK_divide_branch_data(trimmed_branchesCycCor);</t>
  </si>
  <si>
    <t>% control</t>
  </si>
  <si>
    <t>% control2: check cellcycle Dependence of old vs corrected data</t>
  </si>
  <si>
    <t>[0 999]</t>
  </si>
  <si>
    <t>% *** now check folder /schnitzcells/cellcycle/ and find good binning  ***</t>
  </si>
  <si>
    <t>% Extra Rescale Correction for Distorted Fluorescence Images. Hopefully Obsolete</t>
  </si>
  <si>
    <t>[1.015, 1.004]</t>
  </si>
  <si>
    <t>rescaleCorection(fluor specific! At the moment for fluor2!)</t>
  </si>
  <si>
    <t>[105 108 196 199 416 419 437 441 700 705]</t>
  </si>
  <si>
    <t>fitTime branch (obsolete?)</t>
  </si>
  <si>
    <t>load 'D:\SchnitzcellsCurrentVersion\12-03-29\Schnitzcells\fluo_correction_images\Correction_10Mhz_111206_50ms.mat' flatfield shading replace</t>
  </si>
  <si>
    <t>load 'D:\SchnitzcellsCurrentVersion\12-03-29\Schnitzcells\fluo_correction_images\PSF_090402_centered.mat' PSF</t>
  </si>
  <si>
    <t>% bad schnitzes removed + noise added</t>
  </si>
  <si>
    <t>load 'D:\SchnitzcellsCurrentVersion\12-03-29\Schnitzcells\Noreen_additions\NW_ColorMaps.mat'  whiteredgreenColormap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</si>
</sst>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8" borderId="0" xfId="0" applyFont="1" applyFill="1"/>
    <xf numFmtId="0" fontId="3" fillId="9" borderId="0" xfId="0" applyFont="1" applyFill="1"/>
    <xf numFmtId="0" fontId="4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6" fillId="0" borderId="0" xfId="0" applyFont="1"/>
    <xf numFmtId="0" fontId="2" fillId="7" borderId="0" xfId="0" applyFont="1" applyFill="1"/>
    <xf numFmtId="0" fontId="1" fillId="0" borderId="0" xfId="0" applyNumberFormat="1" applyFont="1" applyAlignment="1">
      <alignment horizontal="left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8"/>
  <sheetViews>
    <sheetView tabSelected="1" zoomScaleNormal="100" workbookViewId="0">
      <selection activeCell="B13" sqref="B13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26" t="s">
        <v>10</v>
      </c>
      <c r="B1" s="26"/>
    </row>
    <row r="2" spans="1:5">
      <c r="A2" s="2" t="s">
        <v>1</v>
      </c>
      <c r="B2" s="6" t="s">
        <v>107</v>
      </c>
      <c r="C2" s="5"/>
    </row>
    <row r="3" spans="1:5">
      <c r="A3" s="2" t="s">
        <v>2</v>
      </c>
      <c r="B3" s="5" t="s">
        <v>22</v>
      </c>
      <c r="C3" s="5"/>
      <c r="E3" s="5"/>
    </row>
    <row r="4" spans="1:5">
      <c r="A4" s="2" t="s">
        <v>0</v>
      </c>
      <c r="B4" s="5" t="s">
        <v>108</v>
      </c>
      <c r="C4" s="5"/>
      <c r="D4" s="5"/>
    </row>
    <row r="5" spans="1:5">
      <c r="A5" s="2" t="s">
        <v>3</v>
      </c>
      <c r="B5" s="5" t="s">
        <v>127</v>
      </c>
      <c r="C5" s="5"/>
      <c r="D5" s="5"/>
    </row>
    <row r="6" spans="1:5">
      <c r="A6" s="2" t="s">
        <v>92</v>
      </c>
      <c r="B6" s="5" t="s">
        <v>96</v>
      </c>
      <c r="C6" s="5"/>
      <c r="D6" s="5"/>
    </row>
    <row r="7" spans="1:5">
      <c r="A7" s="2" t="s">
        <v>93</v>
      </c>
      <c r="B7" s="5" t="s">
        <v>95</v>
      </c>
      <c r="C7" s="5"/>
    </row>
    <row r="8" spans="1:5">
      <c r="A8" s="2" t="s">
        <v>94</v>
      </c>
      <c r="B8" s="5" t="s">
        <v>97</v>
      </c>
      <c r="C8" s="5" t="s">
        <v>104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18</v>
      </c>
    </row>
    <row r="11" spans="1:5">
      <c r="A11" s="2" t="s">
        <v>5</v>
      </c>
      <c r="B11" s="5" t="s">
        <v>12</v>
      </c>
      <c r="C11" s="5"/>
    </row>
    <row r="12" spans="1:5">
      <c r="A12" s="2"/>
      <c r="B12" s="5"/>
    </row>
    <row r="13" spans="1:5">
      <c r="A13" s="2" t="s">
        <v>79</v>
      </c>
      <c r="B13" s="1" t="s">
        <v>14</v>
      </c>
      <c r="C13" s="5"/>
    </row>
    <row r="14" spans="1:5">
      <c r="A14" s="2" t="s">
        <v>83</v>
      </c>
      <c r="B14" s="5">
        <v>35</v>
      </c>
      <c r="C14" s="5"/>
    </row>
    <row r="15" spans="1:5">
      <c r="A15" s="2" t="s">
        <v>84</v>
      </c>
      <c r="B15" s="5">
        <v>20</v>
      </c>
    </row>
    <row r="16" spans="1:5">
      <c r="A16" s="2" t="s">
        <v>85</v>
      </c>
      <c r="B16" s="5">
        <v>2</v>
      </c>
    </row>
    <row r="17" spans="1:3">
      <c r="A17" s="2" t="s">
        <v>86</v>
      </c>
      <c r="B17" s="5">
        <v>250</v>
      </c>
    </row>
    <row r="18" spans="1:3">
      <c r="A18" s="2" t="s">
        <v>87</v>
      </c>
      <c r="B18" s="5">
        <v>5</v>
      </c>
    </row>
    <row r="19" spans="1:3">
      <c r="A19" s="2" t="s">
        <v>88</v>
      </c>
      <c r="B19" s="5">
        <v>5</v>
      </c>
    </row>
    <row r="20" spans="1:3">
      <c r="A20" s="2" t="s">
        <v>106</v>
      </c>
      <c r="B20" s="5">
        <v>2</v>
      </c>
    </row>
    <row r="21" spans="1:3">
      <c r="A21" s="2"/>
      <c r="B21" s="5"/>
    </row>
    <row r="22" spans="1:3">
      <c r="A22" s="2" t="s">
        <v>47</v>
      </c>
      <c r="B22" s="5" t="s">
        <v>114</v>
      </c>
    </row>
    <row r="23" spans="1:3">
      <c r="A23" s="2" t="s">
        <v>49</v>
      </c>
      <c r="B23" s="5" t="s">
        <v>126</v>
      </c>
      <c r="C23" s="1" t="s">
        <v>124</v>
      </c>
    </row>
    <row r="24" spans="1:3">
      <c r="A24" s="2" t="s">
        <v>50</v>
      </c>
      <c r="B24" s="5" t="s">
        <v>126</v>
      </c>
    </row>
    <row r="25" spans="1:3">
      <c r="A25" s="2" t="s">
        <v>183</v>
      </c>
      <c r="B25" s="5" t="s">
        <v>177</v>
      </c>
      <c r="C25" s="1" t="s">
        <v>125</v>
      </c>
    </row>
    <row r="26" spans="1:3">
      <c r="A26" s="2" t="s">
        <v>52</v>
      </c>
      <c r="B26" s="5"/>
    </row>
    <row r="27" spans="1:3">
      <c r="A27" s="2" t="s">
        <v>53</v>
      </c>
      <c r="B27" s="5">
        <v>25</v>
      </c>
    </row>
    <row r="28" spans="1:3">
      <c r="A28" s="2" t="s">
        <v>75</v>
      </c>
      <c r="B28" s="5" t="s">
        <v>182</v>
      </c>
    </row>
    <row r="29" spans="1:3">
      <c r="A29" s="2" t="s">
        <v>77</v>
      </c>
      <c r="B29" s="5" t="s">
        <v>78</v>
      </c>
    </row>
    <row r="30" spans="1:3">
      <c r="A30" s="2"/>
      <c r="B30" s="5"/>
    </row>
    <row r="31" spans="1:3">
      <c r="A31" s="26" t="s">
        <v>11</v>
      </c>
      <c r="B31" s="26"/>
    </row>
    <row r="32" spans="1:3">
      <c r="A32" s="7" t="s">
        <v>23</v>
      </c>
    </row>
    <row r="33" spans="1:3">
      <c r="A33" s="1" t="str">
        <f>CONCATENATE("p = DJK_initschnitz('",B$3,"','",B$2,"','e.coli.amolf','rootDir','",B$4,"\', 'cropLeftTop',",B$10,", 'cropRightBottom',",B$11,",'fluor1','",B$6,"','fluor2','",B$7,"','fluor3','",B$8,"');")</f>
        <v>p = DJK_initschnitz('pos5','2012-01-27','e.coli.amolf','rootDir','D:\ExperimentalDataTodo\', 'cropLeftTop',[1,1], 'cropRightBottom',[1392,1040],'fluor1','y','fluor2','c','fluor3','none');</v>
      </c>
    </row>
    <row r="34" spans="1:3">
      <c r="A34" s="1" t="str">
        <f>CONCATENATE("DJK_cropImages_3colors(p, ",B$5,", ",B$10,", ",B$11, ", 'cropName', '",B3,"crop');")</f>
        <v>DJK_cropImages_3colors(p, [25:759], [1,1], [1392,1040], 'cropName', 'pos5crop');</v>
      </c>
    </row>
    <row r="35" spans="1:3">
      <c r="A35" s="4"/>
    </row>
    <row r="36" spans="1:3">
      <c r="A36" s="2" t="str">
        <f>CONCATENATE("p = DJK_initschnitz('",B$3,"crop','",B$2,"','e.coli.AMOLF','rootDir','",B$4,"\', 'cropLeftTop', ", B$10,", 'cropRightBottom', ", B$11,",'fluor1','",B$6,"','fluor2','",B$7,"','fluor3','",B$8,"');")</f>
        <v>p = DJK_initschnitz('pos5crop','2012-01-27','e.coli.AMOLF','rootDir','D:\ExperimentalDataTodo\', 'cropLeftTop', [1,1], 'cropRightBottom', [1392,1040],'fluor1','y','fluor2','c','fluor3','none');</v>
      </c>
    </row>
    <row r="38" spans="1:3">
      <c r="A38" s="7" t="s">
        <v>24</v>
      </c>
    </row>
    <row r="39" spans="1:3">
      <c r="A39" s="1" t="str">
        <f>CONCATENATE("PN_segmoviephase_3colors(p,'segRange', ", B$5, ",'slices', ", B$13, ",'rangeFiltSize', ", B$14, ",'maskMargin', ", B$15, ",'LoG_Smoothing', ", B$16, ",'minCellArea', ", B$17, ",'GaussianFilter', ", B$18, ",'minDepth', ", B$19, ",'neckDepth', ", B$20, ");")</f>
        <v>PN_segmoviephase_3colors(p,'segRange', [25:759],'slices', [1 2 3],'rangeFiltSize', 35,'maskMargin', 20,'LoG_Smoothing', 2,'minCellArea', 250,'GaussianFilter', 5,'minDepth', 5,'neckDepth', 2);</v>
      </c>
    </row>
    <row r="40" spans="1:3">
      <c r="A40" s="1" t="str">
        <f>CONCATENATE("PN_copySegFiles(p,'segRange', ", B$5, ",'slices', ", B$13, ",'rangeFiltSize', ", B$14, ",'maskMargin', ", B$15, ",'LoG_Smoothing', ", B$16, ",'minCellArea', ", B$17, ",'GaussianFilter', ", B$18, ",'minDepth', ", B$19, ",'neckDepth', ", B$20, ");")</f>
        <v>PN_copySegFiles(p,'segRange', [25:759],'slices', [1 2 3],'rangeFiltSize', 35,'maskMargin', 20,'LoG_Smoothing', 2,'minCellArea', 250,'GaussianFilter', 5,'minDepth', 5,'neckDepth', 2);</v>
      </c>
    </row>
    <row r="42" spans="1:3">
      <c r="A42" s="1" t="str">
        <f>CONCATENATE("%PN_segmoviephase_3colors(p,'segRange', ", B$5, ",'slices', ", B$13, ",'rangeFiltSize', ", B$14, ",'maskMargin', ", B$15, ",'LoG_Smoothing', 2.5,'minCellArea', ", B$17, ",'GaussianFilter', ", B$18, ",'minDepth', ", B$19, ",'neckDepth', ", B$20, ",'medium','rich');")</f>
        <v>%PN_segmoviephase_3colors(p,'segRange', [25:759],'slices', [1 2 3],'rangeFiltSize', 35,'maskMargin', 20,'LoG_Smoothing', 2.5,'minCellArea', 250,'GaussianFilter', 5,'minDepth', 5,'neckDepth', 2,'medium','rich');</v>
      </c>
      <c r="C42" s="1" t="s">
        <v>101</v>
      </c>
    </row>
    <row r="43" spans="1:3">
      <c r="A43" s="1" t="str">
        <f>CONCATENATE("%PN_copySegFiles(p,'segRange', ", B$5, ",'slices', ", B$13, ",'rangeFiltSize', ", B$14, ",'maskMargin', ", B$15, ",'LoG_Smoothing', 2.5,'minCellArea', ", B$17, ",'GaussianFilter', ", B$18, ",'minDepth', ", B$19, ",'neckDepth', ", B$20, ");")</f>
        <v>%PN_copySegFiles(p,'segRange', [25:759],'slices', [1 2 3],'rangeFiltSize', 35,'maskMargin', 20,'LoG_Smoothing', 2.5,'minCellArea', 250,'GaussianFilter', 5,'minDepth', 5,'neckDepth', 2);</v>
      </c>
      <c r="C43" s="1" t="s">
        <v>102</v>
      </c>
    </row>
    <row r="45" spans="1:3">
      <c r="A45" s="7" t="s">
        <v>25</v>
      </c>
    </row>
    <row r="46" spans="1:3">
      <c r="A46" s="4" t="str">
        <f>CONCATENATE("DJK_manualcheckseg(p,'manualRange',", B$5, ",'override',0);")</f>
        <v>DJK_manualcheckseg(p,'manualRange',[25:759],'override',0);</v>
      </c>
    </row>
    <row r="47" spans="1:3">
      <c r="A47" s="4" t="str">
        <f>CONCATENATE("DJK_manualcheckseg(p,'manualRange',", B$5, ",'override',1);")</f>
        <v>DJK_manualcheckseg(p,'manualRange',[25:759],'override',1);</v>
      </c>
    </row>
    <row r="49" spans="1:11">
      <c r="A49" s="7" t="s">
        <v>26</v>
      </c>
    </row>
    <row r="50" spans="1:11">
      <c r="A50" s="4" t="str">
        <f>CONCATENATE("DJK_analyzeSeg(p,'manualRange',", B$5, ");")</f>
        <v>DJK_analyzeSeg(p,'manualRange',[25:759]);</v>
      </c>
    </row>
    <row r="51" spans="1:11">
      <c r="A51" s="4"/>
    </row>
    <row r="52" spans="1:11">
      <c r="A52" s="8" t="s">
        <v>59</v>
      </c>
    </row>
    <row r="53" spans="1:11">
      <c r="A53" s="4" t="str">
        <f>CONCATENATE("DJK_tracker_djk(p,'manualRange', ", B$5, ");")</f>
        <v>DJK_tracker_djk(p,'manualRange', [25:759]);</v>
      </c>
    </row>
    <row r="54" spans="1:11">
      <c r="A54" s="1" t="str">
        <f>CONCATENATE("problems = DJK_analyzeTracking(p,'manualRange', ", B$5, ", 'pixelsMoveDef', 10, 'pixelsLenDef', [-4 6]);")</f>
        <v>problems = DJK_analyzeTracking(p,'manualRange', [25:759], 'pixelsMoveDef', 10, 'pixelsLenDef', [-4 6]);</v>
      </c>
      <c r="C54" s="1" t="str">
        <f>CONCATENATE("problems = DJK_analyzeTracking(p,'manualRange', ", D$5, ", 'pixelsMoveDef', 15, 'pixelsLenDef', [-4 10]);")</f>
        <v>problems = DJK_analyzeTracking(p,'manualRange', , 'pixelsMoveDef', 15, 'pixelsLenDef', [-4 10]);</v>
      </c>
      <c r="K54" s="1" t="s">
        <v>105</v>
      </c>
    </row>
    <row r="55" spans="1:11">
      <c r="A55" s="1" t="str">
        <f>CONCATENATE("DJK_makeMovie(p, 'tree', 'schAll', 'stabilize', 1,'problemCells',problems);")</f>
        <v>DJK_makeMovie(p, 'tree', 'schAll', 'stabilize', 1,'problemCells',problems);</v>
      </c>
    </row>
    <row r="56" spans="1:11">
      <c r="A56" s="1" t="s">
        <v>82</v>
      </c>
    </row>
    <row r="57" spans="1:11">
      <c r="A57" s="1" t="s">
        <v>103</v>
      </c>
    </row>
    <row r="58" spans="1:11">
      <c r="A58" s="4"/>
    </row>
    <row r="59" spans="1:11">
      <c r="A59" s="8" t="s">
        <v>38</v>
      </c>
    </row>
    <row r="60" spans="1:11">
      <c r="A60" s="1" t="str">
        <f>CONCATENATE("NW_initializeFluorData(p,'manualRange', ", B$5, ");")</f>
        <v>NW_initializeFluorData(p,'manualRange', [25:759]);</v>
      </c>
    </row>
    <row r="61" spans="1:11">
      <c r="A61" s="4"/>
    </row>
    <row r="62" spans="1:11">
      <c r="A62" s="4" t="str">
        <f>CONCATENATE("optimalShift = DJK_getFluorShift_anycolor(p,'manualRange', ", B$5, ",'fluorcolor','fluor1');")</f>
        <v>optimalShift = DJK_getFluorShift_anycolor(p,'manualRange', [25:759],'fluorcolor','fluor1');</v>
      </c>
      <c r="B62" s="1" t="s">
        <v>109</v>
      </c>
      <c r="C62" s="4" t="str">
        <f>CONCATENATE("% optimalShift = DJK_getFluorShift_anycolor(p,'manualRange', ", D$5, ",'fluorcolor','fluor1','maxShift',20);")</f>
        <v>% optimalShift = DJK_getFluorShift_anycolor(p,'manualRange', ,'fluorcolor','fluor1','maxShift',20);</v>
      </c>
    </row>
    <row r="63" spans="1:11">
      <c r="A63" s="4" t="s">
        <v>184</v>
      </c>
    </row>
    <row r="64" spans="1:11">
      <c r="A64" s="4" t="s">
        <v>185</v>
      </c>
    </row>
    <row r="65" spans="1:3">
      <c r="A65" s="4" t="str">
        <f>CONCATENATE("DJK_correctFluorImage_anycolor(p, flatfield, shading, replace,'manualRange', ", B$5, ",  'fluorShift', optimalShift, 'deconv_func', @(im) deconvlucy(im, PSF),'fluorcolor','fluor1');")</f>
        <v>DJK_correctFluorImage_anycolor(p, flatfield, shading, replace,'manualRange', [25:759],  'fluorShift', optimalShift, 'deconv_func', @(im) deconvlucy(im, PSF),'fluorcolor','fluor1');</v>
      </c>
    </row>
    <row r="66" spans="1:3">
      <c r="A66" s="4" t="str">
        <f>CONCATENATE("DJK_analyzeFluorBackground_anycolor(p,'manualRange', ", B$5, ",'fluorcolor','fluor1');")</f>
        <v>DJK_analyzeFluorBackground_anycolor(p,'manualRange', [25:759],'fluorcolor','fluor1');</v>
      </c>
    </row>
    <row r="67" spans="1:3">
      <c r="A67" s="8" t="s">
        <v>91</v>
      </c>
    </row>
    <row r="68" spans="1:3">
      <c r="A68" s="4" t="str">
        <f>CONCATENATE("optimalShift2 = DJK_getFluorShift_anycolor(p,'manualRange', ", B$5, ",'fluorcolor','fluor2','maxShift',20);")</f>
        <v>optimalShift2 = DJK_getFluorShift_anycolor(p,'manualRange', [25:759],'fluorcolor','fluor2','maxShift',20);</v>
      </c>
      <c r="C68" s="4" t="str">
        <f>CONCATENATE("% optimalShift2 = DJK_getFluorShift_anycolor(p,'manualRange', ", D$5, ",'fluorcolor','fluor2','maxShift',20);")</f>
        <v>% optimalShift2 = DJK_getFluorShift_anycolor(p,'manualRange', ,'fluorcolor','fluor2','maxShift',20);</v>
      </c>
    </row>
    <row r="69" spans="1:3">
      <c r="A69" s="4" t="s">
        <v>184</v>
      </c>
    </row>
    <row r="70" spans="1:3">
      <c r="A70" s="4" t="s">
        <v>185</v>
      </c>
    </row>
    <row r="71" spans="1:3">
      <c r="A71" s="4" t="str">
        <f>CONCATENATE("DJK_correctFluorImage_anycolor(p, flatfield, shading, replace,'manualRange', ", B$5, ",  'fluorShift', optimalShift2, 'deconv_func', @(im) deconvlucy(im, PSF),'fluorcolor','fluor2');")</f>
        <v>DJK_correctFluorImage_anycolor(p, flatfield, shading, replace,'manualRange', [25:759],  'fluorShift', optimalShift2, 'deconv_func', @(im) deconvlucy(im, PSF),'fluorcolor','fluor2');</v>
      </c>
    </row>
    <row r="72" spans="1:3">
      <c r="A72" s="4" t="str">
        <f>CONCATENATE("DJK_analyzeFluorBackground_anycolor(p,'manualRange', ", B$5, ",'fluorcolor','fluor2');")</f>
        <v>DJK_analyzeFluorBackground_anycolor(p,'manualRange', [25:759],'fluorcolor','fluor2');</v>
      </c>
    </row>
    <row r="73" spans="1:3">
      <c r="A73" s="4"/>
    </row>
    <row r="74" spans="1:3">
      <c r="A74" s="8" t="s">
        <v>41</v>
      </c>
    </row>
    <row r="75" spans="1:3">
      <c r="A75" s="4" t="s">
        <v>98</v>
      </c>
    </row>
    <row r="76" spans="1:3">
      <c r="A76" s="4" t="s">
        <v>43</v>
      </c>
    </row>
    <row r="77" spans="1:3">
      <c r="A77" s="4" t="s">
        <v>44</v>
      </c>
    </row>
    <row r="78" spans="1:3">
      <c r="A78" s="4" t="s">
        <v>112</v>
      </c>
    </row>
    <row r="79" spans="1:3">
      <c r="A79" s="4" t="s">
        <v>113</v>
      </c>
    </row>
    <row r="80" spans="1:3">
      <c r="A80" s="4"/>
    </row>
    <row r="81" spans="1:2">
      <c r="A81" s="8" t="s">
        <v>60</v>
      </c>
    </row>
    <row r="82" spans="1:2">
      <c r="A82" s="4" t="str">
        <f>CONCATENATE("DJK_addToSchnitzes_mu(p, 'onScreen', 0, 'frameSizes', [", $B$27, "]);")</f>
        <v>DJK_addToSchnitzes_mu(p, 'onScreen', 0, 'frameSizes', [25]);</v>
      </c>
    </row>
    <row r="83" spans="1:2">
      <c r="A83" s="4" t="str">
        <f>CONCATENATE("DJK_addToSchnitzes_mu(p, 'frameSizes', [", $B$27, "]);")</f>
        <v>DJK_addToSchnitzes_mu(p, 'frameSizes', [25]);</v>
      </c>
    </row>
    <row r="85" spans="1:2">
      <c r="A85" s="26" t="s">
        <v>100</v>
      </c>
      <c r="B85" s="26"/>
    </row>
    <row r="86" spans="1:2">
      <c r="A86" s="3" t="str">
        <f>CONCATENATE("p = DJK_initschnitz('",B$3,"crop','",B$2,"','e.coli.AMOLF','rootDir','",B$4,"\', 'cropLeftTop', ", B$10,", 'cropRightBottom', ", B$11,",'fluor1','",B$6,"','fluor2','",B$7,"','fluor3','",B$8,"');")</f>
        <v>p = DJK_initschnitz('pos5crop','2012-01-27','e.coli.AMOLF','rootDir','D:\ExperimentalDataTodo\', 'cropLeftTop', [1,1], 'cropRightBottom', [1392,1040],'fluor1','y','fluor2','c','fluor3','none');</v>
      </c>
    </row>
    <row r="87" spans="1:2">
      <c r="A87" s="3" t="s">
        <v>99</v>
      </c>
    </row>
    <row r="88" spans="1:2">
      <c r="A88" s="3" t="str">
        <f>CONCATENATE("fitTime = ", B$25, ";")</f>
        <v>fitTime = [0 999];</v>
      </c>
      <c r="B88" s="7" t="s">
        <v>61</v>
      </c>
    </row>
    <row r="89" spans="1:2">
      <c r="A89" s="4"/>
    </row>
    <row r="90" spans="1:2">
      <c r="A90" s="8" t="s">
        <v>62</v>
      </c>
    </row>
    <row r="91" spans="1:2">
      <c r="A91" s="4" t="s">
        <v>63</v>
      </c>
      <c r="B91" s="3" t="s">
        <v>64</v>
      </c>
    </row>
    <row r="92" spans="1:2">
      <c r="A92" s="4" t="s">
        <v>65</v>
      </c>
      <c r="B92" s="3" t="s">
        <v>66</v>
      </c>
    </row>
    <row r="93" spans="1:2">
      <c r="A93" s="4" t="s">
        <v>67</v>
      </c>
      <c r="B93" s="3" t="s">
        <v>68</v>
      </c>
    </row>
    <row r="94" spans="1:2">
      <c r="A94" s="4"/>
      <c r="B94" s="3"/>
    </row>
    <row r="95" spans="1:2">
      <c r="A95" s="4" t="s">
        <v>69</v>
      </c>
    </row>
    <row r="96" spans="1:2">
      <c r="A96" s="4" t="str">
        <f>CONCATENATE("for i=", B$28,", s_rm(i).useForPlot=0; end;")</f>
        <v>for i=[105 108 196 199 416 419 437 441 700 705], s_rm(i).useForPlot=0; end;</v>
      </c>
      <c r="B96" s="3" t="s">
        <v>76</v>
      </c>
    </row>
    <row r="97" spans="1:2">
      <c r="A97" s="4" t="s">
        <v>70</v>
      </c>
      <c r="B97" s="3" t="s">
        <v>66</v>
      </c>
    </row>
    <row r="98" spans="1:2">
      <c r="A98" s="4" t="s">
        <v>71</v>
      </c>
      <c r="B98" s="3" t="s">
        <v>68</v>
      </c>
    </row>
    <row r="99" spans="1:2">
      <c r="A99" s="4"/>
      <c r="B99" s="3"/>
    </row>
    <row r="100" spans="1:2">
      <c r="A100" s="14" t="s">
        <v>72</v>
      </c>
      <c r="B100" s="4"/>
    </row>
    <row r="101" spans="1:2">
      <c r="A101" s="4" t="s">
        <v>115</v>
      </c>
      <c r="B101" s="4"/>
    </row>
    <row r="102" spans="1:2">
      <c r="A102" s="4" t="s">
        <v>116</v>
      </c>
      <c r="B102" s="4"/>
    </row>
    <row r="103" spans="1:2">
      <c r="A103" s="4" t="s">
        <v>117</v>
      </c>
      <c r="B103" s="4"/>
    </row>
    <row r="104" spans="1:2">
      <c r="A104" s="4" t="s">
        <v>118</v>
      </c>
      <c r="B104" s="4"/>
    </row>
    <row r="105" spans="1:2">
      <c r="A105" s="4" t="s">
        <v>119</v>
      </c>
      <c r="B105" s="4"/>
    </row>
    <row r="106" spans="1:2">
      <c r="B106" s="4"/>
    </row>
    <row r="107" spans="1:2">
      <c r="A107" s="4" t="s">
        <v>120</v>
      </c>
      <c r="B107" s="4"/>
    </row>
    <row r="108" spans="1:2">
      <c r="A108" s="4" t="s">
        <v>121</v>
      </c>
      <c r="B108" s="4"/>
    </row>
    <row r="109" spans="1:2">
      <c r="A109" s="4" t="s">
        <v>122</v>
      </c>
      <c r="B109" s="4"/>
    </row>
    <row r="110" spans="1:2">
      <c r="A110" s="4" t="s">
        <v>123</v>
      </c>
      <c r="B110" s="4"/>
    </row>
    <row r="111" spans="1:2">
      <c r="B111" s="4"/>
    </row>
    <row r="112" spans="1:2">
      <c r="A112" s="15" t="s">
        <v>73</v>
      </c>
      <c r="B112" s="4"/>
    </row>
    <row r="113" spans="1:2">
      <c r="A113" s="4" t="str">
        <f>CONCATENATE("schnitzData = DJK_get_schnitzData(p, s_rm_fitTime,'Y_time', 'dataFields', {'muP", $B$27,"_fitNew', 'Y6_mean'}, 'fitTime', fitTime);")</f>
        <v>schnitzData = DJK_get_schnitzData(p, s_rm_fitTime,'Y_time', 'dataFields', {'muP25_fitNew', 'Y6_mean'}, 'fitTime', fitTime);</v>
      </c>
      <c r="B113" s="4"/>
    </row>
    <row r="114" spans="1:2">
      <c r="A114" s="4" t="str">
        <f>CONCATENATE("DJK_plot_scatterColor(p, schnitzData, 'muP", $B$27,"_fitNew', 'Y6_mean', 'Y_time', 'xlim', [0 2000], 'ylim', [0 1.0], 'selectionName', name_rm_fitTime, 'plotRegression', 1, 'onScreen', 0);")</f>
        <v>DJK_plot_scatterColor(p, schnitzData, 'muP25_fitNew', 'Y6_mean', 'Y_time', 'xlim', [0 2000], 'ylim', [0 1.0], 'selectionName', name_rm_fitTime, 'plotRegression', 1, 'onScreen', 0);</v>
      </c>
      <c r="B114" s="4"/>
    </row>
    <row r="115" spans="1:2">
      <c r="A115" s="4" t="str">
        <f>CONCATENATE("DJK_plot_scatterColor(p, schnitzData, 'noise_muP", $B$27,"_fitNew', 'noise_Y6_mean', 'Y_time', 'xlim', [-1000 1000], 'ylim', [-0.7 0.7], 'selectionName', name_rm_fitTime, 'plotRegression', 1, 'onScreen', 0);")</f>
        <v>DJK_plot_scatterColor(p, schnitzData, 'noise_muP25_fitNew', 'noise_Y6_mean', 'Y_time', 'xlim', [-1000 1000], 'ylim', [-0.7 0.7], 'selectionName', name_rm_fitTime, 'plotRegression', 1, 'onScreen', 0);</v>
      </c>
      <c r="B115" s="4"/>
    </row>
    <row r="116" spans="1:2">
      <c r="A116" s="1" t="str">
        <f>CONCATENATE("DJK_plot_time_hist(p, schnitzData, 'Y6_mean', ",B$29,", 'selectionName', name_rm_fitTime, 'onScreen', 0,'binCenters',[0:10:2000]);")</f>
        <v>DJK_plot_time_hist(p, schnitzData, 'Y6_mean', 0.94, 'selectionName', name_rm_fitTime, 'onScreen', 0,'binCenters',[0:10:2000]);</v>
      </c>
      <c r="B116" s="4"/>
    </row>
    <row r="117" spans="1:2">
      <c r="A117" s="4" t="str">
        <f>CONCATENATE("DJK_plot_time_hist(p, schnitzData, 'muP", $B$27,"_fitNew', 0, 'binCenters', [0:0.05:1.0], 'selectionName', name_rm_fitTime, 'onScreen', 0);")</f>
        <v>DJK_plot_time_hist(p, schnitzData, 'muP25_fitNew', 0, 'binCenters', [0:0.05:1.0], 'selectionName', name_rm_fitTime, 'onScreen', 0);</v>
      </c>
      <c r="B117" s="4"/>
    </row>
    <row r="118" spans="1:2">
      <c r="A118" s="4"/>
      <c r="B118" s="4"/>
    </row>
    <row r="119" spans="1:2">
      <c r="A119" s="4" t="str">
        <f>CONCATENATE("schnitzData = DJK_get_schnitzData(p, s_rm_fitTime,'C_time', 'dataFields', {'muP", $B$27,"_fitNew', 'C6_mean'}, 'fitTime', fitTime); name_rm_branch = [name_rm '_' num2str(fitTime(1)) '_' num2str(fitTime(2))];")</f>
        <v>schnitzData = DJK_get_schnitzData(p, s_rm_fitTime,'C_time', 'dataFields', {'muP25_fitNew', 'C6_mean'}, 'fitTime', fitTime); name_rm_branch = [name_rm '_' num2str(fitTime(1)) '_' num2str(fitTime(2))];</v>
      </c>
      <c r="B119" s="4"/>
    </row>
    <row r="120" spans="1:2">
      <c r="A120" s="4" t="str">
        <f>CONCATENATE("DJK_plot_scatterColor(p, schnitzData, 'muP", $B$27,"_fitNew', 'C6_mean', 'C_time', 'xlim', [0 200], 'ylim', [0 1.0], 'selectionName', name_rm_fitTime, 'plotRegression', 1, 'onScreen', 0);")</f>
        <v>DJK_plot_scatterColor(p, schnitzData, 'muP25_fitNew', 'C6_mean', 'C_time', 'xlim', [0 200], 'ylim', [0 1.0], 'selectionName', name_rm_fitTime, 'plotRegression', 1, 'onScreen', 0);</v>
      </c>
      <c r="B120" s="4"/>
    </row>
    <row r="121" spans="1:2">
      <c r="A121" s="4" t="str">
        <f>CONCATENATE("DJK_plot_scatterColor(p, schnitzData, 'noise_muP", $B$27,"_fitNew', 'noise_C6_mean', 'C_time', 'xlim', [-100 100], 'ylim', [-0.7 0.7], 'selectionName', name_rm_fitTime, 'plotRegression', 1, 'onScreen', 0);")</f>
        <v>DJK_plot_scatterColor(p, schnitzData, 'noise_muP25_fitNew', 'noise_C6_mean', 'C_time', 'xlim', [-100 100], 'ylim', [-0.7 0.7], 'selectionName', name_rm_fitTime, 'plotRegression', 1, 'onScreen', 0);</v>
      </c>
      <c r="B121" s="4"/>
    </row>
    <row r="122" spans="1:2">
      <c r="A122" s="1" t="str">
        <f>CONCATENATE("DJK_plot_time_hist(p, schnitzData, 'C6_mean', ",0,", 'selectionName', name_rm_fitTime, 'onScreen', 0,'timeField','C_time','binCenters',[0:1:200]);")</f>
        <v>DJK_plot_time_hist(p, schnitzData, 'C6_mean', 0, 'selectionName', name_rm_fitTime, 'onScreen', 0,'timeField','C_time','binCenters',[0:1:200]);</v>
      </c>
      <c r="B122" s="4"/>
    </row>
    <row r="123" spans="1:2">
      <c r="B123" s="4"/>
    </row>
    <row r="124" spans="1:2">
      <c r="A124" s="4" t="str">
        <f>CONCATENATE("schnitzData = DJK_get_schnitzData(p, s_rm_fitTime,'C_time', 'dataFields', {'Y6_mean', 'C6_mean'}, 'fitTime', fitTime);")</f>
        <v>schnitzData = DJK_get_schnitzData(p, s_rm_fitTime,'C_time', 'dataFields', {'Y6_mean', 'C6_mean'}, 'fitTime', fitTime);</v>
      </c>
      <c r="B124" s="4"/>
    </row>
    <row r="125" spans="1:2">
      <c r="A125" s="4" t="str">
        <f>CONCATENATE("DJK_plot_scatterColor(p, schnitzData, 'Y6_mean', 'C6_mean', 'C_time', 'xlim', [0 400], 'ylim', [0 2000], 'selectionName', name_rm_fitTime, 'plotRegression', 1, 'onScreen', 0);")</f>
        <v>DJK_plot_scatterColor(p, schnitzData, 'Y6_mean', 'C6_mean', 'C_time', 'xlim', [0 400], 'ylim', [0 2000], 'selectionName', name_rm_fitTime, 'plotRegression', 1, 'onScreen', 0);</v>
      </c>
      <c r="B125" s="4"/>
    </row>
    <row r="126" spans="1:2">
      <c r="A126" s="4" t="str">
        <f>CONCATENATE("DJK_plot_scatterColor(p, schnitzData, 'noise_Y6_mean', 'noise_C6_mean', 'C_time', 'xlim', [-200 200], 'ylim', [-1000 1000], 'selectionName', name_rm_fitTime, 'plotRegression', 1, 'onScreen', 0);")</f>
        <v>DJK_plot_scatterColor(p, schnitzData, 'noise_Y6_mean', 'noise_C6_mean', 'C_time', 'xlim', [-200 200], 'ylim', [-1000 1000], 'selectionName', name_rm_fitTime, 'plotRegression', 1, 'onScreen', 0);</v>
      </c>
      <c r="B126" s="4"/>
    </row>
    <row r="127" spans="1:2">
      <c r="B127" s="4"/>
    </row>
    <row r="128" spans="1:2">
      <c r="B128" s="4"/>
    </row>
    <row r="129" spans="1:2">
      <c r="A129" s="16" t="s">
        <v>89</v>
      </c>
      <c r="B129" s="4"/>
    </row>
    <row r="130" spans="1:2">
      <c r="A130" s="3" t="str">
        <f>CONCATENATE("fitTime = ", B$23, "; fitTime = fitTime + [2 -2];")</f>
        <v>fitTime = [300 850]; fitTime = fitTime + [2 -2];</v>
      </c>
      <c r="B130" s="8" t="s">
        <v>74</v>
      </c>
    </row>
    <row r="131" spans="1:2">
      <c r="A131" s="4" t="str">
        <f>CONCATENATE("branchData = DJK_getBranches(p,s_rm,'dataFields',{'C_time' 'C6_mean' 'Y_time','Y6_mean' 'muP", $B$27,"_fitNew'}, 'fitTime', fitTime); name_rm_branch = [name_rm '_' num2str(fitTime(1)) '_' num2str(fitTime(2))];")</f>
        <v>branchData = DJK_getBranches(p,s_rm,'dataFields',{'C_time' 'C6_mean' 'Y_time','Y6_mean' 'muP25_fitNew'}, 'fitTime', fitTime); name_rm_branch = [name_rm '_' num2str(fitTime(1)) '_' num2str(fitTime(2))];</v>
      </c>
      <c r="B131" s="4"/>
    </row>
    <row r="132" spans="1:2">
      <c r="A132" s="1" t="str">
        <f>CONCATENATE("branches = DJK_addToBranches_noise(p, branchData,'dataFields',{'C_time' 'C6_mean' 'Y_time' 'Y6_mean' 'muP", $B$27,"_fitNew'});")</f>
        <v>branches = DJK_addToBranches_noise(p, branchData,'dataFields',{'C_time' 'C6_mean' 'Y_time' 'Y6_mean' 'muP25_fitNew'});</v>
      </c>
      <c r="B132" s="4"/>
    </row>
    <row r="133" spans="1:2">
      <c r="A133" s="4" t="s">
        <v>80</v>
      </c>
      <c r="B133" s="4"/>
    </row>
    <row r="134" spans="1:2">
      <c r="A134" s="4" t="s">
        <v>81</v>
      </c>
      <c r="B134" s="4"/>
    </row>
    <row r="135" spans="1:2">
      <c r="A135" s="4" t="str">
        <f>+CONCATENATE("DJK_plot_crosscorrelation_standard_error_store(p, branch_groups, 'noise_Y6_mean', 'noise_muP", $B$27,"_fitNew','selectionName',name_rm_branch);")</f>
        <v>DJK_plot_crosscorrelation_standard_error_store(p, branch_groups, 'noise_Y6_mean', 'noise_muP25_fitNew','selectionName',name_rm_branch);</v>
      </c>
    </row>
    <row r="136" spans="1:2">
      <c r="A136" s="4" t="str">
        <f>+CONCATENATE("DJK_plot_crosscorrelation_standard_error_store(p, branch_groups, 'noise_C6_mean', 'noise_muP", $B$27,"_fitNew','selectionName',name_rm_branch);")</f>
        <v>DJK_plot_crosscorrelation_standard_error_store(p, branch_groups, 'noise_C6_mean', 'noise_muP25_fitNew','selectionName',name_rm_branch);</v>
      </c>
    </row>
    <row r="137" spans="1:2">
      <c r="A137" s="4" t="str">
        <f>+CONCATENATE("DJK_plot_crosscorrelation_standard_error_store(p, branch_groups, 'noise_Y6_mean',  'noise_C6_mean','selectionName',name_rm_branch);")</f>
        <v>DJK_plot_crosscorrelation_standard_error_store(p, branch_groups, 'noise_Y6_mean',  'noise_C6_mean','selectionName',name_rm_branch);</v>
      </c>
    </row>
    <row r="138" spans="1:2">
      <c r="A138" s="4" t="str">
        <f>+CONCATENATE("DJK_plot_crosscorrelation_standard_error_store(p, branch_groups, 'noise_Y6_mean',  'noise_Y6_mean','selectionName',name_rm_branch);")</f>
        <v>DJK_plot_crosscorrelation_standard_error_store(p, branch_groups, 'noise_Y6_mean',  'noise_Y6_mean','selectionName',name_rm_branch);</v>
      </c>
    </row>
    <row r="139" spans="1:2">
      <c r="A139" s="4" t="str">
        <f>+CONCATENATE("DJK_plot_crosscorrelation_standard_error_store(p, branch_groups,'noise_muP", $B$27,"_fitNew', 'noise_muP", $B$27,"_fitNew','selectionName',name_rm_branch);")</f>
        <v>DJK_plot_crosscorrelation_standard_error_store(p, branch_groups,'noise_muP25_fitNew', 'noise_muP25_fitNew','selectionName',name_rm_branch);</v>
      </c>
    </row>
    <row r="140" spans="1:2">
      <c r="A140" s="4" t="str">
        <f>+CONCATENATE("DJK_plot_crosscorrelation_standard_error_store(p, branch_groups, 'noise_C6_mean',  'noise_C6_mean','selectionName',name_rm_branch);")</f>
        <v>DJK_plot_crosscorrelation_standard_error_store(p, branch_groups, 'noise_C6_mean',  'noise_C6_mean','selectionName',name_rm_branch);</v>
      </c>
    </row>
    <row r="141" spans="1:2">
      <c r="A141" s="4"/>
    </row>
    <row r="142" spans="1:2">
      <c r="A142" s="4"/>
    </row>
    <row r="143" spans="1:2">
      <c r="A143" s="4"/>
    </row>
    <row r="146" spans="1:3">
      <c r="A146" s="16" t="s">
        <v>90</v>
      </c>
    </row>
    <row r="147" spans="1:3">
      <c r="A147" s="3" t="str">
        <f>CONCATENATE("fitTime = ", B$23, "; fitTime = fitTime + [2 -2];")</f>
        <v>fitTime = [300 850]; fitTime = fitTime + [2 -2];</v>
      </c>
    </row>
    <row r="148" spans="1:3">
      <c r="A148" s="4" t="str">
        <f>CONCATENATE("branchData = DJK_get_branches(p,s_rm,'dataFields',{'C_time' 'C6_mean' 'Y_time','Y6_mean' 'muP", $B$27,"_fitNew'}, 'fitTime', fitTime); name_rm_branch = [name_rm '_' num2str(fitTime(1)) '_' num2str(fitTime(2))];")</f>
        <v>branchData = DJK_get_branches(p,s_rm,'dataFields',{'C_time' 'C6_mean' 'Y_time','Y6_mean' 'muP25_fitNew'}, 'fitTime', fitTime); name_rm_branch = [name_rm '_' num2str(fitTime(1)) '_' num2str(fitTime(2))];</v>
      </c>
    </row>
    <row r="149" spans="1:3">
      <c r="A149" s="4" t="str">
        <f>CONCATENATE("DJK_xcorr_branches(p, branchData, 'noise_C6_mean', 'noise_C6_mean', 'correct', 1, 'xlim', ", $B$22,", 'selectionName', name_rm_branch, 'onScreen', 0);")</f>
        <v>DJK_xcorr_branches(p, branchData, 'noise_C6_mean', 'noise_C6_mean', 'correct', 1, 'xlim', [0 800], 'selectionName', name_rm_branch, 'onScreen', 0);</v>
      </c>
    </row>
    <row r="150" spans="1:3">
      <c r="A150" s="4" t="str">
        <f>CONCATENATE("DJK_xcorr_branches(p, branchData, 'noise_Y6_mean', 'noise_Y6_mean', 'correct', 1, 'xlim', ", $B$22,", 'selectionName', name_rm_branch, 'onScreen', 0);")</f>
        <v>DJK_xcorr_branches(p, branchData, 'noise_Y6_mean', 'noise_Y6_mean', 'correct', 1, 'xlim', [0 800], 'selectionName', name_rm_branch, 'onScreen', 0);</v>
      </c>
    </row>
    <row r="151" spans="1:3">
      <c r="A151" s="4" t="str">
        <f>CONCATENATE("DJK_xcorr_branches(p, branchData, 'noise_muP", $B$27,"_fitNew', 'noise_muP", $B$27,"_fitNew', 'correct', 1, 'xlim',", $B$22, ", 'selectionName', name_rm_branch, 'onScreen', 0);")</f>
        <v>DJK_xcorr_branches(p, branchData, 'noise_muP25_fitNew', 'noise_muP25_fitNew', 'correct', 1, 'xlim',[0 800], 'selectionName', name_rm_branch, 'onScreen', 0);</v>
      </c>
    </row>
    <row r="152" spans="1:3">
      <c r="A152" s="4" t="str">
        <f>CONCATENATE("DJK_xcorr_branches(p, branchData, 'noise_Y6_mean', 'noise_muP", $B$27,"_fitNew', 'correct', 1, 'xlim', [-450 450], 'selectionName', name_rm_branch, 'onScreen', 0);")</f>
        <v>DJK_xcorr_branches(p, branchData, 'noise_Y6_mean', 'noise_muP25_fitNew', 'correct', 1, 'xlim', [-450 450], 'selectionName', name_rm_branch, 'onScreen', 0);</v>
      </c>
    </row>
    <row r="153" spans="1:3">
      <c r="A153" s="4" t="str">
        <f>CONCATENATE("DJK_xcorr_branches(p, branchData, 'noise_C6_mean', 'noise_muP", $B$27,"_fitNew', 'correct', 1, 'xlim', [-450 450], 'selectionName', name_rm_branch, 'onScreen', 0);")</f>
        <v>DJK_xcorr_branches(p, branchData, 'noise_C6_mean', 'noise_muP25_fitNew', 'correct', 1, 'xlim', [-450 450], 'selectionName', name_rm_branch, 'onScreen', 0);</v>
      </c>
    </row>
    <row r="154" spans="1:3">
      <c r="A154" s="4" t="str">
        <f>CONCATENATE("DJK_xcorr_branches(p, branchData, 'noise_Y6_mean', 'noise_C6_mean', 'correct', 1, 'xlim', ", $B$22,", 'selectionName', name_rm_branch, 'onScreen', 0);")</f>
        <v>DJK_xcorr_branches(p, branchData, 'noise_Y6_mean', 'noise_C6_mean', 'correct', 1, 'xlim', [0 800], 'selectionName', name_rm_branch, 'onScreen', 0);</v>
      </c>
    </row>
    <row r="159" spans="1:3">
      <c r="A159" s="17" t="s">
        <v>129</v>
      </c>
      <c r="B159" s="17"/>
    </row>
    <row r="160" spans="1:3">
      <c r="A160" s="2" t="s">
        <v>132</v>
      </c>
      <c r="B160" s="1" t="s">
        <v>133</v>
      </c>
      <c r="C160" s="1" t="s">
        <v>134</v>
      </c>
    </row>
    <row r="161" spans="1:3">
      <c r="A161" s="2" t="s">
        <v>142</v>
      </c>
      <c r="B161" s="1" t="s">
        <v>143</v>
      </c>
    </row>
    <row r="163" spans="1:3">
      <c r="A163" s="2" t="s">
        <v>145</v>
      </c>
      <c r="B163" s="1" t="s">
        <v>147</v>
      </c>
    </row>
    <row r="164" spans="1:3">
      <c r="A164" s="2" t="s">
        <v>146</v>
      </c>
      <c r="B164" s="1" t="s">
        <v>148</v>
      </c>
    </row>
    <row r="165" spans="1:3">
      <c r="A165" s="2" t="s">
        <v>170</v>
      </c>
      <c r="B165" s="1" t="s">
        <v>151</v>
      </c>
      <c r="C165" s="1" t="s">
        <v>152</v>
      </c>
    </row>
    <row r="166" spans="1:3">
      <c r="A166" s="2" t="s">
        <v>158</v>
      </c>
      <c r="B166" s="1" t="s">
        <v>159</v>
      </c>
    </row>
    <row r="167" spans="1:3">
      <c r="A167" s="2" t="s">
        <v>154</v>
      </c>
      <c r="B167" s="1" t="s">
        <v>155</v>
      </c>
    </row>
    <row r="168" spans="1:3">
      <c r="A168" s="2" t="s">
        <v>157</v>
      </c>
      <c r="B168" s="1" t="s">
        <v>156</v>
      </c>
    </row>
    <row r="169" spans="1:3">
      <c r="A169" s="2" t="s">
        <v>162</v>
      </c>
      <c r="B169" s="5">
        <v>7</v>
      </c>
    </row>
    <row r="170" spans="1:3">
      <c r="A170" s="2" t="s">
        <v>164</v>
      </c>
      <c r="B170" s="5">
        <v>5</v>
      </c>
    </row>
    <row r="171" spans="1:3">
      <c r="A171" s="2" t="s">
        <v>165</v>
      </c>
      <c r="B171" s="5">
        <v>5</v>
      </c>
    </row>
    <row r="177" spans="1:3">
      <c r="A177" s="18" t="s">
        <v>131</v>
      </c>
    </row>
    <row r="178" spans="1:3">
      <c r="A178" s="1" t="s">
        <v>130</v>
      </c>
    </row>
    <row r="182" spans="1:3">
      <c r="A182" s="19" t="s">
        <v>128</v>
      </c>
    </row>
    <row r="183" spans="1:3">
      <c r="A183" s="1" t="s">
        <v>187</v>
      </c>
    </row>
    <row r="185" spans="1:3">
      <c r="A185" s="1" t="str">
        <f>CONCATENATE("NW_plot_dependence_on_position(p,'muP25_fitNew_all', 'myColorMap',whiteredgreenColormap,'frameRange',",$B$160,",'rm_SchnitzNrs',",$B$28,",'colorRange',[0.3 0.7]) ")</f>
        <v xml:space="preserve">NW_plot_dependence_on_position(p,'muP25_fitNew_all', 'myColorMap',whiteredgreenColormap,'frameRange',[100 200 300],'rm_SchnitzNrs',[105 108 196 199 416 419 437 441 700 705],'colorRange',[0.3 0.7]) </v>
      </c>
    </row>
    <row r="186" spans="1:3">
      <c r="A186" s="1" t="str">
        <f>CONCATENATE("NW_plot_dependence_on_position(p,'fitted_Y6_mean', 'myColorMap',whiteredgreenColormap,'frameRange',",$B$160,",'rm_SchnitzNrs',",$B$28,",'colorRange',[0 2000]) ")</f>
        <v xml:space="preserve">NW_plot_dependence_on_position(p,'fitted_Y6_mean', 'myColorMap',whiteredgreenColormap,'frameRange',[100 200 300],'rm_SchnitzNrs',[105 108 196 199 416 419 437 441 700 705],'colorRange',[0 2000]) </v>
      </c>
    </row>
    <row r="187" spans="1:3">
      <c r="A187" s="1" t="str">
        <f>CONCATENATE("NW_plot_dependence_on_position(p,'fitted_C6_mean', 'myColorMap',whiteredgreenColormap,'frameRange',",$B$160,",'rm_SchnitzNrs',",$B$28,",'colorRange',[0 200]) ")</f>
        <v xml:space="preserve">NW_plot_dependence_on_position(p,'fitted_C6_mean', 'myColorMap',whiteredgreenColormap,'frameRange',[100 200 300],'rm_SchnitzNrs',[105 108 196 199 416 419 437 441 700 705],'colorRange',[0 200]) </v>
      </c>
    </row>
    <row r="190" spans="1:3">
      <c r="A190" s="20" t="s">
        <v>140</v>
      </c>
      <c r="C190" s="1" t="s">
        <v>135</v>
      </c>
    </row>
    <row r="191" spans="1:3">
      <c r="A191" s="3" t="str">
        <f>CONCATENATE("fitTime = ", B$23, "; fitTime = fitTime + [2 -2];")</f>
        <v>fitTime = [300 850]; fitTime = fitTime + [2 -2];</v>
      </c>
    </row>
    <row r="192" spans="1:3">
      <c r="A192" s="4" t="str">
        <f>CONCATENATE("branchData2 = DJK_getBranches(p,s_rm,'dataFields',{'C_time' 'C6_mean' 'Y_time','Y6_mean' 'muP", $B$27,"_fitNew'}, 'fitTime', fitTime); name_rm_branch = [name_rm '_' num2str(fitTime(1)) '_' num2str(fitTime(2))];")</f>
        <v>branchData2 = DJK_getBranches(p,s_rm,'dataFields',{'C_time' 'C6_mean' 'Y_time','Y6_mean' 'muP25_fitNew'}, 'fitTime', fitTime); name_rm_branch = [name_rm '_' num2str(fitTime(1)) '_' num2str(fitTime(2))];</v>
      </c>
    </row>
    <row r="193" spans="1:3">
      <c r="A193" s="4" t="s">
        <v>136</v>
      </c>
    </row>
    <row r="194" spans="1:3">
      <c r="A194" s="4" t="s">
        <v>137</v>
      </c>
    </row>
    <row r="195" spans="1:3">
      <c r="A195" s="1" t="str">
        <f>CONCATENATE("branch_groups2_noise = NW_addToBranchGroups_noise(p, branch_groups2,'dataFields',{'C_time' 'C6_mean' 'Y_time' 'Y6_mean' 'muP", $B$27,"_fitNew'});")</f>
        <v>branch_groups2_noise = NW_addToBranchGroups_noise(p, branch_groups2,'dataFields',{'C_time' 'C6_mean' 'Y_time' 'Y6_mean' 'muP25_fitNew'});</v>
      </c>
    </row>
    <row r="196" spans="1:3">
      <c r="A196" s="1" t="s">
        <v>138</v>
      </c>
      <c r="C196" s="1" t="s">
        <v>139</v>
      </c>
    </row>
    <row r="199" spans="1:3">
      <c r="A199" s="21" t="s">
        <v>141</v>
      </c>
    </row>
    <row r="200" spans="1:3">
      <c r="A200" s="1" t="str">
        <f>CONCATENATE("NW_makeMovie_branchGroups(p,branch_groups,'manualRange',",$B$161,");")</f>
        <v>NW_makeMovie_branchGroups(p,branch_groups,'manualRange',[30:15:700]);</v>
      </c>
    </row>
    <row r="203" spans="1:3">
      <c r="A203" s="22" t="s">
        <v>144</v>
      </c>
      <c r="C203" s="1" t="s">
        <v>149</v>
      </c>
    </row>
    <row r="204" spans="1:3">
      <c r="A204" s="1" t="str">
        <f>CONCATENATE("s_rmNoise=NW_addToSchnitzcells_noise(p,s_rm,'dataFields',",$B$163,");")</f>
        <v>s_rmNoise=NW_addToSchnitzcells_noise(p,s_rm,'dataFields',{'time','muP25_fitNew_all','mu25_fitNew_all'});</v>
      </c>
      <c r="B204" s="3" t="s">
        <v>186</v>
      </c>
      <c r="C204" s="1" t="s">
        <v>150</v>
      </c>
    </row>
    <row r="205" spans="1:3">
      <c r="A205" s="1" t="str">
        <f>CONCATENATE("s_rmNoise=NW_addToSchnitzcells_noise(p,s_rmNoise,'dataFields',",$B$164,");")</f>
        <v>s_rmNoise=NW_addToSchnitzcells_noise(p,s_rmNoise,'dataFields',{'Y_time','Y6_mean','C6_mean','muP25_fitNew','mu25_fitNew'});</v>
      </c>
    </row>
    <row r="207" spans="1:3">
      <c r="A207" s="2" t="str">
        <f>CONCATENATE("fitTime = ", B$25, ";")</f>
        <v>fitTime = [0 999];</v>
      </c>
    </row>
    <row r="208" spans="1:3">
      <c r="A208" s="4" t="s">
        <v>153</v>
      </c>
      <c r="B208" s="3" t="s">
        <v>66</v>
      </c>
      <c r="C208" s="1" t="s">
        <v>168</v>
      </c>
    </row>
    <row r="209" spans="1:3">
      <c r="A209" s="4" t="s">
        <v>166</v>
      </c>
      <c r="B209" s="3" t="s">
        <v>167</v>
      </c>
    </row>
    <row r="211" spans="1:3">
      <c r="A211" s="1" t="str">
        <f>CONCATENATE("NW_testBinningCellCycle(p,",$B$165,",'muP25_fitNew_all',",$B$168,",'selectionName',",$B$166,")")</f>
        <v>NW_testBinningCellCycle(p,s_rmNoise,'muP25_fitNew_all',[7 8 10 15 20 25],'selectionName',name_rm)</v>
      </c>
      <c r="B211" s="1" t="s">
        <v>160</v>
      </c>
    </row>
    <row r="212" spans="1:3">
      <c r="A212" s="1" t="str">
        <f>CONCATENATE("NW_testBinningCellCycle(p,",$B$165,",'noise_Y6_mean',",$B$167,",'selectionName',",$B$166,")")</f>
        <v>NW_testBinningCellCycle(p,s_rmNoise,'noise_Y6_mean',[5 6 7 8 9 10],'selectionName',name_rm)</v>
      </c>
      <c r="B212" s="1" t="s">
        <v>161</v>
      </c>
    </row>
    <row r="213" spans="1:3">
      <c r="A213" s="1" t="str">
        <f>CONCATENATE("NW_testBinningCellCycle(p,",$B$165,",'noise_C6_mean',",$B$167,",'selectionName',",$B$166,")")</f>
        <v>NW_testBinningCellCycle(p,s_rmNoise,'noise_C6_mean',[5 6 7 8 9 10],'selectionName',name_rm)</v>
      </c>
    </row>
    <row r="215" spans="1:3">
      <c r="A215" s="23" t="s">
        <v>178</v>
      </c>
    </row>
    <row r="216" spans="1:3">
      <c r="C216" s="1" t="s">
        <v>163</v>
      </c>
    </row>
    <row r="217" spans="1:3">
      <c r="A217" s="1" t="str">
        <f>CONCATENATE("[ppMu,~,~]=NW_plot_cellCycleDependence(p,",$B$165,",'muP25_fitNew_all',",$B$169,",'selectionName',",$B$166,", 'onScreen',0);")</f>
        <v>[ppMu,~,~]=NW_plot_cellCycleDependence(p,s_rmNoise,'muP25_fitNew_all',7,'selectionName',name_rm, 'onScreen',0);</v>
      </c>
    </row>
    <row r="218" spans="1:3">
      <c r="A218" s="1" t="str">
        <f>CONCATENATE("[ppYFP,~,~]=NW_plot_cellCycleDependence(p,",$B$165,",'noise_Y6_mean',",$B$170,",'selectionName',",$B$166,", 'onScreen',0);")</f>
        <v>[ppYFP,~,~]=NW_plot_cellCycleDependence(p,s_rmNoise,'noise_Y6_mean',5,'selectionName',name_rm, 'onScreen',0);</v>
      </c>
    </row>
    <row r="219" spans="1:3">
      <c r="A219" s="1" t="str">
        <f>CONCATENATE("[ppCFP,~,~]=NW_plot_cellCycleDependence(p,",$B$165,",'noise_C6_mean',",$B$171,",'selectionName',",$B$166,", 'onScreen',0);")</f>
        <v>[ppCFP,~,~]=NW_plot_cellCycleDependence(p,s_rmNoise,'noise_C6_mean',5,'selectionName',name_rm, 'onScreen',0);</v>
      </c>
    </row>
    <row r="220" spans="1:3">
      <c r="C220" s="1" t="s">
        <v>169</v>
      </c>
    </row>
    <row r="221" spans="1:3">
      <c r="A221" s="1" t="str">
        <f>CONCATENATE("schnitzcorr=NW_correctCellCycle(p,",$B$165,",ppMu,'muP25_fitNew','restrictToCompleteCycle',0);")</f>
        <v>schnitzcorr=NW_correctCellCycle(p,s_rmNoise,ppMu,'muP25_fitNew','restrictToCompleteCycle',0);</v>
      </c>
    </row>
    <row r="222" spans="1:3">
      <c r="A222" s="1" t="str">
        <f>CONCATENATE("schnitzcorr=NW_correctCellCycle(p,schnitzcorr,ppYFP,'Y6_mean','restrictToCompleteCycle',0);")</f>
        <v>schnitzcorr=NW_correctCellCycle(p,schnitzcorr,ppYFP,'Y6_mean','restrictToCompleteCycle',0);</v>
      </c>
    </row>
    <row r="223" spans="1:3">
      <c r="A223" s="1" t="str">
        <f>CONCATENATE("schnitzcorr=NW_correctCellCycle(p,schnitzcorr,ppCFP,'C6_mean','restrictToCompleteCycle',0);")</f>
        <v>schnitzcorr=NW_correctCellCycle(p,schnitzcorr,ppCFP,'C6_mean','restrictToCompleteCycle',0);</v>
      </c>
    </row>
    <row r="225" spans="1:3">
      <c r="C225" s="1" t="s">
        <v>171</v>
      </c>
    </row>
    <row r="226" spans="1:3">
      <c r="A226" s="3" t="str">
        <f>CONCATENATE("fitTime = ", B$23, "; fitTime = fitTime + [2 -2];")</f>
        <v>fitTime = [300 850]; fitTime = fitTime + [2 -2];</v>
      </c>
      <c r="C226" s="1" t="s">
        <v>172</v>
      </c>
    </row>
    <row r="227" spans="1:3">
      <c r="A227" s="4" t="str">
        <f>CONCATENATE("branchDataCycCor = DJK_getBranches(p,schnitzcorr,'dataFields',{'C_time' 'C6_mean'  'C6_mean_subtr' 'Y_time','Y6_mean'  'Y6_mean_subtr' 'muP", $B$27,"_fitNew' 'muP", $B$27,"_fitNew_subtr'}, 'fitTime', fitTime); name_rm_branch = [name_rm '_' num2str(fitTime(1)) '_' num2str(fitTime(2))];")</f>
        <v>branchDataCycCor = DJK_getBranches(p,schnitzcorr,'dataFields',{'C_time' 'C6_mean'  'C6_mean_subtr' 'Y_time','Y6_mean'  'Y6_mean_subtr' 'muP25_fitNew' 'muP25_fitNew_subtr'}, 'fitTime', fitTime); name_rm_branch = [name_rm '_' num2str(fitTime(1)) '_' num2str(fitTime(2))];</v>
      </c>
    </row>
    <row r="228" spans="1:3">
      <c r="A228" s="1" t="str">
        <f>CONCATENATE("branchesCycCor = DJK_addToBranches_noise(p, branchDataCycCor,'dataFields',{'C_time' 'C6_mean'  'C6_mean_subtr' 'Y_time','Y6_mean'  'Y6_mean_subtr' 'muP", $B$27,"_fitNew' 'muP", $B$27,"_fitNew_subtr'});")</f>
        <v>branchesCycCor = DJK_addToBranches_noise(p, branchDataCycCor,'dataFields',{'C_time' 'C6_mean'  'C6_mean_subtr' 'Y_time','Y6_mean'  'Y6_mean_subtr' 'muP25_fitNew' 'muP25_fitNew_subtr'});</v>
      </c>
    </row>
    <row r="229" spans="1:3">
      <c r="A229" s="4" t="s">
        <v>173</v>
      </c>
    </row>
    <row r="230" spans="1:3">
      <c r="A230" s="4" t="s">
        <v>174</v>
      </c>
    </row>
    <row r="231" spans="1:3">
      <c r="A231" s="4"/>
    </row>
    <row r="232" spans="1:3">
      <c r="A232" s="4" t="str">
        <f>+CONCATENATE("DJK_plot_crosscorrelation_standard_error_store(p, branch_groupsCycCor, 'noise_Y6_mean_subtr', 'noise_muP", $B$27,"_fitNew_subtr','selectionName',name_rm_branch);")</f>
        <v>DJK_plot_crosscorrelation_standard_error_store(p, branch_groupsCycCor, 'noise_Y6_mean_subtr', 'noise_muP25_fitNew_subtr','selectionName',name_rm_branch);</v>
      </c>
    </row>
    <row r="233" spans="1:3">
      <c r="A233" s="4" t="str">
        <f>+CONCATENATE("DJK_plot_crosscorrelation_standard_error_store(p, branch_groupsCycCor, 'noise_C6_mean_subtr', 'noise_muP", $B$27,"_fitNew_subtr','selectionName',name_rm_branch);")</f>
        <v>DJK_plot_crosscorrelation_standard_error_store(p, branch_groupsCycCor, 'noise_C6_mean_subtr', 'noise_muP25_fitNew_subtr','selectionName',name_rm_branch);</v>
      </c>
    </row>
    <row r="234" spans="1:3">
      <c r="A234" s="4" t="str">
        <f>+CONCATENATE("DJK_plot_crosscorrelation_standard_error_store(p, branch_groupsCycCor, 'noise_Y6_mean_subtr',  'noise_C6_mean_subtr','selectionName',name_rm_branch);")</f>
        <v>DJK_plot_crosscorrelation_standard_error_store(p, branch_groupsCycCor, 'noise_Y6_mean_subtr',  'noise_C6_mean_subtr','selectionName',name_rm_branch);</v>
      </c>
    </row>
    <row r="235" spans="1:3">
      <c r="A235" s="4" t="str">
        <f>+CONCATENATE("DJK_plot_crosscorrelation_standard_error_store(p, branch_groupsCycCor, 'noise_Y6_mean_subtr',  'noise_Y6_mean_subtr','selectionName',name_rm_branch);")</f>
        <v>DJK_plot_crosscorrelation_standard_error_store(p, branch_groupsCycCor, 'noise_Y6_mean_subtr',  'noise_Y6_mean_subtr','selectionName',name_rm_branch);</v>
      </c>
    </row>
    <row r="236" spans="1:3">
      <c r="A236" s="4" t="str">
        <f>+CONCATENATE("DJK_plot_crosscorrelation_standard_error_store(p, branch_groupsCycCor,'noise_muP", $B$27,"_fitNew_subtr', 'noise_muP", $B$27,"_fitNew_subtr','selectionName',name_rm_branch);")</f>
        <v>DJK_plot_crosscorrelation_standard_error_store(p, branch_groupsCycCor,'noise_muP25_fitNew_subtr', 'noise_muP25_fitNew_subtr','selectionName',name_rm_branch);</v>
      </c>
    </row>
    <row r="237" spans="1:3">
      <c r="A237" s="4" t="str">
        <f>+CONCATENATE("DJK_plot_crosscorrelation_standard_error_store(p, branch_groupsCycCor, 'noise_C6_mean_subtr',  'noise_C6_mean_subtr','selectionName',name_rm_branch);")</f>
        <v>DJK_plot_crosscorrelation_standard_error_store(p, branch_groupsCycCor, 'noise_C6_mean_subtr',  'noise_C6_mean_subtr','selectionName',name_rm_branch);</v>
      </c>
    </row>
    <row r="239" spans="1:3">
      <c r="A239" s="4" t="str">
        <f>+CONCATENATE("DJK_plot_crosscorrelation_standard_error_store(p, branch_groupsCycCor, 'noise_Y6_mean', 'noise_muP", $B$27,"_fitNew','selectionName',name_rm_branch);")</f>
        <v>DJK_plot_crosscorrelation_standard_error_store(p, branch_groupsCycCor, 'noise_Y6_mean', 'noise_muP25_fitNew','selectionName',name_rm_branch);</v>
      </c>
      <c r="C239" s="1" t="s">
        <v>175</v>
      </c>
    </row>
    <row r="240" spans="1:3">
      <c r="A240" s="4" t="str">
        <f>+CONCATENATE("DJK_plot_crosscorrelation_standard_error_store(p, branch_groupsCycCor, 'noise_C6_mean', 'noise_muP", $B$27,"_fitNew','selectionName',name_rm_branch);")</f>
        <v>DJK_plot_crosscorrelation_standard_error_store(p, branch_groupsCycCor, 'noise_C6_mean', 'noise_muP25_fitNew','selectionName',name_rm_branch);</v>
      </c>
    </row>
    <row r="241" spans="1:3">
      <c r="A241" s="4" t="str">
        <f>+CONCATENATE("DJK_plot_crosscorrelation_standard_error_store(p, branch_groupsCycCor, 'noise_Y6_mean',  'noise_C6_mean','selectionName',name_rm_branch);")</f>
        <v>DJK_plot_crosscorrelation_standard_error_store(p, branch_groupsCycCor, 'noise_Y6_mean',  'noise_C6_mean','selectionName',name_rm_branch);</v>
      </c>
    </row>
    <row r="242" spans="1:3">
      <c r="A242" s="4" t="str">
        <f>+CONCATENATE("DJK_plot_crosscorrelation_standard_error_store(p, branch_groupsCycCor, 'noise_Y6_mean',  'noise_Y6_mean','selectionName',name_rm_branch);")</f>
        <v>DJK_plot_crosscorrelation_standard_error_store(p, branch_groupsCycCor, 'noise_Y6_mean',  'noise_Y6_mean','selectionName',name_rm_branch);</v>
      </c>
    </row>
    <row r="243" spans="1:3">
      <c r="A243" s="4" t="str">
        <f>+CONCATENATE("DJK_plot_crosscorrelation_standard_error_store(p, branch_groupsCycCor,'noise_muP", $B$27,"_fitNew', 'noise_muP", $B$27,"_fitNew','selectionName',name_rm_branch);")</f>
        <v>DJK_plot_crosscorrelation_standard_error_store(p, branch_groupsCycCor,'noise_muP25_fitNew', 'noise_muP25_fitNew','selectionName',name_rm_branch);</v>
      </c>
    </row>
    <row r="244" spans="1:3">
      <c r="A244" s="4" t="str">
        <f>+CONCATENATE("DJK_plot_crosscorrelation_standard_error_store(p, branch_groupsCycCor, 'noise_C6_mean',  'noise_C6_mean','selectionName',name_rm_branch);")</f>
        <v>DJK_plot_crosscorrelation_standard_error_store(p, branch_groupsCycCor, 'noise_C6_mean',  'noise_C6_mean','selectionName',name_rm_branch);</v>
      </c>
    </row>
    <row r="247" spans="1:3">
      <c r="A247" s="1" t="str">
        <f>CONCATENATE("schnitzcorrNoise=NW_addToSchnitzcells_noise(p,schnitzcorr,'dataFields',{'Y_time','C6_mean_subtr','Y6_mean_subtr','muP25_fitNew_subtr'});")</f>
        <v>schnitzcorrNoise=NW_addToSchnitzcells_noise(p,schnitzcorr,'dataFields',{'Y_time','C6_mean_subtr','Y6_mean_subtr','muP25_fitNew_subtr'});</v>
      </c>
      <c r="C247" s="1" t="s">
        <v>176</v>
      </c>
    </row>
    <row r="248" spans="1:3">
      <c r="A248" s="1" t="str">
        <f>CONCATENATE("[~,~,~]=NW_plot_cellCycleDependence(p,schnitzcorrNoise,'muP25_fitNew',",$B$169,",'selectionName',",$B$166,", 'onScreen',1)")</f>
        <v>[~,~,~]=NW_plot_cellCycleDependence(p,schnitzcorrNoise,'muP25_fitNew',7,'selectionName',name_rm, 'onScreen',1)</v>
      </c>
    </row>
    <row r="249" spans="1:3">
      <c r="A249" s="1" t="str">
        <f>CONCATENATE("[~,~,~]=NW_plot_cellCycleDependence(p,schnitzcorrNoise,'muP25_fitNew_subtr',",$B$169,",'selectionName',",$B$166,", 'onScreen',1)")</f>
        <v>[~,~,~]=NW_plot_cellCycleDependence(p,schnitzcorrNoise,'muP25_fitNew_subtr',7,'selectionName',name_rm, 'onScreen',1)</v>
      </c>
    </row>
    <row r="250" spans="1:3">
      <c r="A250" s="1" t="str">
        <f>CONCATENATE("[~,~,~]=NW_plot_cellCycleDependence(p,schnitzcorrNoise,'noise_Y6_mean',",$B$170,",'selectionName',",$B$166,", 'onScreen',1)")</f>
        <v>[~,~,~]=NW_plot_cellCycleDependence(p,schnitzcorrNoise,'noise_Y6_mean',5,'selectionName',name_rm, 'onScreen',1)</v>
      </c>
    </row>
    <row r="251" spans="1:3">
      <c r="A251" s="1" t="str">
        <f>CONCATENATE("[~,~,~]=NW_plot_cellCycleDependence(p,schnitzcorrNoise,'noise_Y6_mean_subtr',",$B$170,",'selectionName',",$B$166,", 'onScreen',1)")</f>
        <v>[~,~,~]=NW_plot_cellCycleDependence(p,schnitzcorrNoise,'noise_Y6_mean_subtr',5,'selectionName',name_rm, 'onScreen',1)</v>
      </c>
    </row>
    <row r="252" spans="1:3">
      <c r="A252" s="1" t="str">
        <f>CONCATENATE("[~,~,~]=NW_plot_cellCycleDependence(p,schnitzcorrNoise,'noise_C6_mean',",$B$170,",'selectionName',",$B$166,", 'onScreen',1)")</f>
        <v>[~,~,~]=NW_plot_cellCycleDependence(p,schnitzcorrNoise,'noise_C6_mean',5,'selectionName',name_rm, 'onScreen',1)</v>
      </c>
    </row>
    <row r="253" spans="1:3">
      <c r="A253" s="1" t="str">
        <f>CONCATENATE("[~,~,~]=NW_plot_cellCycleDependence(p,schnitzcorrNoise,'noise_C6_mean_subtr',",$B$170,",'selectionName',",$B$166,", 'onScreen',1)")</f>
        <v>[~,~,~]=NW_plot_cellCycleDependence(p,schnitzcorrNoise,'noise_C6_mean_subtr',5,'selectionName',name_rm, 'onScreen',1)</v>
      </c>
    </row>
    <row r="261" spans="1:2">
      <c r="A261" s="24" t="s">
        <v>179</v>
      </c>
    </row>
    <row r="262" spans="1:2">
      <c r="A262" s="2" t="s">
        <v>181</v>
      </c>
      <c r="B262" s="25" t="s">
        <v>180</v>
      </c>
    </row>
    <row r="263" spans="1:2">
      <c r="A263" s="8" t="s">
        <v>91</v>
      </c>
    </row>
    <row r="264" spans="1:2">
      <c r="A264" s="4" t="str">
        <f>CONCATENATE("optimalShift2 = DJK_getFluorShift_anycolor(p,'manualRange', ", B$5, ",'fluorcolor','fluor2','maxShift',20,'rescaleCorrection', ", B$262, ");")</f>
        <v>optimalShift2 = DJK_getFluorShift_anycolor(p,'manualRange', [25:759],'fluorcolor','fluor2','maxShift',20,'rescaleCorrection', [1.015, 1.004]);</v>
      </c>
    </row>
    <row r="265" spans="1:2">
      <c r="A265" s="4" t="s">
        <v>110</v>
      </c>
    </row>
    <row r="266" spans="1:2">
      <c r="A266" s="4" t="s">
        <v>111</v>
      </c>
    </row>
    <row r="267" spans="1:2">
      <c r="A267" s="4" t="str">
        <f>CONCATENATE("DJK_correctFluorImage_anycolor(p, flatfield, shading, replace,'manualRange', ", B$5, ",  'fluorShift', optimalShift2, 'deconv_func', @(im) deconvlucy(im, PSF),'fluorcolor','fluor2','rescaleCorrection', ", B$262, ");")</f>
        <v>DJK_correctFluorImage_anycolor(p, flatfield, shading, replace,'manualRange', [25:759],  'fluorShift', optimalShift2, 'deconv_func', @(im) deconvlucy(im, PSF),'fluorcolor','fluor2','rescaleCorrection', [1.015, 1.004]);</v>
      </c>
    </row>
    <row r="268" spans="1:2">
      <c r="A268" s="4" t="str">
        <f>CONCATENATE("DJK_analyzeFluorBackground_anycolor(p,'manualRange', ", B$5, ",'fluorcolor','fluor2','rescaleCorrection', ", B$262, ");")</f>
        <v>DJK_analyzeFluorBackground_anycolor(p,'manualRange', [25:759],'fluorcolor','fluor2','rescaleCorrection', [1.015, 1.004]);</v>
      </c>
    </row>
  </sheetData>
  <mergeCells count="3">
    <mergeCell ref="A1:B1"/>
    <mergeCell ref="A31:B31"/>
    <mergeCell ref="A85:B85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26" t="s">
        <v>10</v>
      </c>
      <c r="B1" s="26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26" t="s">
        <v>11</v>
      </c>
      <c r="B22" s="26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26" t="s">
        <v>55</v>
      </c>
      <c r="B56" s="26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26" t="s">
        <v>21</v>
      </c>
      <c r="D1" s="26"/>
      <c r="E1" s="26"/>
      <c r="F1" s="26"/>
      <c r="G1" s="26"/>
      <c r="H1" s="26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2012-04-10T09:16:16Z</dcterms:modified>
</cp:coreProperties>
</file>