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a635446fb54665/Documents/"/>
    </mc:Choice>
  </mc:AlternateContent>
  <xr:revisionPtr revIDLastSave="79" documentId="8_{3AB75775-C2C2-4920-AA58-2CF0443ABB41}" xr6:coauthVersionLast="47" xr6:coauthVersionMax="47" xr10:uidLastSave="{A504E0D1-8085-46BB-8247-A0F2FFD8CED2}"/>
  <bookViews>
    <workbookView xWindow="-110" yWindow="-110" windowWidth="19420" windowHeight="11500" xr2:uid="{196FCC20-7FFD-4323-A57A-1A7D5A551310}"/>
  </bookViews>
  <sheets>
    <sheet name="Sheet1" sheetId="1" r:id="rId1"/>
    <sheet name="Sheet2" sheetId="2" r:id="rId2"/>
  </sheets>
  <externalReferences>
    <externalReference r:id="rId3"/>
  </externalReferences>
  <definedNames>
    <definedName name="EV_EBIT">'[1]1.1 Control Panel'!$E$89</definedName>
    <definedName name="EV_EBIT_Year">'[1]1.1 Control Panel'!$E$93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40" i="1" s="1"/>
  <c r="F8" i="2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F6" i="2"/>
  <c r="I6" i="2" s="1"/>
  <c r="J6" i="2" s="1"/>
  <c r="M6" i="2" s="1"/>
  <c r="N6" i="2" s="1"/>
  <c r="Q6" i="2" s="1"/>
  <c r="R6" i="2" s="1"/>
  <c r="U6" i="2" s="1"/>
  <c r="V6" i="2" s="1"/>
  <c r="Y6" i="2" s="1"/>
  <c r="Z6" i="2" s="1"/>
  <c r="AC6" i="2" s="1"/>
  <c r="AD6" i="2" s="1"/>
  <c r="AG6" i="2" s="1"/>
  <c r="AH6" i="2" s="1"/>
  <c r="AK6" i="2" s="1"/>
  <c r="AL6" i="2" s="1"/>
  <c r="AO6" i="2" s="1"/>
  <c r="AP6" i="2" s="1"/>
  <c r="AS6" i="2" s="1"/>
  <c r="AT6" i="2" s="1"/>
  <c r="AW6" i="2" s="1"/>
  <c r="I4" i="2"/>
  <c r="M4" i="2" s="1"/>
  <c r="Q4" i="2" s="1"/>
  <c r="U4" i="2" s="1"/>
  <c r="Y4" i="2" s="1"/>
  <c r="AC4" i="2" s="1"/>
  <c r="AG4" i="2" s="1"/>
  <c r="AK4" i="2" s="1"/>
  <c r="AO4" i="2" s="1"/>
  <c r="AS4" i="2" s="1"/>
  <c r="AW4" i="2" s="1"/>
  <c r="O52" i="1"/>
  <c r="N52" i="1"/>
  <c r="M52" i="1"/>
  <c r="L52" i="1"/>
  <c r="K52" i="1"/>
  <c r="J52" i="1"/>
  <c r="I52" i="1"/>
  <c r="H52" i="1"/>
  <c r="G52" i="1"/>
  <c r="F52" i="1"/>
  <c r="E52" i="1"/>
  <c r="E46" i="1"/>
  <c r="E45" i="1" s="1"/>
  <c r="O48" i="1"/>
  <c r="N48" i="1"/>
  <c r="M48" i="1"/>
  <c r="L48" i="1"/>
  <c r="K48" i="1"/>
  <c r="J48" i="1"/>
  <c r="I48" i="1"/>
  <c r="H48" i="1"/>
  <c r="G48" i="1"/>
  <c r="F48" i="1"/>
  <c r="E48" i="1"/>
  <c r="O44" i="1"/>
  <c r="N44" i="1"/>
  <c r="M44" i="1"/>
  <c r="L44" i="1"/>
  <c r="K44" i="1"/>
  <c r="J44" i="1"/>
  <c r="I44" i="1"/>
  <c r="H44" i="1"/>
  <c r="G44" i="1"/>
  <c r="F44" i="1"/>
  <c r="E44" i="1"/>
  <c r="E41" i="1" s="1"/>
  <c r="P54" i="1"/>
  <c r="P44" i="1" s="1"/>
  <c r="K47" i="1"/>
  <c r="L47" i="1" s="1"/>
  <c r="M47" i="1" s="1"/>
  <c r="N47" i="1" s="1"/>
  <c r="O47" i="1" s="1"/>
  <c r="P47" i="1" s="1"/>
  <c r="F43" i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F42" i="1"/>
  <c r="E50" i="1" l="1"/>
  <c r="E49" i="1" s="1"/>
  <c r="P52" i="1"/>
  <c r="P48" i="1"/>
  <c r="F41" i="1"/>
  <c r="F46" i="1"/>
  <c r="F50" i="1" s="1"/>
  <c r="F49" i="1" s="1"/>
  <c r="G42" i="1"/>
  <c r="G41" i="1" l="1"/>
  <c r="G46" i="1"/>
  <c r="H42" i="1"/>
  <c r="I42" i="1" s="1"/>
  <c r="F45" i="1"/>
  <c r="G45" i="1" l="1"/>
  <c r="G50" i="1"/>
  <c r="G49" i="1" s="1"/>
  <c r="I41" i="1"/>
  <c r="I46" i="1"/>
  <c r="I50" i="1" s="1"/>
  <c r="I49" i="1" s="1"/>
  <c r="H41" i="1"/>
  <c r="H46" i="1"/>
  <c r="J42" i="1"/>
  <c r="B15" i="1"/>
  <c r="B16" i="1" s="1"/>
  <c r="B17" i="1" s="1"/>
  <c r="B18" i="1" s="1"/>
  <c r="B19" i="1" s="1"/>
  <c r="B20" i="1" s="1"/>
  <c r="B21" i="1" s="1"/>
  <c r="B22" i="1" s="1"/>
  <c r="F39" i="1"/>
  <c r="F40" i="1" s="1"/>
  <c r="H45" i="1" l="1"/>
  <c r="H50" i="1"/>
  <c r="H49" i="1" s="1"/>
  <c r="J41" i="1"/>
  <c r="J46" i="1"/>
  <c r="J50" i="1" s="1"/>
  <c r="J49" i="1" s="1"/>
  <c r="I45" i="1"/>
  <c r="K42" i="1"/>
  <c r="G39" i="1"/>
  <c r="G40" i="1" s="1"/>
  <c r="B23" i="1"/>
  <c r="B24" i="1" s="1"/>
  <c r="B25" i="1" s="1"/>
  <c r="B26" i="1" l="1"/>
  <c r="B27" i="1" s="1"/>
  <c r="B28" i="1" s="1"/>
  <c r="B29" i="1" s="1"/>
  <c r="B30" i="1" s="1"/>
  <c r="B31" i="1" s="1"/>
  <c r="B32" i="1" s="1"/>
  <c r="B33" i="1" s="1"/>
  <c r="J45" i="1"/>
  <c r="K41" i="1"/>
  <c r="K46" i="1"/>
  <c r="K50" i="1" s="1"/>
  <c r="K49" i="1" s="1"/>
  <c r="K45" i="1"/>
  <c r="L42" i="1"/>
  <c r="H39" i="1"/>
  <c r="H40" i="1" s="1"/>
  <c r="L41" i="1" l="1"/>
  <c r="L46" i="1"/>
  <c r="L50" i="1" s="1"/>
  <c r="L49" i="1" s="1"/>
  <c r="M42" i="1"/>
  <c r="I39" i="1"/>
  <c r="I40" i="1" s="1"/>
  <c r="L45" i="1" l="1"/>
  <c r="M41" i="1"/>
  <c r="M46" i="1"/>
  <c r="M50" i="1" s="1"/>
  <c r="M49" i="1" s="1"/>
  <c r="M45" i="1"/>
  <c r="N42" i="1"/>
  <c r="J39" i="1"/>
  <c r="J40" i="1" s="1"/>
  <c r="N41" i="1" l="1"/>
  <c r="N46" i="1"/>
  <c r="N50" i="1" s="1"/>
  <c r="N49" i="1" s="1"/>
  <c r="O42" i="1"/>
  <c r="N45" i="1"/>
  <c r="K39" i="1"/>
  <c r="K40" i="1" s="1"/>
  <c r="O41" i="1" l="1"/>
  <c r="O46" i="1"/>
  <c r="L39" i="1"/>
  <c r="L40" i="1" s="1"/>
  <c r="P42" i="1"/>
  <c r="O45" i="1" l="1"/>
  <c r="O50" i="1"/>
  <c r="O49" i="1" s="1"/>
  <c r="P46" i="1"/>
  <c r="P50" i="1" s="1"/>
  <c r="P49" i="1" s="1"/>
  <c r="P41" i="1"/>
  <c r="E7" i="1" s="1"/>
  <c r="M39" i="1"/>
  <c r="M40" i="1" s="1"/>
  <c r="P45" i="1" l="1"/>
  <c r="N39" i="1"/>
  <c r="N40" i="1" s="1"/>
  <c r="O39" i="1"/>
  <c r="O40" i="1" s="1"/>
  <c r="P39" i="1" l="1"/>
  <c r="P40" i="1" l="1"/>
  <c r="E6" i="1" s="1"/>
  <c r="E5" i="1" l="1"/>
  <c r="E11" i="1"/>
  <c r="E8" i="1"/>
</calcChain>
</file>

<file path=xl/sharedStrings.xml><?xml version="1.0" encoding="utf-8"?>
<sst xmlns="http://schemas.openxmlformats.org/spreadsheetml/2006/main" count="149" uniqueCount="94">
  <si>
    <t>.</t>
  </si>
  <si>
    <t>Financial Metrics</t>
  </si>
  <si>
    <t>Unit</t>
  </si>
  <si>
    <t>Value</t>
  </si>
  <si>
    <t>%</t>
  </si>
  <si>
    <t>Year in which EBIT turns positive</t>
  </si>
  <si>
    <t>Year</t>
  </si>
  <si>
    <t>Terminal Value</t>
  </si>
  <si>
    <t>Corporate KPIs</t>
  </si>
  <si>
    <t>2024F</t>
  </si>
  <si>
    <t>2025F</t>
  </si>
  <si>
    <t>2026F</t>
  </si>
  <si>
    <t>2027F</t>
  </si>
  <si>
    <t>2028F</t>
  </si>
  <si>
    <t>2029F</t>
  </si>
  <si>
    <t>2030F</t>
  </si>
  <si>
    <t>2031F</t>
  </si>
  <si>
    <t>2032F</t>
  </si>
  <si>
    <t>2033F</t>
  </si>
  <si>
    <t>2034F</t>
  </si>
  <si>
    <t>2035F</t>
  </si>
  <si>
    <t>#</t>
  </si>
  <si>
    <t>Total Revenue</t>
  </si>
  <si>
    <t>Total Costs</t>
  </si>
  <si>
    <t>EBIT</t>
  </si>
  <si>
    <t>EBIT Margin</t>
  </si>
  <si>
    <t>Labour cost as a share of cost</t>
  </si>
  <si>
    <t>Working capital ratio</t>
  </si>
  <si>
    <t>Quick ratio</t>
  </si>
  <si>
    <t>Debt to equity ratio</t>
  </si>
  <si>
    <t>Debt to assets ratio</t>
  </si>
  <si>
    <t>Return on equity</t>
  </si>
  <si>
    <t>Days Sales Outstanding</t>
  </si>
  <si>
    <t>Days</t>
  </si>
  <si>
    <t>Days Payables Outstanding</t>
  </si>
  <si>
    <t>Interest coverage ratio</t>
  </si>
  <si>
    <t>Operating cashflow to sales ratio</t>
  </si>
  <si>
    <t>Cashflow to debt ratio</t>
  </si>
  <si>
    <t>Calculations</t>
  </si>
  <si>
    <t>Discount</t>
  </si>
  <si>
    <t>USD</t>
  </si>
  <si>
    <t>Net Present Value of Free Cashflow</t>
  </si>
  <si>
    <t>Net Present Value of Full Cashflow</t>
  </si>
  <si>
    <t>IRR of Free Cashflow</t>
  </si>
  <si>
    <t>Equity IRR (EIRR)</t>
  </si>
  <si>
    <t>Total New Debt Requirement</t>
  </si>
  <si>
    <t>Project Terminal Value</t>
  </si>
  <si>
    <t>Total Users</t>
  </si>
  <si>
    <t xml:space="preserve">Reference the total number of users </t>
  </si>
  <si>
    <t>Reference the total revenue</t>
  </si>
  <si>
    <t>Reference the total costs</t>
  </si>
  <si>
    <t>Reference the total EBIT</t>
  </si>
  <si>
    <t>Reference the total EBIT Margin</t>
  </si>
  <si>
    <t>Net Income</t>
  </si>
  <si>
    <t>Net Income Margin</t>
  </si>
  <si>
    <t>Reference the total Net Income</t>
  </si>
  <si>
    <t>Reference the total Net Income Margin</t>
  </si>
  <si>
    <t>For every year, it is the step 1 of the cost = Personnel Cost / total cost (Step 5)</t>
  </si>
  <si>
    <t>Equal = Total Current Assets / Total Current Liabilities</t>
  </si>
  <si>
    <t>Equal = [Current Assets - Inventory ]/Current Liabilities</t>
  </si>
  <si>
    <t>Equal = [Debt]/Total Equity</t>
  </si>
  <si>
    <t>Equal = [Debt]/Total Assets Ratio</t>
  </si>
  <si>
    <t>Equal = If (Net Income &lt;0 and Total Equity &lt;0 then 0; else: Net Income / Total Equity</t>
  </si>
  <si>
    <t>Equal = 365 * Accounts Receivable / Total Revenue for first year then for the other years starting from year 2: 365 * Average ( AccountsReceivableY2, AccountsReceivableY1) / Average (RevenueY2,RevenueY1)</t>
  </si>
  <si>
    <t>Equal = 365 * Accounts Payable / Total Cost for first year then for the other years starting from year 2: 365 * Average ( AccountsPayableY2, AccountsPayableY1) / Average (CostY2,CostY1)</t>
  </si>
  <si>
    <t xml:space="preserve">Equal = [EBIT] / Absolute [Net Interest Cost]; If the net interest cost was 0, then "n/a"
</t>
  </si>
  <si>
    <t xml:space="preserve">Equal = Operating Cashflow / Revenue
</t>
  </si>
  <si>
    <t>Equal = Free Cashflow [Operating + Investing Cashflow] / Debt [Long-term Debt]</t>
  </si>
  <si>
    <t>Total Staff</t>
  </si>
  <si>
    <t>Reference of Calculated Total Staff</t>
  </si>
  <si>
    <t>Assumptions</t>
  </si>
  <si>
    <t>Weighted Average Cost of Capital</t>
  </si>
  <si>
    <t>Terminal Value: EBIT Multiplier</t>
  </si>
  <si>
    <t>Free Cashflow</t>
  </si>
  <si>
    <t>Operating Cashflow</t>
  </si>
  <si>
    <t>Investing Cashflow</t>
  </si>
  <si>
    <t>Financing Cashflow</t>
  </si>
  <si>
    <t>Free Cashflow + Terminal Value</t>
  </si>
  <si>
    <t>Full Cashflow + Terminal Value</t>
  </si>
  <si>
    <t>Free Cashflow of Equity + Terminal Value</t>
  </si>
  <si>
    <t>Debt Issuance from tab 3.6</t>
  </si>
  <si>
    <t>Sum of the Debt issued - row under the Financing Cashflow of the Cashflow Statement</t>
  </si>
  <si>
    <t>Calculated down</t>
  </si>
  <si>
    <t>You need to check for the first year in which EBIT turns positive</t>
  </si>
  <si>
    <t>Cumulative Free Cashflow</t>
  </si>
  <si>
    <t>Equal = Y1: Free Cashflow of Y1 | Y2: FreeCashflow Y2 + FreeCashflow Y1 | Y3: Cumulative of Y2 + FreeCashflow Y3 | Y4: Cumulative of Y3 + FreeCashflow Y4</t>
  </si>
  <si>
    <t>IRR as a formula</t>
  </si>
  <si>
    <t>it is the sum of (Y1: E40 * E41) + (Y2: F40 * F41) + …</t>
  </si>
  <si>
    <t>it is the sum of (Y1: E40 * E45) + (Y2: F40 * F45) + …</t>
  </si>
  <si>
    <t>Yearly</t>
  </si>
  <si>
    <t>Semi Annual</t>
  </si>
  <si>
    <t>Quarterly</t>
  </si>
  <si>
    <t>For monhtly it is the same; but instead of 1/2 or 1/4 it is 1/12</t>
  </si>
  <si>
    <t>Variations in Row39 of Sheet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</si>
</sst>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6" formatCode="0.0%"/>
  </numFmts>
  <fonts count="9" x14ac:knownFonts="1">
    <font>
      <sz val="11"/>
      <color theme="1"/>
      <name val="Aptos Narrow"/>
      <family val="2"/>
      <scheme val="minor"/>
    </font>
    <font>
      <sz val="9"/>
      <color theme="0" tint="-4.9989318521683403E-2"/>
      <name val="Arial"/>
      <family val="2"/>
    </font>
    <font>
      <b/>
      <sz val="9"/>
      <color theme="0"/>
      <name val="Arial"/>
      <family val="2"/>
    </font>
    <font>
      <sz val="10"/>
      <name val="Aptos Narrow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dotted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/>
      <diagonal/>
    </border>
    <border>
      <left/>
      <right/>
      <top style="dotted">
        <color theme="0" tint="-0.14996795556505021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0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 applyAlignment="1">
      <alignment horizontal="center"/>
    </xf>
    <xf numFmtId="4" fontId="2" fillId="3" borderId="3" xfId="1" applyNumberFormat="1" applyFont="1" applyFill="1" applyBorder="1" applyAlignment="1">
      <alignment horizontal="center"/>
    </xf>
    <xf numFmtId="0" fontId="4" fillId="0" borderId="0" xfId="0" applyFont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3" fontId="5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5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3" fontId="5" fillId="0" borderId="7" xfId="0" applyNumberFormat="1" applyFont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9" fontId="4" fillId="0" borderId="6" xfId="0" applyNumberFormat="1" applyFont="1" applyBorder="1" applyAlignment="1">
      <alignment horizontal="center"/>
    </xf>
    <xf numFmtId="164" fontId="4" fillId="5" borderId="6" xfId="0" applyNumberFormat="1" applyFont="1" applyFill="1" applyBorder="1" applyAlignment="1">
      <alignment horizontal="center"/>
    </xf>
    <xf numFmtId="3" fontId="4" fillId="5" borderId="6" xfId="0" applyNumberFormat="1" applyFont="1" applyFill="1" applyBorder="1" applyAlignment="1">
      <alignment horizontal="center"/>
    </xf>
    <xf numFmtId="3" fontId="4" fillId="6" borderId="6" xfId="0" applyNumberFormat="1" applyFont="1" applyFill="1" applyBorder="1" applyAlignment="1">
      <alignment horizontal="center"/>
    </xf>
    <xf numFmtId="9" fontId="4" fillId="5" borderId="6" xfId="0" applyNumberFormat="1" applyFont="1" applyFill="1" applyBorder="1" applyAlignment="1">
      <alignment horizontal="center"/>
    </xf>
    <xf numFmtId="9" fontId="4" fillId="6" borderId="6" xfId="0" applyNumberFormat="1" applyFont="1" applyFill="1" applyBorder="1" applyAlignment="1">
      <alignment horizontal="center"/>
    </xf>
    <xf numFmtId="9" fontId="6" fillId="5" borderId="6" xfId="0" applyNumberFormat="1" applyFont="1" applyFill="1" applyBorder="1" applyAlignment="1">
      <alignment horizontal="center"/>
    </xf>
    <xf numFmtId="9" fontId="6" fillId="6" borderId="6" xfId="0" applyNumberFormat="1" applyFont="1" applyFill="1" applyBorder="1" applyAlignment="1">
      <alignment horizontal="center"/>
    </xf>
    <xf numFmtId="4" fontId="4" fillId="5" borderId="6" xfId="0" applyNumberFormat="1" applyFont="1" applyFill="1" applyBorder="1" applyAlignment="1">
      <alignment horizontal="center"/>
    </xf>
    <xf numFmtId="166" fontId="4" fillId="5" borderId="6" xfId="0" applyNumberFormat="1" applyFont="1" applyFill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1" fillId="2" borderId="9" xfId="0" applyFont="1" applyFill="1" applyBorder="1"/>
    <xf numFmtId="0" fontId="2" fillId="7" borderId="10" xfId="0" applyFont="1" applyFill="1" applyBorder="1"/>
    <xf numFmtId="0" fontId="2" fillId="7" borderId="0" xfId="0" applyFont="1" applyFill="1" applyAlignment="1">
      <alignment horizontal="center"/>
    </xf>
    <xf numFmtId="0" fontId="2" fillId="7" borderId="0" xfId="1" applyFont="1" applyFill="1" applyAlignment="1">
      <alignment horizontal="center"/>
    </xf>
    <xf numFmtId="0" fontId="4" fillId="0" borderId="11" xfId="0" applyFont="1" applyBorder="1"/>
    <xf numFmtId="0" fontId="4" fillId="8" borderId="11" xfId="0" applyFont="1" applyFill="1" applyBorder="1"/>
    <xf numFmtId="0" fontId="4" fillId="8" borderId="11" xfId="0" applyFont="1" applyFill="1" applyBorder="1" applyAlignment="1">
      <alignment horizontal="center"/>
    </xf>
    <xf numFmtId="9" fontId="4" fillId="9" borderId="11" xfId="0" applyNumberFormat="1" applyFont="1" applyFill="1" applyBorder="1" applyAlignment="1">
      <alignment horizontal="center"/>
    </xf>
    <xf numFmtId="3" fontId="4" fillId="9" borderId="11" xfId="0" applyNumberFormat="1" applyFont="1" applyFill="1" applyBorder="1" applyAlignment="1">
      <alignment horizontal="center"/>
    </xf>
    <xf numFmtId="0" fontId="4" fillId="0" borderId="12" xfId="0" applyFont="1" applyBorder="1"/>
    <xf numFmtId="0" fontId="4" fillId="8" borderId="12" xfId="0" applyFont="1" applyFill="1" applyBorder="1"/>
    <xf numFmtId="0" fontId="4" fillId="8" borderId="12" xfId="0" applyFont="1" applyFill="1" applyBorder="1" applyAlignment="1">
      <alignment horizontal="center"/>
    </xf>
    <xf numFmtId="3" fontId="4" fillId="9" borderId="12" xfId="0" applyNumberFormat="1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2" xfId="0" applyFont="1" applyFill="1" applyBorder="1" applyAlignment="1">
      <alignment horizontal="center"/>
    </xf>
    <xf numFmtId="3" fontId="4" fillId="6" borderId="12" xfId="0" applyNumberFormat="1" applyFont="1" applyFill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3" fontId="4" fillId="9" borderId="0" xfId="0" applyNumberFormat="1" applyFont="1" applyFill="1" applyAlignment="1">
      <alignment horizontal="center"/>
    </xf>
    <xf numFmtId="3" fontId="4" fillId="8" borderId="0" xfId="0" applyNumberFormat="1" applyFont="1" applyFill="1" applyAlignment="1">
      <alignment horizontal="center"/>
    </xf>
    <xf numFmtId="0" fontId="4" fillId="0" borderId="5" xfId="0" applyFont="1" applyFill="1" applyBorder="1"/>
    <xf numFmtId="3" fontId="4" fillId="0" borderId="4" xfId="0" applyNumberFormat="1" applyFont="1" applyBorder="1" applyAlignment="1">
      <alignment horizontal="left"/>
    </xf>
    <xf numFmtId="0" fontId="4" fillId="0" borderId="6" xfId="0" applyFont="1" applyFill="1" applyBorder="1"/>
    <xf numFmtId="3" fontId="4" fillId="0" borderId="6" xfId="0" applyNumberFormat="1" applyFont="1" applyBorder="1" applyAlignment="1">
      <alignment horizontal="left"/>
    </xf>
    <xf numFmtId="0" fontId="4" fillId="6" borderId="6" xfId="0" applyFont="1" applyFill="1" applyBorder="1"/>
    <xf numFmtId="0" fontId="4" fillId="6" borderId="7" xfId="0" applyFont="1" applyFill="1" applyBorder="1"/>
    <xf numFmtId="9" fontId="4" fillId="0" borderId="6" xfId="0" applyNumberFormat="1" applyFont="1" applyBorder="1" applyAlignment="1">
      <alignment horizontal="left"/>
    </xf>
    <xf numFmtId="9" fontId="4" fillId="6" borderId="6" xfId="0" applyNumberFormat="1" applyFont="1" applyFill="1" applyBorder="1" applyAlignment="1">
      <alignment horizontal="left"/>
    </xf>
    <xf numFmtId="9" fontId="6" fillId="5" borderId="6" xfId="0" applyNumberFormat="1" applyFont="1" applyFill="1" applyBorder="1" applyAlignment="1">
      <alignment horizontal="left"/>
    </xf>
    <xf numFmtId="3" fontId="4" fillId="5" borderId="6" xfId="0" applyNumberFormat="1" applyFont="1" applyFill="1" applyBorder="1" applyAlignment="1">
      <alignment horizontal="left"/>
    </xf>
    <xf numFmtId="9" fontId="4" fillId="0" borderId="8" xfId="0" applyNumberFormat="1" applyFont="1" applyBorder="1" applyAlignment="1">
      <alignment horizontal="left"/>
    </xf>
    <xf numFmtId="9" fontId="4" fillId="5" borderId="8" xfId="0" applyNumberFormat="1" applyFont="1" applyFill="1" applyBorder="1" applyAlignment="1">
      <alignment horizontal="center"/>
    </xf>
    <xf numFmtId="0" fontId="4" fillId="0" borderId="13" xfId="0" applyFont="1" applyBorder="1"/>
    <xf numFmtId="0" fontId="4" fillId="0" borderId="0" xfId="0" applyFont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 applyAlignment="1">
      <alignment horizontal="center"/>
    </xf>
    <xf numFmtId="0" fontId="7" fillId="0" borderId="18" xfId="0" applyFont="1" applyBorder="1"/>
    <xf numFmtId="0" fontId="4" fillId="0" borderId="19" xfId="0" applyFont="1" applyBorder="1" applyAlignment="1">
      <alignment horizontal="center"/>
    </xf>
    <xf numFmtId="3" fontId="4" fillId="0" borderId="20" xfId="0" applyNumberFormat="1" applyFont="1" applyBorder="1" applyAlignment="1">
      <alignment horizontal="center"/>
    </xf>
    <xf numFmtId="3" fontId="4" fillId="4" borderId="17" xfId="0" applyNumberFormat="1" applyFont="1" applyFill="1" applyBorder="1" applyAlignment="1">
      <alignment horizontal="center"/>
    </xf>
    <xf numFmtId="9" fontId="4" fillId="4" borderId="14" xfId="0" applyNumberFormat="1" applyFont="1" applyFill="1" applyBorder="1" applyAlignment="1">
      <alignment horizontal="center"/>
    </xf>
    <xf numFmtId="0" fontId="0" fillId="6" borderId="0" xfId="0" applyFill="1"/>
    <xf numFmtId="9" fontId="5" fillId="0" borderId="6" xfId="0" applyNumberFormat="1" applyFont="1" applyFill="1" applyBorder="1" applyAlignment="1">
      <alignment horizontal="center"/>
    </xf>
    <xf numFmtId="0" fontId="4" fillId="0" borderId="0" xfId="0" applyFont="1" applyBorder="1"/>
    <xf numFmtId="3" fontId="4" fillId="0" borderId="0" xfId="0" applyNumberFormat="1" applyFont="1" applyBorder="1" applyAlignment="1">
      <alignment horizontal="center"/>
    </xf>
    <xf numFmtId="9" fontId="4" fillId="0" borderId="7" xfId="0" applyNumberFormat="1" applyFont="1" applyBorder="1" applyAlignment="1">
      <alignment horizontal="left"/>
    </xf>
    <xf numFmtId="9" fontId="4" fillId="5" borderId="7" xfId="0" applyNumberFormat="1" applyFont="1" applyFill="1" applyBorder="1" applyAlignment="1">
      <alignment horizontal="center"/>
    </xf>
    <xf numFmtId="166" fontId="4" fillId="5" borderId="7" xfId="0" applyNumberFormat="1" applyFont="1" applyFill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8" fillId="2" borderId="9" xfId="0" applyFont="1" applyFill="1" applyBorder="1"/>
    <xf numFmtId="0" fontId="0" fillId="0" borderId="0" xfId="0" applyBorder="1"/>
  </cellXfs>
  <cellStyles count="2">
    <cellStyle name="Normal" xfId="0" builtinId="0"/>
    <cellStyle name="Normal 2" xfId="1" xr:uid="{391D8780-79A3-40C4-A837-257EECFD36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ahya%20ElAli\Downloads\20240630_Oman%20Air_BP2024-35_vS3.xlsx" TargetMode="External"/><Relationship Id="rId1" Type="http://schemas.openxmlformats.org/officeDocument/2006/relationships/externalLinkPath" Target="file:///C:\Users\Yahya%20ElAli\Downloads\20240630_Oman%20Air_BP2024-35_vS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Contents"/>
      <sheetName val="Model Flowchart"/>
      <sheetName val="1. Executive Output &gt;&gt;"/>
      <sheetName val="Dropdown"/>
      <sheetName val="1.1 Control Panel"/>
      <sheetName val="1.2 Financials Overview"/>
      <sheetName val="1.3 Sensitivity"/>
      <sheetName val="1.4 Route Profitability"/>
      <sheetName val="2. Financial Statements &gt;&gt;"/>
      <sheetName val="2.1 PnL"/>
      <sheetName val="2.1 PnL_Distributed"/>
      <sheetName val="2.2 BS"/>
      <sheetName val="2.3 CF"/>
      <sheetName val="2.4 CF Financing"/>
      <sheetName val="Sale Loss_Gain"/>
      <sheetName val="2.4B Debt Relief Calc"/>
      <sheetName val="ROU"/>
      <sheetName val="3. Calculations &gt;&gt;"/>
      <sheetName val="3.1 WY Traffic"/>
      <sheetName val="3.2 Revenue"/>
      <sheetName val="Per Unit Cost"/>
      <sheetName val="Slide Input"/>
      <sheetName val="3.3 Cost"/>
      <sheetName val="3.4 Ownership Cost"/>
      <sheetName val="3.4 Ownership Cost_Backend"/>
      <sheetName val="3.5 CapEx"/>
      <sheetName val="3.5B CapEx Backend"/>
      <sheetName val="3.6 D&amp;A"/>
      <sheetName val="3.6 D&amp;A_Backend"/>
      <sheetName val="3.7 Staff Evolution"/>
      <sheetName val="3.8 Transition Pool"/>
      <sheetName val="3.9 NetPlan Fleet"/>
      <sheetName val="3.10 WY Fleet Plan_Monthly"/>
      <sheetName val="3.10 WY Fleet Plan_M_Backend"/>
      <sheetName val="3.11 WY Mx Schedule"/>
      <sheetName val="3.12 Debt Repayment Plan"/>
      <sheetName val="3.13 MRO Spin-off Case"/>
      <sheetName val="3.14 Catering PNL"/>
      <sheetName val="3.15 Economic Impact"/>
      <sheetName val="4.A Input &gt;&gt;"/>
      <sheetName val="4.A.1 Orderbook Payments"/>
      <sheetName val="4.A.2 Fleet payments"/>
      <sheetName val="4.A.3 Debt Schedule"/>
      <sheetName val="4.A.4 Interest Schedule"/>
      <sheetName val="4.A.5 FC 9+3 &amp; historical PNL"/>
      <sheetName val="4.A.5A 2023 Unaudited"/>
      <sheetName val="4.A.6 Historical BS"/>
      <sheetName val="4.A.7 Historical Cashflow"/>
      <sheetName val="4.A.8 WY Staff"/>
      <sheetName val="4.A.9 CapEx Plan"/>
      <sheetName val="4.A.10 Fleet Plan"/>
      <sheetName val="4.A.11 Fleet Overview"/>
      <sheetName val="4.A.12 Spin-off Staff"/>
      <sheetName val="4.A.13 Mx Cost"/>
      <sheetName val="4.A.14 Catering P&amp;L"/>
      <sheetName val="4.A.15 PDP Schedule "/>
      <sheetName val="4.B Network Input &gt;&gt;"/>
      <sheetName val="4.B.0.A Unique List"/>
      <sheetName val="4.B.0.B Top markets output"/>
      <sheetName val="4.B.1 Input 2024"/>
      <sheetName val="4.B.1A In24_A330"/>
      <sheetName val="4.B.1B In24_B787"/>
      <sheetName val="4.B.1A 2024 Op Plan_A330"/>
      <sheetName val="Sheet14"/>
      <sheetName val="4.B.1C In24_Hybrid"/>
      <sheetName val="4.B.1B 2024 Op Plan_B787"/>
      <sheetName val="4.B.2 Input 2025"/>
      <sheetName val="4.B.2A In25_A330"/>
      <sheetName val="4.B.2B In25_B787"/>
      <sheetName val="4.B.2C In25_Hybrid"/>
      <sheetName val="4.B.3 Input 2026"/>
      <sheetName val="4.B.3A In26_A330"/>
      <sheetName val="4.B.3B In26_B787"/>
      <sheetName val="4.B.3C In26_Hybrid"/>
      <sheetName val="4.B.4 Input 2027"/>
      <sheetName val="4.B.4A In27_A330"/>
      <sheetName val="4.B.4B In27_B787"/>
      <sheetName val="4.B.4C In27_Hybrid"/>
      <sheetName val="4.B.5 Input 2028"/>
      <sheetName val="4.B.5A In28_A330"/>
      <sheetName val="4.B.5B In28_B787"/>
      <sheetName val="4.B.5C In28_Hybrid"/>
      <sheetName val="4.B.6 Input 2029"/>
      <sheetName val="4.B.6A In29_A330"/>
      <sheetName val="4.B.6B In29_B787"/>
      <sheetName val="4.B.6C In29_Hybrid"/>
      <sheetName val="4.B.7 Input 2030"/>
      <sheetName val="4.B.7A In30_A330"/>
      <sheetName val="4.B.7B In30_B787"/>
      <sheetName val="4.B.7C In30_Hybrid"/>
      <sheetName val="4.B.8 Input 2031"/>
      <sheetName val="4.B.8A In31_A330"/>
      <sheetName val="4.B.8B In31_B787"/>
      <sheetName val="4.B.8C In31_Hybrid"/>
      <sheetName val="4.B.9 Input 2032"/>
      <sheetName val="4.B.9A In32_A330"/>
      <sheetName val="4.B.9B In32_B787"/>
      <sheetName val="4.B.9C In32_Hybrid"/>
      <sheetName val="4.B.10 Input 2033"/>
      <sheetName val="4.B.10A In33_A330"/>
      <sheetName val="4.B.10B In33_B787"/>
      <sheetName val="4.B.10C In33_Hybrid"/>
      <sheetName val="4.B.11 Input 2034"/>
      <sheetName val="4.B.11A In34_A330"/>
      <sheetName val="4.B.11B In34_B787"/>
      <sheetName val="4.B.11C In34_Hybrid"/>
      <sheetName val="4.B.12 Input 2035"/>
      <sheetName val="4.B.12A In35_A330"/>
      <sheetName val="4.B.12B In35_B787"/>
      <sheetName val="4.B.12C In35_Hybrid"/>
      <sheetName val="5. KPIs &gt;&gt;"/>
      <sheetName val="5.1 KPI_Targets"/>
      <sheetName val="5.2 Scoring_scheme"/>
      <sheetName val="5.8 Dept_ID_mapping"/>
      <sheetName val="5.9 Fare_weights"/>
      <sheetName val="5.10 KPI_justifications"/>
      <sheetName val="5.11 Catering_airport_resto"/>
    </sheetNames>
    <sheetDataSet>
      <sheetData sheetId="0"/>
      <sheetData sheetId="1"/>
      <sheetData sheetId="2"/>
      <sheetData sheetId="3"/>
      <sheetData sheetId="4"/>
      <sheetData sheetId="5">
        <row r="89">
          <cell r="E89">
            <v>2</v>
          </cell>
        </row>
        <row r="93">
          <cell r="E93">
            <v>2035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A408-B759-4ECE-AA3A-A16BC4713FDD}">
  <dimension ref="B1:S60"/>
  <sheetViews>
    <sheetView showGridLines="0" tabSelected="1" topLeftCell="B37" workbookViewId="0">
      <selection activeCell="C39" sqref="C39"/>
    </sheetView>
  </sheetViews>
  <sheetFormatPr defaultColWidth="0" defaultRowHeight="14.5" zeroHeight="1" x14ac:dyDescent="0.35"/>
  <cols>
    <col min="1" max="1" width="8.7265625" customWidth="1"/>
    <col min="2" max="2" width="3.6328125" customWidth="1"/>
    <col min="3" max="3" width="41.36328125" bestFit="1" customWidth="1"/>
    <col min="4" max="4" width="8.7265625" customWidth="1"/>
    <col min="5" max="16" width="13.6328125" customWidth="1"/>
    <col min="17" max="17" width="3.6328125" customWidth="1"/>
    <col min="20" max="16384" width="8.7265625" hidden="1"/>
  </cols>
  <sheetData>
    <row r="1" spans="2:16" x14ac:dyDescent="0.35"/>
    <row r="2" spans="2:16" x14ac:dyDescent="0.35"/>
    <row r="3" spans="2:16" x14ac:dyDescent="0.35"/>
    <row r="4" spans="2:16" x14ac:dyDescent="0.35">
      <c r="B4" s="1" t="s">
        <v>0</v>
      </c>
      <c r="C4" s="2" t="s">
        <v>1</v>
      </c>
      <c r="D4" s="3" t="s">
        <v>2</v>
      </c>
      <c r="E4" s="4" t="s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2:16" x14ac:dyDescent="0.35">
      <c r="B5" s="5"/>
      <c r="C5" s="6" t="s">
        <v>41</v>
      </c>
      <c r="D5" s="7" t="s">
        <v>40</v>
      </c>
      <c r="E5" s="8">
        <f>SUMPRODUCT(E40:P40,E41:P41)</f>
        <v>-637878.01248160214</v>
      </c>
      <c r="F5" s="5" t="s">
        <v>87</v>
      </c>
      <c r="G5" s="5"/>
      <c r="H5" s="5"/>
      <c r="I5" s="5"/>
      <c r="J5" s="5"/>
      <c r="K5" s="5"/>
      <c r="L5" s="5"/>
      <c r="M5" s="5"/>
      <c r="N5" s="5"/>
      <c r="O5" s="5"/>
      <c r="P5" s="5"/>
    </row>
    <row r="6" spans="2:16" x14ac:dyDescent="0.35">
      <c r="B6" s="5"/>
      <c r="C6" s="9" t="s">
        <v>42</v>
      </c>
      <c r="D6" s="10" t="s">
        <v>40</v>
      </c>
      <c r="E6" s="11">
        <f>SUMPRODUCT(E40:P40,E45:P45)</f>
        <v>223217.25039648596</v>
      </c>
      <c r="F6" s="5" t="s">
        <v>88</v>
      </c>
      <c r="G6" s="5"/>
      <c r="H6" s="5"/>
      <c r="I6" s="5"/>
      <c r="J6" s="5"/>
      <c r="K6" s="5"/>
      <c r="L6" s="5"/>
      <c r="M6" s="5"/>
      <c r="N6" s="5"/>
      <c r="O6" s="5"/>
      <c r="P6" s="5"/>
    </row>
    <row r="7" spans="2:16" x14ac:dyDescent="0.35">
      <c r="B7" s="5"/>
      <c r="C7" s="12" t="s">
        <v>43</v>
      </c>
      <c r="D7" s="13" t="s">
        <v>4</v>
      </c>
      <c r="E7" s="14">
        <f>IRR(E41:P41)</f>
        <v>-0.1583235458953629</v>
      </c>
      <c r="F7" s="5" t="s">
        <v>86</v>
      </c>
      <c r="G7" s="5"/>
      <c r="H7" s="5"/>
      <c r="I7" s="5"/>
      <c r="J7" s="5"/>
      <c r="K7" s="5"/>
      <c r="L7" s="5"/>
      <c r="M7" s="5"/>
      <c r="N7" s="5"/>
      <c r="O7" s="5"/>
      <c r="P7" s="5"/>
    </row>
    <row r="8" spans="2:16" x14ac:dyDescent="0.35">
      <c r="B8" s="5"/>
      <c r="C8" s="12" t="s">
        <v>44</v>
      </c>
      <c r="D8" s="13" t="s">
        <v>4</v>
      </c>
      <c r="E8" s="81">
        <f>IFERROR(IRR(E49:P49),"N/A")</f>
        <v>-0.14894528865225143</v>
      </c>
      <c r="F8" s="5" t="s">
        <v>86</v>
      </c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 x14ac:dyDescent="0.35">
      <c r="B9" s="5"/>
      <c r="C9" s="12" t="s">
        <v>45</v>
      </c>
      <c r="D9" s="13" t="s">
        <v>40</v>
      </c>
      <c r="E9" s="15"/>
      <c r="F9" s="5" t="s">
        <v>81</v>
      </c>
      <c r="G9" s="5"/>
      <c r="H9" s="5"/>
      <c r="I9" s="5"/>
      <c r="J9" s="5"/>
      <c r="K9" s="5"/>
      <c r="L9" s="5"/>
      <c r="M9" s="5"/>
      <c r="N9" s="5"/>
      <c r="O9" s="5"/>
      <c r="P9" s="5"/>
    </row>
    <row r="10" spans="2:16" x14ac:dyDescent="0.35">
      <c r="B10" s="5"/>
      <c r="C10" s="16" t="s">
        <v>5</v>
      </c>
      <c r="D10" s="13" t="s">
        <v>6</v>
      </c>
      <c r="E10" s="17"/>
      <c r="F10" s="5" t="s">
        <v>83</v>
      </c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x14ac:dyDescent="0.35">
      <c r="B11" s="5"/>
      <c r="C11" s="16" t="s">
        <v>46</v>
      </c>
      <c r="D11" s="18" t="s">
        <v>40</v>
      </c>
      <c r="E11" s="19">
        <f>SUM(E54:P54)</f>
        <v>80000</v>
      </c>
      <c r="F11" s="5" t="s">
        <v>82</v>
      </c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2:16" x14ac:dyDescent="0.35">
      <c r="B12" s="5"/>
      <c r="C12" s="82"/>
      <c r="D12" s="72"/>
      <c r="E12" s="8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2:16" x14ac:dyDescent="0.35">
      <c r="B13" s="1" t="s">
        <v>0</v>
      </c>
      <c r="C13" s="2" t="s">
        <v>8</v>
      </c>
      <c r="D13" s="3" t="s">
        <v>2</v>
      </c>
      <c r="E13" s="20" t="s">
        <v>9</v>
      </c>
      <c r="F13" s="20" t="s">
        <v>10</v>
      </c>
      <c r="G13" s="20" t="s">
        <v>11</v>
      </c>
      <c r="H13" s="20" t="s">
        <v>12</v>
      </c>
      <c r="I13" s="20" t="s">
        <v>13</v>
      </c>
      <c r="J13" s="20" t="s">
        <v>14</v>
      </c>
      <c r="K13" s="20" t="s">
        <v>15</v>
      </c>
      <c r="L13" s="20" t="s">
        <v>16</v>
      </c>
      <c r="M13" s="20" t="s">
        <v>17</v>
      </c>
      <c r="N13" s="20" t="s">
        <v>18</v>
      </c>
      <c r="O13" s="20" t="s">
        <v>19</v>
      </c>
      <c r="P13" s="20" t="s">
        <v>20</v>
      </c>
    </row>
    <row r="14" spans="2:16" x14ac:dyDescent="0.35">
      <c r="B14" s="9">
        <v>1</v>
      </c>
      <c r="C14" s="59" t="s">
        <v>47</v>
      </c>
      <c r="D14" s="7" t="s">
        <v>21</v>
      </c>
      <c r="E14" s="60" t="s">
        <v>48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2:16" x14ac:dyDescent="0.35">
      <c r="B15" s="9">
        <f>B14+1</f>
        <v>2</v>
      </c>
      <c r="C15" s="61" t="s">
        <v>22</v>
      </c>
      <c r="D15" s="13" t="s">
        <v>40</v>
      </c>
      <c r="E15" s="62" t="s">
        <v>49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2:16" x14ac:dyDescent="0.35">
      <c r="B16" s="12">
        <f t="shared" ref="B16:B32" si="0">B15+1</f>
        <v>3</v>
      </c>
      <c r="C16" s="61" t="s">
        <v>23</v>
      </c>
      <c r="D16" s="13" t="s">
        <v>40</v>
      </c>
      <c r="E16" s="62" t="s">
        <v>50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</row>
    <row r="17" spans="2:16" x14ac:dyDescent="0.35">
      <c r="B17" s="12">
        <f t="shared" si="0"/>
        <v>4</v>
      </c>
      <c r="C17" s="63" t="s">
        <v>24</v>
      </c>
      <c r="D17" s="13" t="s">
        <v>40</v>
      </c>
      <c r="E17" s="62" t="s">
        <v>51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2:16" x14ac:dyDescent="0.35">
      <c r="B18" s="16">
        <f t="shared" si="0"/>
        <v>5</v>
      </c>
      <c r="C18" s="63" t="s">
        <v>25</v>
      </c>
      <c r="D18" s="13" t="s">
        <v>4</v>
      </c>
      <c r="E18" s="65" t="s">
        <v>52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2:16" x14ac:dyDescent="0.35">
      <c r="B19" s="16">
        <f t="shared" si="0"/>
        <v>6</v>
      </c>
      <c r="C19" s="64" t="s">
        <v>53</v>
      </c>
      <c r="D19" s="13" t="s">
        <v>40</v>
      </c>
      <c r="E19" s="65" t="s">
        <v>55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2:16" x14ac:dyDescent="0.35">
      <c r="B20" s="16">
        <f t="shared" si="0"/>
        <v>7</v>
      </c>
      <c r="C20" s="64" t="s">
        <v>54</v>
      </c>
      <c r="D20" s="13" t="s">
        <v>4</v>
      </c>
      <c r="E20" s="65" t="s">
        <v>56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</row>
    <row r="21" spans="2:16" x14ac:dyDescent="0.35">
      <c r="B21" s="16">
        <f t="shared" si="0"/>
        <v>8</v>
      </c>
      <c r="C21" s="64" t="s">
        <v>68</v>
      </c>
      <c r="D21" s="13" t="s">
        <v>21</v>
      </c>
      <c r="E21" s="65" t="s">
        <v>69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2:16" x14ac:dyDescent="0.35">
      <c r="B22" s="16">
        <f t="shared" si="0"/>
        <v>9</v>
      </c>
      <c r="C22" s="16" t="s">
        <v>26</v>
      </c>
      <c r="D22" s="13" t="s">
        <v>4</v>
      </c>
      <c r="E22" s="65" t="s">
        <v>57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</row>
    <row r="23" spans="2:16" x14ac:dyDescent="0.35">
      <c r="B23" s="16">
        <f t="shared" si="0"/>
        <v>10</v>
      </c>
      <c r="C23" s="16" t="s">
        <v>27</v>
      </c>
      <c r="D23" s="13" t="s">
        <v>4</v>
      </c>
      <c r="E23" s="65" t="s">
        <v>58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</row>
    <row r="24" spans="2:16" x14ac:dyDescent="0.35">
      <c r="B24" s="16">
        <f t="shared" si="0"/>
        <v>11</v>
      </c>
      <c r="C24" s="16" t="s">
        <v>28</v>
      </c>
      <c r="D24" s="13" t="s">
        <v>4</v>
      </c>
      <c r="E24" s="65" t="s">
        <v>59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</row>
    <row r="25" spans="2:16" x14ac:dyDescent="0.35">
      <c r="B25" s="16">
        <f t="shared" si="0"/>
        <v>12</v>
      </c>
      <c r="C25" s="16" t="s">
        <v>29</v>
      </c>
      <c r="D25" s="13" t="s">
        <v>4</v>
      </c>
      <c r="E25" s="66" t="s">
        <v>60</v>
      </c>
      <c r="F25" s="28"/>
      <c r="G25" s="27"/>
      <c r="H25" s="28"/>
      <c r="I25" s="27"/>
      <c r="J25" s="27"/>
      <c r="K25" s="27"/>
      <c r="L25" s="27"/>
      <c r="M25" s="27"/>
      <c r="N25" s="27"/>
      <c r="O25" s="27"/>
      <c r="P25" s="27"/>
    </row>
    <row r="26" spans="2:16" x14ac:dyDescent="0.35">
      <c r="B26" s="16">
        <f t="shared" si="0"/>
        <v>13</v>
      </c>
      <c r="C26" s="16" t="s">
        <v>30</v>
      </c>
      <c r="D26" s="13" t="s">
        <v>4</v>
      </c>
      <c r="E26" s="65" t="s">
        <v>61</v>
      </c>
      <c r="F26" s="28"/>
      <c r="G26" s="28"/>
      <c r="H26" s="28"/>
      <c r="I26" s="27"/>
      <c r="J26" s="27"/>
      <c r="K26" s="27"/>
      <c r="L26" s="27"/>
      <c r="M26" s="27"/>
      <c r="N26" s="27"/>
      <c r="O26" s="27"/>
      <c r="P26" s="27"/>
    </row>
    <row r="27" spans="2:16" x14ac:dyDescent="0.35">
      <c r="B27" s="16">
        <f t="shared" si="0"/>
        <v>14</v>
      </c>
      <c r="C27" s="16" t="s">
        <v>31</v>
      </c>
      <c r="D27" s="13" t="s">
        <v>4</v>
      </c>
      <c r="E27" s="67" t="s">
        <v>62</v>
      </c>
      <c r="F27" s="30"/>
      <c r="G27" s="30"/>
      <c r="H27" s="30"/>
      <c r="I27" s="29"/>
      <c r="J27" s="29"/>
      <c r="K27" s="29"/>
      <c r="L27" s="29"/>
      <c r="M27" s="29"/>
      <c r="N27" s="29"/>
      <c r="O27" s="29"/>
      <c r="P27" s="29"/>
    </row>
    <row r="28" spans="2:16" x14ac:dyDescent="0.35">
      <c r="B28" s="16">
        <f t="shared" si="0"/>
        <v>15</v>
      </c>
      <c r="C28" s="16" t="s">
        <v>32</v>
      </c>
      <c r="D28" s="13" t="s">
        <v>33</v>
      </c>
      <c r="E28" s="68" t="s">
        <v>63</v>
      </c>
      <c r="F28" s="26"/>
      <c r="G28" s="26"/>
      <c r="H28" s="26"/>
      <c r="I28" s="25"/>
      <c r="J28" s="25"/>
      <c r="K28" s="25"/>
      <c r="L28" s="25"/>
      <c r="M28" s="25"/>
      <c r="N28" s="25"/>
      <c r="O28" s="25"/>
      <c r="P28" s="25"/>
    </row>
    <row r="29" spans="2:16" x14ac:dyDescent="0.35">
      <c r="B29" s="16">
        <f t="shared" si="0"/>
        <v>16</v>
      </c>
      <c r="C29" s="16" t="s">
        <v>34</v>
      </c>
      <c r="D29" s="13" t="s">
        <v>33</v>
      </c>
      <c r="E29" s="68" t="s">
        <v>64</v>
      </c>
      <c r="F29" s="26"/>
      <c r="G29" s="26"/>
      <c r="H29" s="26"/>
      <c r="I29" s="25"/>
      <c r="J29" s="25"/>
      <c r="K29" s="25"/>
      <c r="L29" s="25"/>
      <c r="M29" s="25"/>
      <c r="N29" s="25"/>
      <c r="O29" s="25"/>
      <c r="P29" s="25"/>
    </row>
    <row r="30" spans="2:16" x14ac:dyDescent="0.35">
      <c r="B30" s="16">
        <f t="shared" si="0"/>
        <v>17</v>
      </c>
      <c r="C30" s="16" t="s">
        <v>84</v>
      </c>
      <c r="D30" s="13" t="s">
        <v>21</v>
      </c>
      <c r="E30" s="65" t="s">
        <v>85</v>
      </c>
      <c r="F30" s="24"/>
      <c r="G30" s="24"/>
      <c r="H30" s="24"/>
      <c r="I30" s="31"/>
      <c r="J30" s="31"/>
      <c r="K30" s="31"/>
      <c r="L30" s="31"/>
      <c r="M30" s="31"/>
      <c r="N30" s="31"/>
      <c r="O30" s="31"/>
      <c r="P30" s="31"/>
    </row>
    <row r="31" spans="2:16" x14ac:dyDescent="0.35">
      <c r="B31" s="16">
        <f t="shared" si="0"/>
        <v>18</v>
      </c>
      <c r="C31" s="16" t="s">
        <v>35</v>
      </c>
      <c r="D31" s="13" t="s">
        <v>21</v>
      </c>
      <c r="E31" s="65" t="s">
        <v>65</v>
      </c>
      <c r="F31" s="27"/>
      <c r="G31" s="27"/>
      <c r="H31" s="27"/>
      <c r="I31" s="32"/>
      <c r="J31" s="32"/>
      <c r="K31" s="32"/>
      <c r="L31" s="32"/>
      <c r="M31" s="32"/>
      <c r="N31" s="32"/>
      <c r="O31" s="32"/>
      <c r="P31" s="32"/>
    </row>
    <row r="32" spans="2:16" x14ac:dyDescent="0.35">
      <c r="B32" s="16">
        <f t="shared" si="0"/>
        <v>19</v>
      </c>
      <c r="C32" s="16" t="s">
        <v>36</v>
      </c>
      <c r="D32" s="18" t="s">
        <v>4</v>
      </c>
      <c r="E32" s="84" t="s">
        <v>66</v>
      </c>
      <c r="F32" s="85"/>
      <c r="G32" s="85"/>
      <c r="H32" s="85"/>
      <c r="I32" s="86"/>
      <c r="J32" s="86"/>
      <c r="K32" s="86"/>
      <c r="L32" s="86"/>
      <c r="M32" s="86"/>
      <c r="N32" s="86"/>
      <c r="O32" s="86"/>
      <c r="P32" s="86"/>
    </row>
    <row r="33" spans="2:16" x14ac:dyDescent="0.35">
      <c r="B33" s="34">
        <f>B32+1</f>
        <v>20</v>
      </c>
      <c r="C33" s="34" t="s">
        <v>37</v>
      </c>
      <c r="D33" s="35" t="s">
        <v>4</v>
      </c>
      <c r="E33" s="69" t="s">
        <v>67</v>
      </c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</row>
    <row r="34" spans="2:16" x14ac:dyDescent="0.35">
      <c r="B34" s="5"/>
      <c r="C34" s="5"/>
      <c r="D34" s="36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2:16" x14ac:dyDescent="0.35">
      <c r="B35" s="5"/>
      <c r="C35" s="75" t="s">
        <v>70</v>
      </c>
      <c r="D35" s="76"/>
      <c r="E35" s="7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2:16" x14ac:dyDescent="0.35">
      <c r="B36" s="5"/>
      <c r="C36" s="71" t="s">
        <v>71</v>
      </c>
      <c r="D36" s="72" t="s">
        <v>4</v>
      </c>
      <c r="E36" s="79">
        <v>0.12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spans="2:16" x14ac:dyDescent="0.35">
      <c r="B37" s="5"/>
      <c r="C37" s="73" t="s">
        <v>72</v>
      </c>
      <c r="D37" s="74" t="s">
        <v>21</v>
      </c>
      <c r="E37" s="78">
        <v>8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</row>
    <row r="38" spans="2:16" x14ac:dyDescent="0.35">
      <c r="B38" s="5"/>
      <c r="C38" s="5"/>
      <c r="D38" s="36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spans="2:16" ht="15" thickBot="1" x14ac:dyDescent="0.4">
      <c r="B39" s="38" t="s">
        <v>0</v>
      </c>
      <c r="C39" s="39" t="s">
        <v>38</v>
      </c>
      <c r="D39" s="40" t="s">
        <v>2</v>
      </c>
      <c r="E39" s="41">
        <f>0</f>
        <v>0</v>
      </c>
      <c r="F39" s="41">
        <f>E39+1</f>
        <v>1</v>
      </c>
      <c r="G39" s="41">
        <f>F39+1</f>
        <v>2</v>
      </c>
      <c r="H39" s="41">
        <f>G39+1</f>
        <v>3</v>
      </c>
      <c r="I39" s="41">
        <f>H39+1</f>
        <v>4</v>
      </c>
      <c r="J39" s="41">
        <f t="shared" ref="J39:P39" si="1">I39+1</f>
        <v>5</v>
      </c>
      <c r="K39" s="41">
        <f t="shared" si="1"/>
        <v>6</v>
      </c>
      <c r="L39" s="41">
        <f t="shared" si="1"/>
        <v>7</v>
      </c>
      <c r="M39" s="41">
        <f t="shared" si="1"/>
        <v>8</v>
      </c>
      <c r="N39" s="41">
        <f t="shared" si="1"/>
        <v>9</v>
      </c>
      <c r="O39" s="41">
        <f t="shared" si="1"/>
        <v>10</v>
      </c>
      <c r="P39" s="41">
        <f t="shared" si="1"/>
        <v>11</v>
      </c>
    </row>
    <row r="40" spans="2:16" ht="15.5" thickTop="1" thickBot="1" x14ac:dyDescent="0.4">
      <c r="B40" s="42"/>
      <c r="C40" s="43" t="s">
        <v>39</v>
      </c>
      <c r="D40" s="44" t="s">
        <v>4</v>
      </c>
      <c r="E40" s="45">
        <f>1/(1+$E$36)^(E39)</f>
        <v>1</v>
      </c>
      <c r="F40" s="45">
        <f t="shared" ref="F40:P40" si="2">1/(1+$E$36)^(F39)</f>
        <v>0.89285714285714279</v>
      </c>
      <c r="G40" s="45">
        <f t="shared" si="2"/>
        <v>0.79719387755102034</v>
      </c>
      <c r="H40" s="45">
        <f t="shared" si="2"/>
        <v>0.71178024781341087</v>
      </c>
      <c r="I40" s="45">
        <f t="shared" si="2"/>
        <v>0.63551807840483121</v>
      </c>
      <c r="J40" s="45">
        <f t="shared" si="2"/>
        <v>0.56742685571859919</v>
      </c>
      <c r="K40" s="45">
        <f t="shared" si="2"/>
        <v>0.50663112117732068</v>
      </c>
      <c r="L40" s="45">
        <f t="shared" si="2"/>
        <v>0.45234921533689343</v>
      </c>
      <c r="M40" s="45">
        <f t="shared" si="2"/>
        <v>0.4038832279793691</v>
      </c>
      <c r="N40" s="45">
        <f t="shared" si="2"/>
        <v>0.36061002498157957</v>
      </c>
      <c r="O40" s="45">
        <f t="shared" si="2"/>
        <v>0.32197323659069599</v>
      </c>
      <c r="P40" s="45">
        <f t="shared" si="2"/>
        <v>0.28747610409883567</v>
      </c>
    </row>
    <row r="41" spans="2:16" ht="15.5" thickTop="1" thickBot="1" x14ac:dyDescent="0.4">
      <c r="B41" s="42"/>
      <c r="C41" s="43" t="s">
        <v>77</v>
      </c>
      <c r="D41" s="44" t="s">
        <v>40</v>
      </c>
      <c r="E41" s="46">
        <f>SUM(E42:E44)</f>
        <v>-200000</v>
      </c>
      <c r="F41" s="46">
        <f t="shared" ref="F41:O41" si="3">SUM(F42:F44)</f>
        <v>-175000</v>
      </c>
      <c r="G41" s="46">
        <f t="shared" si="3"/>
        <v>-150000</v>
      </c>
      <c r="H41" s="46">
        <f t="shared" si="3"/>
        <v>-125000</v>
      </c>
      <c r="I41" s="46">
        <f t="shared" si="3"/>
        <v>-100000</v>
      </c>
      <c r="J41" s="46">
        <f t="shared" si="3"/>
        <v>-75000</v>
      </c>
      <c r="K41" s="46">
        <f t="shared" si="3"/>
        <v>-50000</v>
      </c>
      <c r="L41" s="46">
        <f t="shared" si="3"/>
        <v>-25000</v>
      </c>
      <c r="M41" s="46">
        <f t="shared" si="3"/>
        <v>0</v>
      </c>
      <c r="N41" s="46">
        <f t="shared" si="3"/>
        <v>25000</v>
      </c>
      <c r="O41" s="46">
        <f t="shared" si="3"/>
        <v>50000</v>
      </c>
      <c r="P41" s="46">
        <f>SUM(P42:P43)+P44</f>
        <v>155000</v>
      </c>
    </row>
    <row r="42" spans="2:16" s="80" customFormat="1" ht="15.5" thickTop="1" thickBot="1" x14ac:dyDescent="0.4">
      <c r="B42" s="51"/>
      <c r="C42" s="51" t="s">
        <v>74</v>
      </c>
      <c r="D42" s="52" t="s">
        <v>40</v>
      </c>
      <c r="E42" s="53">
        <v>-100000</v>
      </c>
      <c r="F42" s="53">
        <f>E42+25000</f>
        <v>-75000</v>
      </c>
      <c r="G42" s="53">
        <f t="shared" ref="G42:P42" si="4">F42+25000</f>
        <v>-50000</v>
      </c>
      <c r="H42" s="53">
        <f t="shared" si="4"/>
        <v>-25000</v>
      </c>
      <c r="I42" s="53">
        <f t="shared" si="4"/>
        <v>0</v>
      </c>
      <c r="J42" s="53">
        <f t="shared" si="4"/>
        <v>25000</v>
      </c>
      <c r="K42" s="53">
        <f t="shared" si="4"/>
        <v>50000</v>
      </c>
      <c r="L42" s="53">
        <f t="shared" si="4"/>
        <v>75000</v>
      </c>
      <c r="M42" s="53">
        <f t="shared" si="4"/>
        <v>100000</v>
      </c>
      <c r="N42" s="53">
        <f t="shared" si="4"/>
        <v>125000</v>
      </c>
      <c r="O42" s="53">
        <f t="shared" si="4"/>
        <v>150000</v>
      </c>
      <c r="P42" s="53">
        <f t="shared" si="4"/>
        <v>175000</v>
      </c>
    </row>
    <row r="43" spans="2:16" s="80" customFormat="1" ht="15.5" thickTop="1" thickBot="1" x14ac:dyDescent="0.4">
      <c r="B43" s="51"/>
      <c r="C43" s="51" t="s">
        <v>75</v>
      </c>
      <c r="D43" s="52" t="s">
        <v>40</v>
      </c>
      <c r="E43" s="53">
        <v>-100000</v>
      </c>
      <c r="F43" s="53">
        <f>E43</f>
        <v>-100000</v>
      </c>
      <c r="G43" s="53">
        <f t="shared" ref="G43:P43" si="5">F43</f>
        <v>-100000</v>
      </c>
      <c r="H43" s="53">
        <f t="shared" si="5"/>
        <v>-100000</v>
      </c>
      <c r="I43" s="53">
        <f t="shared" si="5"/>
        <v>-100000</v>
      </c>
      <c r="J43" s="53">
        <f t="shared" si="5"/>
        <v>-100000</v>
      </c>
      <c r="K43" s="53">
        <f t="shared" si="5"/>
        <v>-100000</v>
      </c>
      <c r="L43" s="53">
        <f t="shared" si="5"/>
        <v>-100000</v>
      </c>
      <c r="M43" s="53">
        <f t="shared" si="5"/>
        <v>-100000</v>
      </c>
      <c r="N43" s="53">
        <f t="shared" si="5"/>
        <v>-100000</v>
      </c>
      <c r="O43" s="53">
        <f t="shared" si="5"/>
        <v>-100000</v>
      </c>
      <c r="P43" s="53">
        <f t="shared" si="5"/>
        <v>-100000</v>
      </c>
    </row>
    <row r="44" spans="2:16" s="80" customFormat="1" ht="15.5" thickTop="1" thickBot="1" x14ac:dyDescent="0.4">
      <c r="B44" s="51"/>
      <c r="C44" s="51" t="s">
        <v>7</v>
      </c>
      <c r="D44" s="52" t="s">
        <v>40</v>
      </c>
      <c r="E44" s="53">
        <f>E54</f>
        <v>0</v>
      </c>
      <c r="F44" s="53">
        <f t="shared" ref="F44:P44" si="6">F54</f>
        <v>0</v>
      </c>
      <c r="G44" s="53">
        <f t="shared" si="6"/>
        <v>0</v>
      </c>
      <c r="H44" s="53">
        <f t="shared" si="6"/>
        <v>0</v>
      </c>
      <c r="I44" s="53">
        <f t="shared" si="6"/>
        <v>0</v>
      </c>
      <c r="J44" s="53">
        <f t="shared" si="6"/>
        <v>0</v>
      </c>
      <c r="K44" s="53">
        <f t="shared" si="6"/>
        <v>0</v>
      </c>
      <c r="L44" s="53">
        <f t="shared" si="6"/>
        <v>0</v>
      </c>
      <c r="M44" s="53">
        <f t="shared" si="6"/>
        <v>0</v>
      </c>
      <c r="N44" s="53">
        <f t="shared" si="6"/>
        <v>0</v>
      </c>
      <c r="O44" s="53">
        <f t="shared" si="6"/>
        <v>0</v>
      </c>
      <c r="P44" s="53">
        <f t="shared" si="6"/>
        <v>80000</v>
      </c>
    </row>
    <row r="45" spans="2:16" ht="15.5" thickTop="1" thickBot="1" x14ac:dyDescent="0.4">
      <c r="B45" s="51"/>
      <c r="C45" s="48" t="s">
        <v>78</v>
      </c>
      <c r="D45" s="49" t="s">
        <v>40</v>
      </c>
      <c r="E45" s="50">
        <f>SUM(E46:E48)</f>
        <v>50000</v>
      </c>
      <c r="F45" s="50">
        <f t="shared" ref="F45:P45" si="7">SUM(F46:F48)</f>
        <v>0</v>
      </c>
      <c r="G45" s="50">
        <f t="shared" si="7"/>
        <v>25000</v>
      </c>
      <c r="H45" s="50">
        <f t="shared" si="7"/>
        <v>25000</v>
      </c>
      <c r="I45" s="50">
        <f t="shared" si="7"/>
        <v>0</v>
      </c>
      <c r="J45" s="50">
        <f t="shared" si="7"/>
        <v>-25000</v>
      </c>
      <c r="K45" s="50">
        <f t="shared" si="7"/>
        <v>0</v>
      </c>
      <c r="L45" s="50">
        <f t="shared" si="7"/>
        <v>25000</v>
      </c>
      <c r="M45" s="50">
        <f t="shared" si="7"/>
        <v>50000</v>
      </c>
      <c r="N45" s="50">
        <f t="shared" si="7"/>
        <v>75000</v>
      </c>
      <c r="O45" s="50">
        <f t="shared" si="7"/>
        <v>100000</v>
      </c>
      <c r="P45" s="50">
        <f t="shared" si="7"/>
        <v>205000</v>
      </c>
    </row>
    <row r="46" spans="2:16" s="80" customFormat="1" ht="15.5" thickTop="1" thickBot="1" x14ac:dyDescent="0.4">
      <c r="B46" s="51"/>
      <c r="C46" s="51" t="s">
        <v>73</v>
      </c>
      <c r="D46" s="52" t="s">
        <v>40</v>
      </c>
      <c r="E46" s="53">
        <f>E42+E43</f>
        <v>-200000</v>
      </c>
      <c r="F46" s="53">
        <f t="shared" ref="F46:P46" si="8">F42+F43</f>
        <v>-175000</v>
      </c>
      <c r="G46" s="53">
        <f t="shared" si="8"/>
        <v>-150000</v>
      </c>
      <c r="H46" s="53">
        <f t="shared" si="8"/>
        <v>-125000</v>
      </c>
      <c r="I46" s="53">
        <f t="shared" si="8"/>
        <v>-100000</v>
      </c>
      <c r="J46" s="53">
        <f t="shared" si="8"/>
        <v>-75000</v>
      </c>
      <c r="K46" s="53">
        <f t="shared" si="8"/>
        <v>-50000</v>
      </c>
      <c r="L46" s="53">
        <f t="shared" si="8"/>
        <v>-25000</v>
      </c>
      <c r="M46" s="53">
        <f t="shared" si="8"/>
        <v>0</v>
      </c>
      <c r="N46" s="53">
        <f t="shared" si="8"/>
        <v>25000</v>
      </c>
      <c r="O46" s="53">
        <f t="shared" si="8"/>
        <v>50000</v>
      </c>
      <c r="P46" s="53">
        <f t="shared" si="8"/>
        <v>75000</v>
      </c>
    </row>
    <row r="47" spans="2:16" s="80" customFormat="1" ht="15.5" thickTop="1" thickBot="1" x14ac:dyDescent="0.4">
      <c r="B47" s="51"/>
      <c r="C47" s="51" t="s">
        <v>76</v>
      </c>
      <c r="D47" s="52" t="s">
        <v>40</v>
      </c>
      <c r="E47" s="53">
        <v>250000</v>
      </c>
      <c r="F47" s="53">
        <v>175000</v>
      </c>
      <c r="G47" s="53">
        <v>175000</v>
      </c>
      <c r="H47" s="53">
        <v>150000</v>
      </c>
      <c r="I47" s="53">
        <v>100000</v>
      </c>
      <c r="J47" s="53">
        <v>50000</v>
      </c>
      <c r="K47" s="53">
        <f>J47</f>
        <v>50000</v>
      </c>
      <c r="L47" s="53">
        <f t="shared" ref="L47:P47" si="9">K47</f>
        <v>50000</v>
      </c>
      <c r="M47" s="53">
        <f t="shared" si="9"/>
        <v>50000</v>
      </c>
      <c r="N47" s="53">
        <f t="shared" si="9"/>
        <v>50000</v>
      </c>
      <c r="O47" s="53">
        <f t="shared" si="9"/>
        <v>50000</v>
      </c>
      <c r="P47" s="53">
        <f t="shared" si="9"/>
        <v>50000</v>
      </c>
    </row>
    <row r="48" spans="2:16" s="80" customFormat="1" ht="15.5" thickTop="1" thickBot="1" x14ac:dyDescent="0.4">
      <c r="B48" s="51"/>
      <c r="C48" s="51" t="s">
        <v>7</v>
      </c>
      <c r="D48" s="52" t="s">
        <v>40</v>
      </c>
      <c r="E48" s="53">
        <f>E54</f>
        <v>0</v>
      </c>
      <c r="F48" s="53">
        <f t="shared" ref="F48:P48" si="10">F54</f>
        <v>0</v>
      </c>
      <c r="G48" s="53">
        <f t="shared" si="10"/>
        <v>0</v>
      </c>
      <c r="H48" s="53">
        <f t="shared" si="10"/>
        <v>0</v>
      </c>
      <c r="I48" s="53">
        <f t="shared" si="10"/>
        <v>0</v>
      </c>
      <c r="J48" s="53">
        <f t="shared" si="10"/>
        <v>0</v>
      </c>
      <c r="K48" s="53">
        <f t="shared" si="10"/>
        <v>0</v>
      </c>
      <c r="L48" s="53">
        <f t="shared" si="10"/>
        <v>0</v>
      </c>
      <c r="M48" s="53">
        <f t="shared" si="10"/>
        <v>0</v>
      </c>
      <c r="N48" s="53">
        <f t="shared" si="10"/>
        <v>0</v>
      </c>
      <c r="O48" s="53">
        <f t="shared" si="10"/>
        <v>0</v>
      </c>
      <c r="P48" s="53">
        <f t="shared" si="10"/>
        <v>80000</v>
      </c>
    </row>
    <row r="49" spans="2:16" ht="15" thickTop="1" x14ac:dyDescent="0.35">
      <c r="B49" s="47"/>
      <c r="C49" s="48" t="s">
        <v>79</v>
      </c>
      <c r="D49" s="49" t="s">
        <v>40</v>
      </c>
      <c r="E49" s="50">
        <f>E50+E51+E52</f>
        <v>-100000</v>
      </c>
      <c r="F49" s="50">
        <f t="shared" ref="F49:O49" si="11">F50+F51+F52</f>
        <v>-165000</v>
      </c>
      <c r="G49" s="50">
        <f t="shared" si="11"/>
        <v>-150000</v>
      </c>
      <c r="H49" s="50">
        <f t="shared" si="11"/>
        <v>-125000</v>
      </c>
      <c r="I49" s="50">
        <f t="shared" si="11"/>
        <v>-100000</v>
      </c>
      <c r="J49" s="50">
        <f t="shared" si="11"/>
        <v>-75000</v>
      </c>
      <c r="K49" s="50">
        <f t="shared" si="11"/>
        <v>-50000</v>
      </c>
      <c r="L49" s="50">
        <f t="shared" si="11"/>
        <v>-25000</v>
      </c>
      <c r="M49" s="50">
        <f t="shared" si="11"/>
        <v>0</v>
      </c>
      <c r="N49" s="50">
        <f t="shared" si="11"/>
        <v>25000</v>
      </c>
      <c r="O49" s="50">
        <f t="shared" si="11"/>
        <v>50000</v>
      </c>
      <c r="P49" s="50">
        <f>P50+P51+P52</f>
        <v>155000</v>
      </c>
    </row>
    <row r="50" spans="2:16" x14ac:dyDescent="0.35">
      <c r="B50" s="5"/>
      <c r="C50" s="9" t="s">
        <v>73</v>
      </c>
      <c r="D50" s="10" t="s">
        <v>40</v>
      </c>
      <c r="E50" s="54">
        <f>E46</f>
        <v>-200000</v>
      </c>
      <c r="F50" s="54">
        <f t="shared" ref="F50:P50" si="12">F46</f>
        <v>-175000</v>
      </c>
      <c r="G50" s="54">
        <f t="shared" si="12"/>
        <v>-150000</v>
      </c>
      <c r="H50" s="54">
        <f t="shared" si="12"/>
        <v>-125000</v>
      </c>
      <c r="I50" s="54">
        <f t="shared" si="12"/>
        <v>-100000</v>
      </c>
      <c r="J50" s="54">
        <f t="shared" si="12"/>
        <v>-75000</v>
      </c>
      <c r="K50" s="54">
        <f t="shared" si="12"/>
        <v>-50000</v>
      </c>
      <c r="L50" s="54">
        <f t="shared" si="12"/>
        <v>-25000</v>
      </c>
      <c r="M50" s="54">
        <f t="shared" si="12"/>
        <v>0</v>
      </c>
      <c r="N50" s="54">
        <f t="shared" si="12"/>
        <v>25000</v>
      </c>
      <c r="O50" s="54">
        <f t="shared" si="12"/>
        <v>50000</v>
      </c>
      <c r="P50" s="54">
        <f t="shared" si="12"/>
        <v>75000</v>
      </c>
    </row>
    <row r="51" spans="2:16" x14ac:dyDescent="0.35">
      <c r="B51" s="5"/>
      <c r="C51" s="16" t="s">
        <v>80</v>
      </c>
      <c r="D51" s="18" t="s">
        <v>40</v>
      </c>
      <c r="E51" s="33">
        <v>100000</v>
      </c>
      <c r="F51" s="33">
        <v>10000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</row>
    <row r="52" spans="2:16" x14ac:dyDescent="0.35">
      <c r="B52" s="5"/>
      <c r="C52" s="82" t="s">
        <v>7</v>
      </c>
      <c r="D52" s="72" t="s">
        <v>40</v>
      </c>
      <c r="E52" s="83">
        <f>E54</f>
        <v>0</v>
      </c>
      <c r="F52" s="83">
        <f t="shared" ref="F52:P52" si="13">F54</f>
        <v>0</v>
      </c>
      <c r="G52" s="83">
        <f t="shared" si="13"/>
        <v>0</v>
      </c>
      <c r="H52" s="83">
        <f t="shared" si="13"/>
        <v>0</v>
      </c>
      <c r="I52" s="83">
        <f t="shared" si="13"/>
        <v>0</v>
      </c>
      <c r="J52" s="83">
        <f t="shared" si="13"/>
        <v>0</v>
      </c>
      <c r="K52" s="83">
        <f t="shared" si="13"/>
        <v>0</v>
      </c>
      <c r="L52" s="83">
        <f t="shared" si="13"/>
        <v>0</v>
      </c>
      <c r="M52" s="83">
        <f t="shared" si="13"/>
        <v>0</v>
      </c>
      <c r="N52" s="83">
        <f t="shared" si="13"/>
        <v>0</v>
      </c>
      <c r="O52" s="83">
        <f t="shared" si="13"/>
        <v>0</v>
      </c>
      <c r="P52" s="83">
        <f t="shared" si="13"/>
        <v>80000</v>
      </c>
    </row>
    <row r="53" spans="2:16" x14ac:dyDescent="0.35">
      <c r="B53" s="5"/>
      <c r="C53" s="82"/>
      <c r="D53" s="72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</row>
    <row r="54" spans="2:16" x14ac:dyDescent="0.35">
      <c r="B54" s="5"/>
      <c r="C54" s="55" t="s">
        <v>7</v>
      </c>
      <c r="D54" s="56" t="s">
        <v>40</v>
      </c>
      <c r="E54" s="57"/>
      <c r="F54" s="58"/>
      <c r="G54" s="57"/>
      <c r="H54" s="58"/>
      <c r="I54" s="57"/>
      <c r="J54" s="57"/>
      <c r="K54" s="57"/>
      <c r="L54" s="57"/>
      <c r="M54" s="57"/>
      <c r="N54" s="57"/>
      <c r="O54" s="57"/>
      <c r="P54" s="57">
        <f>P55*E37</f>
        <v>80000</v>
      </c>
    </row>
    <row r="55" spans="2:16" x14ac:dyDescent="0.35">
      <c r="B55" s="5"/>
      <c r="C55" s="5" t="s">
        <v>24</v>
      </c>
      <c r="D55" s="36" t="s">
        <v>40</v>
      </c>
      <c r="E55" s="37">
        <v>10000</v>
      </c>
      <c r="F55" s="37">
        <v>10000</v>
      </c>
      <c r="G55" s="37">
        <v>10000</v>
      </c>
      <c r="H55" s="37">
        <v>10000</v>
      </c>
      <c r="I55" s="37">
        <v>10000</v>
      </c>
      <c r="J55" s="37">
        <v>10000</v>
      </c>
      <c r="K55" s="37">
        <v>10000</v>
      </c>
      <c r="L55" s="37">
        <v>10000</v>
      </c>
      <c r="M55" s="37">
        <v>10000</v>
      </c>
      <c r="N55" s="37">
        <v>10000</v>
      </c>
      <c r="O55" s="37">
        <v>10000</v>
      </c>
      <c r="P55" s="37">
        <v>10000</v>
      </c>
    </row>
    <row r="56" spans="2:16" x14ac:dyDescent="0.35"/>
    <row r="58" spans="2:16" x14ac:dyDescent="0.35"/>
    <row r="59" spans="2:16" x14ac:dyDescent="0.35"/>
    <row r="60" spans="2:16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BAC6-5439-4910-8A60-C117E7F56C8F}">
  <dimension ref="B2:AX10"/>
  <sheetViews>
    <sheetView workbookViewId="0"/>
  </sheetViews>
  <sheetFormatPr defaultRowHeight="14.5" x14ac:dyDescent="0.35"/>
  <cols>
    <col min="2" max="2" width="9.90625" bestFit="1" customWidth="1"/>
    <col min="50" max="50" width="8.7265625" style="89"/>
  </cols>
  <sheetData>
    <row r="2" spans="2:49" x14ac:dyDescent="0.35">
      <c r="B2" t="s">
        <v>93</v>
      </c>
    </row>
    <row r="4" spans="2:49" x14ac:dyDescent="0.35">
      <c r="B4" s="88" t="s">
        <v>89</v>
      </c>
      <c r="C4" s="39" t="s">
        <v>38</v>
      </c>
      <c r="D4" s="40" t="s">
        <v>2</v>
      </c>
      <c r="E4" s="41">
        <v>0</v>
      </c>
      <c r="F4" s="41"/>
      <c r="G4" s="41"/>
      <c r="H4" s="41"/>
      <c r="I4" s="41">
        <f>E4+1</f>
        <v>1</v>
      </c>
      <c r="J4" s="41"/>
      <c r="K4" s="41"/>
      <c r="L4" s="41"/>
      <c r="M4" s="41">
        <f>I4+1</f>
        <v>2</v>
      </c>
      <c r="N4" s="41"/>
      <c r="O4" s="41"/>
      <c r="P4" s="41"/>
      <c r="Q4" s="41">
        <f>M4+1</f>
        <v>3</v>
      </c>
      <c r="R4" s="41"/>
      <c r="S4" s="41"/>
      <c r="T4" s="41"/>
      <c r="U4" s="41">
        <f>Q4+1</f>
        <v>4</v>
      </c>
      <c r="V4" s="41"/>
      <c r="W4" s="41"/>
      <c r="X4" s="41"/>
      <c r="Y4" s="41">
        <f>U4+1</f>
        <v>5</v>
      </c>
      <c r="Z4" s="41"/>
      <c r="AA4" s="41"/>
      <c r="AB4" s="41"/>
      <c r="AC4" s="41">
        <f>Y4+1</f>
        <v>6</v>
      </c>
      <c r="AD4" s="41"/>
      <c r="AE4" s="41"/>
      <c r="AF4" s="41"/>
      <c r="AG4" s="41">
        <f>AC4+1</f>
        <v>7</v>
      </c>
      <c r="AH4" s="41"/>
      <c r="AI4" s="41"/>
      <c r="AJ4" s="41"/>
      <c r="AK4" s="41">
        <f>AG4+1</f>
        <v>8</v>
      </c>
      <c r="AL4" s="41"/>
      <c r="AM4" s="41"/>
      <c r="AN4" s="41"/>
      <c r="AO4" s="41">
        <f>AK4+1</f>
        <v>9</v>
      </c>
      <c r="AP4" s="41"/>
      <c r="AQ4" s="41"/>
      <c r="AR4" s="41"/>
      <c r="AS4" s="41">
        <f>AO4+1</f>
        <v>10</v>
      </c>
      <c r="AT4" s="41"/>
      <c r="AU4" s="41"/>
      <c r="AV4" s="41"/>
      <c r="AW4" s="41">
        <f t="shared" ref="AW4" si="0">AS4+1</f>
        <v>11</v>
      </c>
    </row>
    <row r="6" spans="2:49" x14ac:dyDescent="0.35">
      <c r="B6" s="88" t="s">
        <v>90</v>
      </c>
      <c r="C6" s="39" t="s">
        <v>38</v>
      </c>
      <c r="D6" s="40" t="s">
        <v>2</v>
      </c>
      <c r="E6" s="41">
        <v>0</v>
      </c>
      <c r="F6" s="41">
        <f>E6+0.5</f>
        <v>0.5</v>
      </c>
      <c r="G6" s="41"/>
      <c r="H6" s="41"/>
      <c r="I6" s="41">
        <f>F6+0.5</f>
        <v>1</v>
      </c>
      <c r="J6" s="41">
        <f t="shared" ref="J6:AT6" si="1">I6+0.5</f>
        <v>1.5</v>
      </c>
      <c r="K6" s="41"/>
      <c r="L6" s="41"/>
      <c r="M6" s="41">
        <f>J6+0.5</f>
        <v>2</v>
      </c>
      <c r="N6" s="41">
        <f t="shared" si="1"/>
        <v>2.5</v>
      </c>
      <c r="O6" s="41"/>
      <c r="P6" s="41"/>
      <c r="Q6" s="41">
        <f>N6+0.5</f>
        <v>3</v>
      </c>
      <c r="R6" s="41">
        <f t="shared" si="1"/>
        <v>3.5</v>
      </c>
      <c r="S6" s="41"/>
      <c r="T6" s="41"/>
      <c r="U6" s="41">
        <f>R6+0.5</f>
        <v>4</v>
      </c>
      <c r="V6" s="41">
        <f t="shared" si="1"/>
        <v>4.5</v>
      </c>
      <c r="W6" s="41"/>
      <c r="X6" s="41"/>
      <c r="Y6" s="41">
        <f>V6+0.5</f>
        <v>5</v>
      </c>
      <c r="Z6" s="41">
        <f t="shared" si="1"/>
        <v>5.5</v>
      </c>
      <c r="AA6" s="41"/>
      <c r="AB6" s="41"/>
      <c r="AC6" s="41">
        <f>Z6+0.5</f>
        <v>6</v>
      </c>
      <c r="AD6" s="41">
        <f t="shared" si="1"/>
        <v>6.5</v>
      </c>
      <c r="AE6" s="41"/>
      <c r="AF6" s="41"/>
      <c r="AG6" s="41">
        <f>AD6+0.5</f>
        <v>7</v>
      </c>
      <c r="AH6" s="41">
        <f t="shared" si="1"/>
        <v>7.5</v>
      </c>
      <c r="AI6" s="41"/>
      <c r="AJ6" s="41"/>
      <c r="AK6" s="41">
        <f>AH6+0.5</f>
        <v>8</v>
      </c>
      <c r="AL6" s="41">
        <f t="shared" si="1"/>
        <v>8.5</v>
      </c>
      <c r="AM6" s="41"/>
      <c r="AN6" s="41"/>
      <c r="AO6" s="41">
        <f>AL6+0.5</f>
        <v>9</v>
      </c>
      <c r="AP6" s="41">
        <f t="shared" si="1"/>
        <v>9.5</v>
      </c>
      <c r="AQ6" s="41"/>
      <c r="AR6" s="41"/>
      <c r="AS6" s="41">
        <f>AP6+0.5</f>
        <v>10</v>
      </c>
      <c r="AT6" s="41">
        <f t="shared" si="1"/>
        <v>10.5</v>
      </c>
      <c r="AU6" s="41"/>
      <c r="AV6" s="41"/>
      <c r="AW6" s="41">
        <f>AT6+0.5</f>
        <v>11</v>
      </c>
    </row>
    <row r="8" spans="2:49" x14ac:dyDescent="0.35">
      <c r="B8" s="88" t="s">
        <v>91</v>
      </c>
      <c r="C8" s="39" t="s">
        <v>38</v>
      </c>
      <c r="D8" s="40" t="s">
        <v>2</v>
      </c>
      <c r="E8" s="41">
        <v>0</v>
      </c>
      <c r="F8" s="41">
        <f>E8+0.25</f>
        <v>0.25</v>
      </c>
      <c r="G8" s="41">
        <f t="shared" ref="G8:AW8" si="2">F8+0.25</f>
        <v>0.5</v>
      </c>
      <c r="H8" s="41">
        <f t="shared" si="2"/>
        <v>0.75</v>
      </c>
      <c r="I8" s="41">
        <f>H8+0.25</f>
        <v>1</v>
      </c>
      <c r="J8" s="41">
        <f t="shared" si="2"/>
        <v>1.25</v>
      </c>
      <c r="K8" s="41">
        <f t="shared" si="2"/>
        <v>1.5</v>
      </c>
      <c r="L8" s="41">
        <f t="shared" si="2"/>
        <v>1.75</v>
      </c>
      <c r="M8" s="41">
        <f t="shared" si="2"/>
        <v>2</v>
      </c>
      <c r="N8" s="41">
        <f t="shared" si="2"/>
        <v>2.25</v>
      </c>
      <c r="O8" s="41">
        <f t="shared" si="2"/>
        <v>2.5</v>
      </c>
      <c r="P8" s="41">
        <f t="shared" si="2"/>
        <v>2.75</v>
      </c>
      <c r="Q8" s="41">
        <f t="shared" si="2"/>
        <v>3</v>
      </c>
      <c r="R8" s="41">
        <f t="shared" si="2"/>
        <v>3.25</v>
      </c>
      <c r="S8" s="41">
        <f t="shared" si="2"/>
        <v>3.5</v>
      </c>
      <c r="T8" s="41">
        <f t="shared" si="2"/>
        <v>3.75</v>
      </c>
      <c r="U8" s="41">
        <f t="shared" si="2"/>
        <v>4</v>
      </c>
      <c r="V8" s="41">
        <f t="shared" si="2"/>
        <v>4.25</v>
      </c>
      <c r="W8" s="41">
        <f t="shared" si="2"/>
        <v>4.5</v>
      </c>
      <c r="X8" s="41">
        <f t="shared" si="2"/>
        <v>4.75</v>
      </c>
      <c r="Y8" s="41">
        <f t="shared" si="2"/>
        <v>5</v>
      </c>
      <c r="Z8" s="41">
        <f t="shared" si="2"/>
        <v>5.25</v>
      </c>
      <c r="AA8" s="41">
        <f t="shared" si="2"/>
        <v>5.5</v>
      </c>
      <c r="AB8" s="41">
        <f t="shared" si="2"/>
        <v>5.75</v>
      </c>
      <c r="AC8" s="41">
        <f t="shared" si="2"/>
        <v>6</v>
      </c>
      <c r="AD8" s="41">
        <f t="shared" si="2"/>
        <v>6.25</v>
      </c>
      <c r="AE8" s="41">
        <f t="shared" si="2"/>
        <v>6.5</v>
      </c>
      <c r="AF8" s="41">
        <f t="shared" si="2"/>
        <v>6.75</v>
      </c>
      <c r="AG8" s="41">
        <f t="shared" si="2"/>
        <v>7</v>
      </c>
      <c r="AH8" s="41">
        <f t="shared" si="2"/>
        <v>7.25</v>
      </c>
      <c r="AI8" s="41">
        <f t="shared" si="2"/>
        <v>7.5</v>
      </c>
      <c r="AJ8" s="41">
        <f t="shared" si="2"/>
        <v>7.75</v>
      </c>
      <c r="AK8" s="41">
        <f t="shared" si="2"/>
        <v>8</v>
      </c>
      <c r="AL8" s="41">
        <f t="shared" si="2"/>
        <v>8.25</v>
      </c>
      <c r="AM8" s="41">
        <f t="shared" si="2"/>
        <v>8.5</v>
      </c>
      <c r="AN8" s="41">
        <f t="shared" si="2"/>
        <v>8.75</v>
      </c>
      <c r="AO8" s="41">
        <f t="shared" si="2"/>
        <v>9</v>
      </c>
      <c r="AP8" s="41">
        <f t="shared" si="2"/>
        <v>9.25</v>
      </c>
      <c r="AQ8" s="41">
        <f t="shared" si="2"/>
        <v>9.5</v>
      </c>
      <c r="AR8" s="41">
        <f t="shared" si="2"/>
        <v>9.75</v>
      </c>
      <c r="AS8" s="41">
        <f t="shared" si="2"/>
        <v>10</v>
      </c>
      <c r="AT8" s="41">
        <f t="shared" si="2"/>
        <v>10.25</v>
      </c>
      <c r="AU8" s="41">
        <f t="shared" si="2"/>
        <v>10.5</v>
      </c>
      <c r="AV8" s="41">
        <f t="shared" si="2"/>
        <v>10.75</v>
      </c>
      <c r="AW8" s="41">
        <f t="shared" si="2"/>
        <v>11</v>
      </c>
    </row>
    <row r="10" spans="2:49" x14ac:dyDescent="0.35">
      <c r="B10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ElAli</dc:creator>
  <cp:lastModifiedBy>Yahya ElAli</cp:lastModifiedBy>
  <dcterms:created xsi:type="dcterms:W3CDTF">2025-07-18T07:38:47Z</dcterms:created>
  <dcterms:modified xsi:type="dcterms:W3CDTF">2025-07-18T08:29:54Z</dcterms:modified>
</cp:coreProperties>
</file>