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hilips\DashboardAutomation\"/>
    </mc:Choice>
  </mc:AlternateContent>
  <bookViews>
    <workbookView xWindow="0" yWindow="1140" windowWidth="11520" windowHeight="5325" firstSheet="1" activeTab="1"/>
  </bookViews>
  <sheets>
    <sheet name="BV Vectra" sheetId="2" r:id="rId1"/>
    <sheet name="Allura FC" sheetId="12" r:id="rId2"/>
    <sheet name="Endura" sheetId="11" r:id="rId3"/>
    <sheet name="Pulsera" sheetId="10" r:id="rId4"/>
    <sheet name="Libra" sheetId="9" r:id="rId5"/>
    <sheet name="Veradius" sheetId="8" r:id="rId6"/>
    <sheet name="MicroDose Mammography" sheetId="7" r:id="rId7"/>
    <sheet name="PrimaryDiagnost Digital" sheetId="6" r:id="rId8"/>
    <sheet name="MobileDiagnost Opta" sheetId="5" r:id="rId9"/>
    <sheet name="NPI CS Deliverable Template" sheetId="3" r:id="rId10"/>
  </sheets>
  <externalReferences>
    <externalReference r:id="rId11"/>
  </externalReferences>
  <definedNames>
    <definedName name="_xlnm._FilterDatabase" localSheetId="1" hidden="1">'Allura FC'!$A$2:$V$57</definedName>
    <definedName name="_xlnm._FilterDatabase" localSheetId="0" hidden="1">'BV Vectra'!$A$2:$V$57</definedName>
    <definedName name="_xlnm._FilterDatabase" localSheetId="2" hidden="1">Endura!$A$2:$V$57</definedName>
    <definedName name="_xlnm._FilterDatabase" localSheetId="4" hidden="1">Libra!$A$2:$V$57</definedName>
    <definedName name="_xlnm._FilterDatabase" localSheetId="6" hidden="1">'MicroDose Mammography'!$A$2:$V$57</definedName>
    <definedName name="_xlnm._FilterDatabase" localSheetId="8" hidden="1">'MobileDiagnost Opta'!$A$2:$V$57</definedName>
    <definedName name="_xlnm._FilterDatabase" localSheetId="9" hidden="1">'NPI CS Deliverable Template'!$B$7:$R$63</definedName>
    <definedName name="_xlnm._FilterDatabase" localSheetId="7" hidden="1">'PrimaryDiagnost Digital'!$A$2:$V$57</definedName>
    <definedName name="_xlnm._FilterDatabase" localSheetId="3" hidden="1">Pulsera!$A$2:$V$57</definedName>
    <definedName name="_xlnm._FilterDatabase" localSheetId="5" hidden="1">Veradius!$A$2:$V$57</definedName>
    <definedName name="Applicability" localSheetId="1">#REF!</definedName>
    <definedName name="Applicability" localSheetId="2">#REF!</definedName>
    <definedName name="Applicability" localSheetId="4">#REF!</definedName>
    <definedName name="Applicability" localSheetId="6">#REF!</definedName>
    <definedName name="Applicability" localSheetId="8">#REF!</definedName>
    <definedName name="Applicability" localSheetId="7">#REF!</definedName>
    <definedName name="Applicability" localSheetId="3">#REF!</definedName>
    <definedName name="Applicability" localSheetId="5">#REF!</definedName>
    <definedName name="Applicabilit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7" l="1"/>
  <c r="J38" i="7"/>
  <c r="J37" i="7"/>
  <c r="J35" i="7"/>
  <c r="J34" i="7"/>
  <c r="J33" i="7"/>
  <c r="J32" i="7"/>
  <c r="J40" i="8"/>
  <c r="J37" i="8"/>
  <c r="J35" i="8"/>
  <c r="J34" i="8"/>
  <c r="J33" i="8"/>
  <c r="J32" i="8"/>
  <c r="J40" i="10"/>
  <c r="J37" i="10"/>
  <c r="J35" i="10"/>
  <c r="J34" i="10"/>
  <c r="J33" i="10"/>
  <c r="J32" i="10"/>
  <c r="J40" i="11"/>
  <c r="J37" i="11"/>
  <c r="J35" i="11"/>
  <c r="J34" i="11"/>
  <c r="J33" i="11"/>
  <c r="J32" i="11"/>
  <c r="G17" i="11" l="1"/>
  <c r="G18" i="11"/>
  <c r="H14" i="8" l="1"/>
  <c r="I14" i="8" s="1"/>
  <c r="H12" i="8"/>
  <c r="I12" i="8" s="1"/>
  <c r="H13" i="8"/>
  <c r="I13" i="8" s="1"/>
  <c r="P53" i="8" l="1"/>
  <c r="P54" i="8"/>
  <c r="P55" i="8"/>
  <c r="P61" i="8"/>
  <c r="I48" i="10" l="1"/>
  <c r="I47" i="10"/>
  <c r="H17" i="10"/>
  <c r="I17" i="10" s="1"/>
  <c r="I14" i="10"/>
  <c r="H13" i="10"/>
  <c r="I13" i="10" s="1"/>
  <c r="I12" i="10"/>
  <c r="I11" i="10"/>
  <c r="I10" i="10"/>
  <c r="I9" i="10"/>
  <c r="I8" i="10"/>
  <c r="I7" i="10"/>
  <c r="H6" i="10"/>
  <c r="I6" i="10" s="1"/>
  <c r="I5" i="10"/>
  <c r="I4" i="10"/>
  <c r="H3" i="10"/>
  <c r="I3" i="10" s="1"/>
  <c r="I48" i="11"/>
  <c r="I47" i="11"/>
  <c r="H18" i="11"/>
  <c r="I18" i="11" s="1"/>
  <c r="H17" i="11"/>
  <c r="I17" i="11" s="1"/>
  <c r="I14" i="11"/>
  <c r="H13" i="11"/>
  <c r="I13" i="11" s="1"/>
  <c r="I12" i="11"/>
  <c r="I11" i="11"/>
  <c r="I10" i="11"/>
  <c r="I9" i="11"/>
  <c r="I8" i="11"/>
  <c r="I7" i="11"/>
  <c r="H6" i="11"/>
  <c r="I6" i="11" s="1"/>
  <c r="I5" i="11"/>
  <c r="I4" i="11"/>
  <c r="H3" i="11"/>
  <c r="I3" i="11" s="1"/>
  <c r="V61" i="12" l="1"/>
  <c r="U61" i="12"/>
  <c r="T61" i="12"/>
  <c r="S61" i="12"/>
  <c r="R61" i="12"/>
  <c r="Q61" i="12"/>
  <c r="P61" i="12"/>
  <c r="O61" i="12"/>
  <c r="N61" i="12"/>
  <c r="M61" i="12"/>
  <c r="L61" i="12"/>
  <c r="K61" i="12"/>
  <c r="V55" i="12"/>
  <c r="U55" i="12"/>
  <c r="T55" i="12"/>
  <c r="S55" i="12"/>
  <c r="R55" i="12"/>
  <c r="Q55" i="12"/>
  <c r="P55" i="12"/>
  <c r="P54" i="12"/>
  <c r="V53" i="12"/>
  <c r="V54" i="12" s="1"/>
  <c r="U53" i="12"/>
  <c r="U54" i="12" s="1"/>
  <c r="T53" i="12"/>
  <c r="T54" i="12" s="1"/>
  <c r="S53" i="12"/>
  <c r="S54" i="12" s="1"/>
  <c r="R53" i="12"/>
  <c r="R54" i="12" s="1"/>
  <c r="Q53" i="12"/>
  <c r="Q54" i="12" s="1"/>
  <c r="P53" i="12"/>
  <c r="I49" i="12"/>
  <c r="I48" i="12"/>
  <c r="I47" i="12"/>
  <c r="I46" i="12"/>
  <c r="I45" i="12"/>
  <c r="I44" i="12"/>
  <c r="I43" i="12"/>
  <c r="I42" i="12"/>
  <c r="I41" i="12"/>
  <c r="I40" i="12"/>
  <c r="I38" i="12"/>
  <c r="I37" i="12"/>
  <c r="I36" i="12"/>
  <c r="I35" i="12"/>
  <c r="I34" i="12"/>
  <c r="H33" i="12"/>
  <c r="I33" i="12" s="1"/>
  <c r="I32" i="12"/>
  <c r="I31" i="12"/>
  <c r="I30" i="12"/>
  <c r="I29" i="12"/>
  <c r="I28" i="12"/>
  <c r="I27" i="12"/>
  <c r="I26" i="12"/>
  <c r="I25" i="12"/>
  <c r="I24" i="12"/>
  <c r="I23" i="12"/>
  <c r="I22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V61" i="11"/>
  <c r="U61" i="11"/>
  <c r="T61" i="11"/>
  <c r="S61" i="11"/>
  <c r="R61" i="11"/>
  <c r="Q61" i="11"/>
  <c r="P61" i="11"/>
  <c r="O61" i="11"/>
  <c r="N61" i="11"/>
  <c r="M61" i="11"/>
  <c r="L61" i="11"/>
  <c r="K61" i="11"/>
  <c r="V55" i="11"/>
  <c r="U55" i="11"/>
  <c r="T55" i="11"/>
  <c r="S55" i="11"/>
  <c r="R55" i="11"/>
  <c r="Q55" i="11"/>
  <c r="P55" i="11"/>
  <c r="V53" i="11"/>
  <c r="V54" i="11" s="1"/>
  <c r="U53" i="11"/>
  <c r="U54" i="11" s="1"/>
  <c r="T53" i="11"/>
  <c r="T54" i="11" s="1"/>
  <c r="S53" i="11"/>
  <c r="S54" i="11" s="1"/>
  <c r="R53" i="11"/>
  <c r="R54" i="11" s="1"/>
  <c r="Q53" i="11"/>
  <c r="Q54" i="11" s="1"/>
  <c r="P53" i="11"/>
  <c r="P54" i="11" s="1"/>
  <c r="V61" i="10"/>
  <c r="U61" i="10"/>
  <c r="T61" i="10"/>
  <c r="S61" i="10"/>
  <c r="R61" i="10"/>
  <c r="Q61" i="10"/>
  <c r="P61" i="10"/>
  <c r="O61" i="10"/>
  <c r="N61" i="10"/>
  <c r="M61" i="10"/>
  <c r="L61" i="10"/>
  <c r="K61" i="10"/>
  <c r="V55" i="10"/>
  <c r="U55" i="10"/>
  <c r="T55" i="10"/>
  <c r="S55" i="10"/>
  <c r="R55" i="10"/>
  <c r="Q55" i="10"/>
  <c r="P55" i="10"/>
  <c r="V53" i="10"/>
  <c r="V54" i="10" s="1"/>
  <c r="U53" i="10"/>
  <c r="U54" i="10" s="1"/>
  <c r="T53" i="10"/>
  <c r="T54" i="10" s="1"/>
  <c r="S53" i="10"/>
  <c r="S54" i="10" s="1"/>
  <c r="R53" i="10"/>
  <c r="R54" i="10" s="1"/>
  <c r="Q53" i="10"/>
  <c r="Q54" i="10" s="1"/>
  <c r="P53" i="10"/>
  <c r="P54" i="10" s="1"/>
  <c r="V61" i="9"/>
  <c r="U61" i="9"/>
  <c r="T61" i="9"/>
  <c r="S61" i="9"/>
  <c r="R61" i="9"/>
  <c r="Q61" i="9"/>
  <c r="P61" i="9"/>
  <c r="O61" i="9"/>
  <c r="N61" i="9"/>
  <c r="M61" i="9"/>
  <c r="L61" i="9"/>
  <c r="K61" i="9"/>
  <c r="V55" i="9"/>
  <c r="U55" i="9"/>
  <c r="T55" i="9"/>
  <c r="S55" i="9"/>
  <c r="R55" i="9"/>
  <c r="Q55" i="9"/>
  <c r="P55" i="9"/>
  <c r="P54" i="9"/>
  <c r="V53" i="9"/>
  <c r="V54" i="9" s="1"/>
  <c r="U53" i="9"/>
  <c r="U54" i="9" s="1"/>
  <c r="T53" i="9"/>
  <c r="T54" i="9" s="1"/>
  <c r="S53" i="9"/>
  <c r="S54" i="9" s="1"/>
  <c r="R53" i="9"/>
  <c r="R54" i="9" s="1"/>
  <c r="Q53" i="9"/>
  <c r="Q54" i="9" s="1"/>
  <c r="P53" i="9"/>
  <c r="I49" i="9"/>
  <c r="I48" i="9"/>
  <c r="I47" i="9"/>
  <c r="I46" i="9"/>
  <c r="I45" i="9"/>
  <c r="I44" i="9"/>
  <c r="I43" i="9"/>
  <c r="I42" i="9"/>
  <c r="I41" i="9"/>
  <c r="I40" i="9"/>
  <c r="I38" i="9"/>
  <c r="I37" i="9"/>
  <c r="I36" i="9"/>
  <c r="I35" i="9"/>
  <c r="I34" i="9"/>
  <c r="H33" i="9"/>
  <c r="I33" i="9" s="1"/>
  <c r="I32" i="9"/>
  <c r="I31" i="9"/>
  <c r="I30" i="9"/>
  <c r="I29" i="9"/>
  <c r="I28" i="9"/>
  <c r="I27" i="9"/>
  <c r="I26" i="9"/>
  <c r="I25" i="9"/>
  <c r="I24" i="9"/>
  <c r="I23" i="9"/>
  <c r="I22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61" i="8"/>
  <c r="U61" i="8"/>
  <c r="T61" i="8"/>
  <c r="S61" i="8"/>
  <c r="R61" i="8"/>
  <c r="Q61" i="8"/>
  <c r="O61" i="8"/>
  <c r="N61" i="8"/>
  <c r="M61" i="8"/>
  <c r="L61" i="8"/>
  <c r="K61" i="8"/>
  <c r="V55" i="8"/>
  <c r="U55" i="8"/>
  <c r="T55" i="8"/>
  <c r="S55" i="8"/>
  <c r="R55" i="8"/>
  <c r="Q55" i="8"/>
  <c r="U54" i="8"/>
  <c r="V53" i="8"/>
  <c r="V54" i="8" s="1"/>
  <c r="U53" i="8"/>
  <c r="T53" i="8"/>
  <c r="T54" i="8" s="1"/>
  <c r="S53" i="8"/>
  <c r="S54" i="8" s="1"/>
  <c r="R53" i="8"/>
  <c r="R54" i="8" s="1"/>
  <c r="Q53" i="8"/>
  <c r="Q54" i="8" s="1"/>
  <c r="I32" i="8"/>
  <c r="V61" i="7"/>
  <c r="U61" i="7"/>
  <c r="T61" i="7"/>
  <c r="S61" i="7"/>
  <c r="R61" i="7"/>
  <c r="Q61" i="7"/>
  <c r="P61" i="7"/>
  <c r="O61" i="7"/>
  <c r="N61" i="7"/>
  <c r="M61" i="7"/>
  <c r="L61" i="7"/>
  <c r="K61" i="7"/>
  <c r="V55" i="7"/>
  <c r="U55" i="7"/>
  <c r="T55" i="7"/>
  <c r="S55" i="7"/>
  <c r="R55" i="7"/>
  <c r="Q55" i="7"/>
  <c r="P55" i="7"/>
  <c r="R54" i="7"/>
  <c r="V53" i="7"/>
  <c r="V54" i="7" s="1"/>
  <c r="U53" i="7"/>
  <c r="U54" i="7" s="1"/>
  <c r="T53" i="7"/>
  <c r="T54" i="7" s="1"/>
  <c r="S53" i="7"/>
  <c r="S54" i="7" s="1"/>
  <c r="R53" i="7"/>
  <c r="Q53" i="7"/>
  <c r="Q54" i="7" s="1"/>
  <c r="P53" i="7"/>
  <c r="P54" i="7" s="1"/>
  <c r="I49" i="7"/>
  <c r="I48" i="7"/>
  <c r="I47" i="7"/>
  <c r="I46" i="7"/>
  <c r="I45" i="7"/>
  <c r="I44" i="7"/>
  <c r="I43" i="7"/>
  <c r="I42" i="7"/>
  <c r="I41" i="7"/>
  <c r="I40" i="7"/>
  <c r="I38" i="7"/>
  <c r="I37" i="7"/>
  <c r="I36" i="7"/>
  <c r="I35" i="7"/>
  <c r="I34" i="7"/>
  <c r="H33" i="7"/>
  <c r="I33" i="7" s="1"/>
  <c r="I32" i="7"/>
  <c r="I31" i="7"/>
  <c r="I30" i="7"/>
  <c r="I29" i="7"/>
  <c r="I28" i="7"/>
  <c r="I27" i="7"/>
  <c r="I26" i="7"/>
  <c r="I25" i="7"/>
  <c r="I24" i="7"/>
  <c r="I23" i="7"/>
  <c r="I22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V61" i="6"/>
  <c r="U61" i="6"/>
  <c r="T61" i="6"/>
  <c r="S61" i="6"/>
  <c r="R61" i="6"/>
  <c r="Q61" i="6"/>
  <c r="P61" i="6"/>
  <c r="O61" i="6"/>
  <c r="N61" i="6"/>
  <c r="M61" i="6"/>
  <c r="L61" i="6"/>
  <c r="K61" i="6"/>
  <c r="V55" i="6"/>
  <c r="U55" i="6"/>
  <c r="T55" i="6"/>
  <c r="S55" i="6"/>
  <c r="R55" i="6"/>
  <c r="Q55" i="6"/>
  <c r="P55" i="6"/>
  <c r="V53" i="6"/>
  <c r="V54" i="6" s="1"/>
  <c r="U53" i="6"/>
  <c r="U54" i="6" s="1"/>
  <c r="T53" i="6"/>
  <c r="T54" i="6" s="1"/>
  <c r="S53" i="6"/>
  <c r="S54" i="6" s="1"/>
  <c r="R53" i="6"/>
  <c r="R54" i="6" s="1"/>
  <c r="Q53" i="6"/>
  <c r="Q54" i="6" s="1"/>
  <c r="P53" i="6"/>
  <c r="P54" i="6" s="1"/>
  <c r="I49" i="6"/>
  <c r="I48" i="6"/>
  <c r="I47" i="6"/>
  <c r="I46" i="6"/>
  <c r="I45" i="6"/>
  <c r="I44" i="6"/>
  <c r="I43" i="6"/>
  <c r="I42" i="6"/>
  <c r="I41" i="6"/>
  <c r="I40" i="6"/>
  <c r="I38" i="6"/>
  <c r="I37" i="6"/>
  <c r="I36" i="6"/>
  <c r="I35" i="6"/>
  <c r="I34" i="6"/>
  <c r="I33" i="6"/>
  <c r="H33" i="6"/>
  <c r="I32" i="6"/>
  <c r="I31" i="6"/>
  <c r="I30" i="6"/>
  <c r="I29" i="6"/>
  <c r="I28" i="6"/>
  <c r="I27" i="6"/>
  <c r="I26" i="6"/>
  <c r="I25" i="6"/>
  <c r="I24" i="6"/>
  <c r="I23" i="6"/>
  <c r="I22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V61" i="5"/>
  <c r="U61" i="5"/>
  <c r="T61" i="5"/>
  <c r="S61" i="5"/>
  <c r="R61" i="5"/>
  <c r="Q61" i="5"/>
  <c r="P61" i="5"/>
  <c r="O61" i="5"/>
  <c r="N61" i="5"/>
  <c r="M61" i="5"/>
  <c r="L61" i="5"/>
  <c r="K61" i="5"/>
  <c r="V55" i="5"/>
  <c r="U55" i="5"/>
  <c r="T55" i="5"/>
  <c r="S55" i="5"/>
  <c r="R55" i="5"/>
  <c r="Q55" i="5"/>
  <c r="P55" i="5"/>
  <c r="V53" i="5"/>
  <c r="V54" i="5" s="1"/>
  <c r="U53" i="5"/>
  <c r="U54" i="5" s="1"/>
  <c r="T53" i="5"/>
  <c r="T54" i="5" s="1"/>
  <c r="S53" i="5"/>
  <c r="S54" i="5" s="1"/>
  <c r="R53" i="5"/>
  <c r="R54" i="5" s="1"/>
  <c r="Q53" i="5"/>
  <c r="Q54" i="5" s="1"/>
  <c r="P53" i="5"/>
  <c r="P54" i="5" s="1"/>
  <c r="I49" i="5"/>
  <c r="I48" i="5"/>
  <c r="I47" i="5"/>
  <c r="I46" i="5"/>
  <c r="I45" i="5"/>
  <c r="I44" i="5"/>
  <c r="I43" i="5"/>
  <c r="I42" i="5"/>
  <c r="I41" i="5"/>
  <c r="I40" i="5"/>
  <c r="I38" i="5"/>
  <c r="I37" i="5"/>
  <c r="I36" i="5"/>
  <c r="I35" i="5"/>
  <c r="I34" i="5"/>
  <c r="H33" i="5"/>
  <c r="I33" i="5" s="1"/>
  <c r="I32" i="5"/>
  <c r="I31" i="5"/>
  <c r="I30" i="5"/>
  <c r="I29" i="5"/>
  <c r="I28" i="5"/>
  <c r="I27" i="5"/>
  <c r="I26" i="5"/>
  <c r="I25" i="5"/>
  <c r="I24" i="5"/>
  <c r="I23" i="5"/>
  <c r="I22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L84" i="3" l="1"/>
  <c r="J84" i="3"/>
  <c r="I84" i="3"/>
  <c r="H84" i="3"/>
  <c r="G84" i="3"/>
  <c r="F84" i="3"/>
  <c r="E84" i="3"/>
  <c r="D84" i="3"/>
  <c r="C84" i="3"/>
  <c r="B84" i="3"/>
  <c r="K84" i="3"/>
  <c r="K85" i="3" s="1"/>
  <c r="L83" i="3"/>
  <c r="K83" i="3"/>
  <c r="J83" i="3"/>
  <c r="I83" i="3"/>
  <c r="H83" i="3"/>
  <c r="G83" i="3"/>
  <c r="F83" i="3"/>
  <c r="E83" i="3"/>
  <c r="D83" i="3"/>
  <c r="C83" i="3"/>
  <c r="B83" i="3"/>
  <c r="I43" i="2"/>
  <c r="I42" i="2"/>
  <c r="D85" i="3" l="1"/>
  <c r="H85" i="3"/>
  <c r="E85" i="3"/>
  <c r="J85" i="3"/>
  <c r="I85" i="3"/>
  <c r="B85" i="3"/>
  <c r="F85" i="3"/>
  <c r="C85" i="3"/>
  <c r="G85" i="3"/>
  <c r="L85" i="3"/>
  <c r="I6" i="2"/>
  <c r="V61" i="2"/>
  <c r="U61" i="2"/>
  <c r="T61" i="2"/>
  <c r="S61" i="2"/>
  <c r="R61" i="2"/>
  <c r="Q61" i="2"/>
  <c r="P61" i="2"/>
  <c r="O61" i="2"/>
  <c r="N61" i="2"/>
  <c r="M61" i="2"/>
  <c r="L61" i="2"/>
  <c r="K61" i="2"/>
  <c r="I26" i="2" l="1"/>
  <c r="H33" i="2" l="1"/>
  <c r="I33" i="2" s="1"/>
  <c r="I46" i="2"/>
  <c r="I14" i="2" l="1"/>
  <c r="V53" i="2" l="1"/>
  <c r="U53" i="2"/>
  <c r="T53" i="2"/>
  <c r="S53" i="2"/>
  <c r="R53" i="2"/>
  <c r="Q53" i="2"/>
  <c r="P53" i="2"/>
  <c r="V55" i="2" l="1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I49" i="2" l="1"/>
  <c r="I48" i="2"/>
  <c r="I47" i="2"/>
  <c r="I45" i="2"/>
  <c r="I44" i="2"/>
  <c r="I41" i="2"/>
  <c r="I40" i="2"/>
  <c r="I38" i="2"/>
  <c r="I37" i="2"/>
  <c r="I36" i="2"/>
  <c r="I35" i="2"/>
  <c r="I34" i="2"/>
  <c r="I32" i="2"/>
  <c r="I31" i="2"/>
  <c r="I30" i="2"/>
  <c r="I29" i="2"/>
  <c r="I28" i="2"/>
  <c r="I27" i="2"/>
  <c r="I25" i="2"/>
  <c r="I23" i="2"/>
  <c r="I24" i="2"/>
  <c r="I22" i="2"/>
  <c r="I20" i="2"/>
  <c r="I19" i="2"/>
  <c r="I18" i="2"/>
  <c r="I17" i="2"/>
  <c r="I16" i="2"/>
  <c r="I15" i="2"/>
  <c r="I11" i="2"/>
  <c r="I10" i="2"/>
  <c r="I9" i="2"/>
  <c r="I8" i="2"/>
  <c r="I7" i="2"/>
  <c r="I5" i="2"/>
  <c r="I4" i="2"/>
  <c r="I3" i="2" l="1"/>
  <c r="I13" i="2"/>
  <c r="I12" i="2"/>
</calcChain>
</file>

<file path=xl/comments1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60 days from ECO release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Upgrading firmware through OS = 52K (accpted)
RADAR functionality = 7991K (R113)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SFO boards</t>
        </r>
      </text>
    </comment>
  </commentList>
</comments>
</file>

<file path=xl/comments10.xml><?xml version="1.0" encoding="utf-8"?>
<comments xmlns="http://schemas.openxmlformats.org/spreadsheetml/2006/main">
  <authors>
    <author>Rob Havlik</author>
    <author>Philips</author>
  </authors>
  <commentList>
    <comment ref="B2" authorId="0" shapeId="0">
      <text>
        <r>
          <rPr>
            <sz val="12"/>
            <color indexed="81"/>
            <rFont val="Arial"/>
            <family val="2"/>
          </rPr>
          <t>PRP Milestones en Project phases:
1 = Final version available
D= Draft version available</t>
        </r>
      </text>
    </comment>
    <comment ref="O2" authorId="0" shapeId="0">
      <text>
        <r>
          <rPr>
            <i/>
            <sz val="11"/>
            <color indexed="81"/>
            <rFont val="Tahoma"/>
            <family val="2"/>
          </rPr>
          <t xml:space="preserve">If the subject has a relationship with a particular procedure it is mentioned here. This refers to the lowest-described procedure.
</t>
        </r>
      </text>
    </comment>
    <comment ref="Q2" authorId="0" shapeId="0">
      <text>
        <r>
          <rPr>
            <sz val="12"/>
            <color indexed="81"/>
            <rFont val="Arial"/>
            <family val="2"/>
          </rPr>
          <t xml:space="preserve">Indicate which deliverables applicable to the project. Do this during the scoping phase.
</t>
        </r>
      </text>
    </comment>
    <comment ref="R2" authorId="0" shapeId="0">
      <text>
        <r>
          <rPr>
            <i/>
            <sz val="12"/>
            <color indexed="81"/>
            <rFont val="Tahoma"/>
            <family val="2"/>
          </rPr>
          <t>Enter the number of 5:
1 = not available
2 = deliverable is not ready
3 = deliverable is not in accordance with procedures
4 = Deliverable Quality is 100%
5 = deliverable is filed in DHF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Insert current milestone target.</t>
        </r>
      </text>
    </comment>
    <comment ref="A67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Yes / No
Owner = SPM</t>
        </r>
      </text>
    </comment>
    <comment ref="P67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if any of CRS requirement is not meeting (or forseen as not met), create a separate slide.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Yes / No
Owner = SPM</t>
        </r>
      </text>
    </comment>
    <comment ref="P68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if any of CRS requirement is not meeting (or forseen as not met), create a separate slide.</t>
        </r>
      </text>
    </comment>
    <comment ref="A69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Number (#)
Owner = SPM</t>
        </r>
      </text>
    </comment>
    <comment ref="A70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Number (#)
Owner = SPM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Sigma Value
Owner = Rahul</t>
        </r>
      </text>
    </comment>
    <comment ref="A72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Rahul</t>
        </r>
      </text>
    </comment>
    <comment ref="A73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PLCM</t>
        </r>
      </text>
    </comment>
    <comment ref="A74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PLCM</t>
        </r>
      </text>
    </comment>
    <comment ref="A75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SPM</t>
        </r>
      </text>
    </comment>
    <comment ref="A76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SPM</t>
        </r>
      </text>
    </comment>
    <comment ref="A77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TSM</t>
        </r>
      </text>
    </comment>
    <comment ref="A78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Vikrant</t>
        </r>
      </text>
    </comment>
    <comment ref="A79" authorId="1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UoM = %
Owner = Vijay</t>
        </r>
      </text>
    </comment>
  </commentList>
</comments>
</file>

<file path=xl/comments2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60 days from ECO release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FCO72300017 and FCO72300018 FADF - inprogress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SFO boards</t>
        </r>
      </text>
    </comment>
  </commentList>
</comments>
</file>

<file path=xl/comments3.xml><?xml version="1.0" encoding="utf-8"?>
<comments xmlns="http://schemas.openxmlformats.org/spreadsheetml/2006/main">
  <authors>
    <author>Philips</author>
    <author>Alok Modak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5% of 2014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Alok Modak:</t>
        </r>
        <r>
          <rPr>
            <sz val="9"/>
            <color indexed="81"/>
            <rFont val="Tahoma"/>
            <family val="2"/>
          </rPr>
          <t xml:space="preserve">
5% of previous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</commentList>
</comments>
</file>

<file path=xl/comments4.xml><?xml version="1.0" encoding="utf-8"?>
<comments xmlns="http://schemas.openxmlformats.org/spreadsheetml/2006/main">
  <authors>
    <author>Philips</author>
    <author>Alok Modak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5%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Alok Modak:</t>
        </r>
        <r>
          <rPr>
            <sz val="9"/>
            <color indexed="81"/>
            <rFont val="Tahoma"/>
            <family val="2"/>
          </rPr>
          <t xml:space="preserve">
5% of previous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</commentList>
</comments>
</file>

<file path=xl/comments5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60 days from ECO release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SFO boards</t>
        </r>
      </text>
    </comment>
  </commentList>
</comments>
</file>

<file path=xl/comments6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</commentList>
</comments>
</file>

<file path=xl/comments7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60 days from ECO release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WIN security update FAST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</commentList>
</comments>
</file>

<file path=xl/comments8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60 days from ECO release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SFO boards</t>
        </r>
      </text>
    </comment>
  </commentList>
</comments>
</file>

<file path=xl/comments9.xml><?xml version="1.0" encoding="utf-8"?>
<comments xmlns="http://schemas.openxmlformats.org/spreadsheetml/2006/main">
  <authors>
    <author>Philips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Unit of Measurement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Actual data from 2014 (annual)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wherever applicable, put both targets below. E.g. Revenue will be Yearly and YTD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take inputs from Service scorecard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YTD Revenue / Current # of Month 
pro rata of the current revenue YTD should be greater than pro rata of target revenue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we agreed to measure average and not P95.
IN01 to IN05 is only measured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Suresh will proide warranty cost of particular month. SPM need to dived that by ASP fo the equipment.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measure only for mandatory FCO's 
from FCO ECO release date to FCO release / publish dat</t>
        </r>
        <r>
          <rPr>
            <sz val="9"/>
            <color indexed="81"/>
            <rFont val="Tahoma"/>
            <family val="2"/>
          </rPr>
          <t xml:space="preserve">e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60 days from ECO release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measure only for mandatory FCO's
from FCO release/publish date to FCO completion date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FADF approval onwards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
these are service related CQ's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exept validated, duplicate, closed and rejectaccepted state.
PR + Engineering Issues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iGM for 5 years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Philips:</t>
        </r>
        <r>
          <rPr>
            <sz val="9"/>
            <color indexed="81"/>
            <rFont val="Tahoma"/>
            <family val="2"/>
          </rPr>
          <t xml:space="preserve">
need to define this KPI</t>
        </r>
      </text>
    </comment>
  </commentList>
</comments>
</file>

<file path=xl/sharedStrings.xml><?xml version="1.0" encoding="utf-8"?>
<sst xmlns="http://schemas.openxmlformats.org/spreadsheetml/2006/main" count="3825" uniqueCount="234">
  <si>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</si>
  <si>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</si>
  <si>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</si>
  <si>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</si>
  <si>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</si>
  <si>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</si>
  <si>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</si>
  <si>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</si>
  <si>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</si>
  <si>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</si>
  <si>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Jun</t>
  </si>
  <si>
    <t>Jul</t>
  </si>
  <si>
    <t>Service Inventory</t>
  </si>
  <si>
    <t>Service Information Quality</t>
  </si>
  <si>
    <t>RRR</t>
  </si>
  <si>
    <t>Open Compliants</t>
  </si>
  <si>
    <t>Service Information completion</t>
  </si>
  <si>
    <t>DAP capability</t>
  </si>
  <si>
    <t>LCM</t>
  </si>
  <si>
    <t>High Activity Sites</t>
  </si>
  <si>
    <t>Contract Penetration</t>
  </si>
  <si>
    <t>Unused Part Return Rate</t>
  </si>
  <si>
    <t>First Time Fix Rate</t>
  </si>
  <si>
    <t>Open Compliants P95 Days</t>
  </si>
  <si>
    <t># of FRUs more than 10% Factory Price</t>
  </si>
  <si>
    <t>Direct buy%</t>
  </si>
  <si>
    <t>Factory FRU backlog</t>
  </si>
  <si>
    <t>Service DeFOA</t>
  </si>
  <si>
    <t># of Patterns</t>
  </si>
  <si>
    <t>Service validation</t>
  </si>
  <si>
    <t>BV Vectra</t>
  </si>
  <si>
    <t>Open viper/ one EMS #</t>
  </si>
  <si>
    <t>Open viper/ one EMS p95 days</t>
  </si>
  <si>
    <t>Call Rate (IW)</t>
  </si>
  <si>
    <t>NPS</t>
  </si>
  <si>
    <t>Factory FRU backlog age P95</t>
  </si>
  <si>
    <t>Operating Review</t>
  </si>
  <si>
    <t>Initiatives</t>
  </si>
  <si>
    <t>Owner</t>
  </si>
  <si>
    <t>Product review</t>
  </si>
  <si>
    <t>PLCM review</t>
  </si>
  <si>
    <t>Escalation review</t>
  </si>
  <si>
    <t>Suresh</t>
  </si>
  <si>
    <t>Rahul</t>
  </si>
  <si>
    <t>Arul</t>
  </si>
  <si>
    <t>Vikrant</t>
  </si>
  <si>
    <t>Vijay</t>
  </si>
  <si>
    <t>Service Scorecard</t>
  </si>
  <si>
    <t>Source</t>
  </si>
  <si>
    <t>CQ</t>
  </si>
  <si>
    <t>UoM</t>
  </si>
  <si>
    <t>Hour</t>
  </si>
  <si>
    <t>call / sys / year</t>
  </si>
  <si>
    <t>%</t>
  </si>
  <si>
    <t>Euros</t>
  </si>
  <si>
    <t>#</t>
  </si>
  <si>
    <t>Days</t>
  </si>
  <si>
    <t>Sigma</t>
  </si>
  <si>
    <t>Forum</t>
  </si>
  <si>
    <t>YTD</t>
  </si>
  <si>
    <t>Document QC</t>
  </si>
  <si>
    <t>LT + 10</t>
  </si>
  <si>
    <t>days</t>
  </si>
  <si>
    <t>Vendor</t>
  </si>
  <si>
    <t>MTTR</t>
  </si>
  <si>
    <t>2014 Baseline</t>
  </si>
  <si>
    <t>Call Rate (OoW Contract)</t>
  </si>
  <si>
    <t>Installation Cost / ASP</t>
  </si>
  <si>
    <t>1st Year Warranty Cost / ASP</t>
  </si>
  <si>
    <t>CM Labor</t>
  </si>
  <si>
    <t>PM Labor</t>
  </si>
  <si>
    <t>Install Hours</t>
  </si>
  <si>
    <t>Contract Revenue</t>
  </si>
  <si>
    <t>iGM%</t>
  </si>
  <si>
    <t>IB Count Contract</t>
  </si>
  <si>
    <t>Open Service Interest CQ - PR</t>
  </si>
  <si>
    <t>Open Service Interest CQ in submitted stage - PR</t>
  </si>
  <si>
    <t>Business Value of Enhancement CQ's - accepted</t>
  </si>
  <si>
    <t>Business Value of Enhancement CQ's - parked</t>
  </si>
  <si>
    <t>Release Programming Report</t>
  </si>
  <si>
    <t># Released FCO</t>
  </si>
  <si>
    <t># Upcoming FCO</t>
  </si>
  <si>
    <t>FCO Implementation Cost - Labor</t>
  </si>
  <si>
    <t>FCO Implementation Cost - Material</t>
  </si>
  <si>
    <t>FRU Readiness %</t>
  </si>
  <si>
    <t>FCO Age P95 - Release</t>
  </si>
  <si>
    <t>FCO Age P95 - Implementation</t>
  </si>
  <si>
    <t>Hit Rate / Fill Rate</t>
  </si>
  <si>
    <t>Warranty Claims</t>
  </si>
  <si>
    <t>FRU 12NC's released in Agile at RfV</t>
  </si>
  <si>
    <t>FRU's orderable at RfO</t>
  </si>
  <si>
    <t>FRU's available at SPS</t>
  </si>
  <si>
    <t>CRS requirements at Risk</t>
  </si>
  <si>
    <t>Risk to service delivery model</t>
  </si>
  <si>
    <t># of Service Defects (RfV to RfLD)</t>
  </si>
  <si>
    <t># of Service Engineering issues (PPC to RfV)</t>
  </si>
  <si>
    <t>SPS Readiness - Supplier</t>
  </si>
  <si>
    <t>-</t>
  </si>
  <si>
    <t>Target YTD</t>
  </si>
  <si>
    <t>Target Yearly</t>
  </si>
  <si>
    <t>Month</t>
  </si>
  <si>
    <t>No</t>
  </si>
  <si>
    <t>CP</t>
  </si>
  <si>
    <t>Total Revn</t>
  </si>
  <si>
    <t>Rev / Cust/mon</t>
  </si>
  <si>
    <t>Potential IB</t>
  </si>
  <si>
    <t>Open Service Interest CQ - PR Age P95</t>
  </si>
  <si>
    <t>MILESTONE</t>
  </si>
  <si>
    <t>PROCESS</t>
  </si>
  <si>
    <t>Project milestones</t>
  </si>
  <si>
    <t>Main Process Area</t>
  </si>
  <si>
    <t>Quality System
Reference</t>
  </si>
  <si>
    <t>Physical Project output as defined in DHF</t>
  </si>
  <si>
    <t>Applicable for release</t>
  </si>
  <si>
    <t>Score</t>
  </si>
  <si>
    <t>Remarks</t>
  </si>
  <si>
    <t>Concept Release</t>
  </si>
  <si>
    <t>Project Plan Commitment</t>
  </si>
  <si>
    <t>Release for Ordering</t>
  </si>
  <si>
    <t>Release for Verification</t>
  </si>
  <si>
    <t>Release for Acquisition</t>
  </si>
  <si>
    <t>Release for Field Test</t>
  </si>
  <si>
    <t>End of Verification</t>
  </si>
  <si>
    <t>Release for Limited Delivery</t>
  </si>
  <si>
    <t>Release for Volume Delivery</t>
  </si>
  <si>
    <t>Requirement Management</t>
  </si>
  <si>
    <t>Customer Requirement Specification (CRS)</t>
  </si>
  <si>
    <t>Y</t>
  </si>
  <si>
    <t>Verification &amp; Validation</t>
  </si>
  <si>
    <t>Service Test Design</t>
  </si>
  <si>
    <t>Service Test Cases</t>
  </si>
  <si>
    <t>Specification Management</t>
  </si>
  <si>
    <t>List of Service Tools</t>
  </si>
  <si>
    <t>N</t>
  </si>
  <si>
    <t>New Product Introduction</t>
  </si>
  <si>
    <t>Customer Support Product Plan</t>
  </si>
  <si>
    <t>Intro-CSP</t>
  </si>
  <si>
    <t>Service Level Agreement (Internal)</t>
  </si>
  <si>
    <t>Service Level Agreement (Alpha/Beta/Apps)</t>
  </si>
  <si>
    <t>A1 Checklist</t>
  </si>
  <si>
    <t>A2 Checklist</t>
  </si>
  <si>
    <t>D</t>
  </si>
  <si>
    <t>System Manual Installation</t>
  </si>
  <si>
    <t>Planning Reference Data</t>
  </si>
  <si>
    <t>System Manual Corrective Maintenance</t>
  </si>
  <si>
    <t>System Reference Manual</t>
  </si>
  <si>
    <t>FRU list</t>
  </si>
  <si>
    <t>Quick Installation Guide</t>
  </si>
  <si>
    <t>Project Management</t>
  </si>
  <si>
    <t>Project Agreement Tedopres</t>
  </si>
  <si>
    <t>Project Description CS Shared Service</t>
  </si>
  <si>
    <t>Evaluation memo (PMA)</t>
  </si>
  <si>
    <t>Service Project Plan (appendix)</t>
  </si>
  <si>
    <t>Physical View (list &amp; in SAP)</t>
  </si>
  <si>
    <t>Field Extension Manual</t>
  </si>
  <si>
    <t>Service Training plan (TCR)</t>
  </si>
  <si>
    <t>AIAT manual</t>
  </si>
  <si>
    <t>Upgrade manual</t>
  </si>
  <si>
    <t>Electronic documentation (E-Doc)</t>
  </si>
  <si>
    <t>Service Training</t>
  </si>
  <si>
    <t>Spare Parts in eSPF</t>
  </si>
  <si>
    <t>Service Tools in Toolcatalogue</t>
  </si>
  <si>
    <t>RfVD to Customer Service</t>
  </si>
  <si>
    <t>KPI measurement / milestone</t>
  </si>
  <si>
    <t>Deliverable is applicable.</t>
  </si>
  <si>
    <t>Deliverable not available</t>
  </si>
  <si>
    <t># deliverables applicable / milestone</t>
  </si>
  <si>
    <t>Deliverable is not applicable</t>
  </si>
  <si>
    <t>Deliverable not finisched</t>
  </si>
  <si>
    <t># deliverables archived / milestone</t>
  </si>
  <si>
    <t>No Quality</t>
  </si>
  <si>
    <t>KPI scoring %</t>
  </si>
  <si>
    <t>Quality 100%</t>
  </si>
  <si>
    <t>Archived</t>
  </si>
  <si>
    <t>Risk</t>
  </si>
  <si>
    <t>Support</t>
  </si>
  <si>
    <t>Oscilloscope Update from Project Team</t>
  </si>
  <si>
    <t>SQE to work on getting claims on Volex (STC) cable</t>
  </si>
  <si>
    <t>Vectra not registered on RSN - RADAR and RSN testing not possible</t>
  </si>
  <si>
    <t>FIP's release delayed</t>
  </si>
  <si>
    <t>Risk / Support Required</t>
  </si>
  <si>
    <t>SFO parts not getting shipped from factory</t>
  </si>
  <si>
    <t>User Need Specifaction (UNS)</t>
  </si>
  <si>
    <t>Service Business Needs (SBN)</t>
  </si>
  <si>
    <t>Only for DXR</t>
  </si>
  <si>
    <t>Only for iXR</t>
  </si>
  <si>
    <t>Concept Start</t>
  </si>
  <si>
    <t>Project Assignment (PA)</t>
  </si>
  <si>
    <t>Support Strategy Summary (SSS)</t>
  </si>
  <si>
    <t>Reliability Plan</t>
  </si>
  <si>
    <t>Intro CSP = Customer Service Processes</t>
  </si>
  <si>
    <t>Draft Business Case (BC)</t>
  </si>
  <si>
    <t>Input for DHF / DMR form</t>
  </si>
  <si>
    <t>Milestone Review - PPT</t>
  </si>
  <si>
    <t>Review integral PMP</t>
  </si>
  <si>
    <t>Service WBS / AEL / mpp</t>
  </si>
  <si>
    <t>FRU's orderable by SPS</t>
  </si>
  <si>
    <t>System Manual Planned Maintenance</t>
  </si>
  <si>
    <t>Customization Manual</t>
  </si>
  <si>
    <t>IATD Manual</t>
  </si>
  <si>
    <t>CMPA Checklist / Record</t>
  </si>
  <si>
    <t>PMPA Checklist / Record</t>
  </si>
  <si>
    <t>Installation PA Checklist / Record</t>
  </si>
  <si>
    <t>Site Readiness Checklist</t>
  </si>
  <si>
    <t>System Logbook</t>
  </si>
  <si>
    <t>Printing Instructions</t>
  </si>
  <si>
    <t>Release for Talk / Market Preparation</t>
  </si>
  <si>
    <t>Start MPT with MPM</t>
  </si>
  <si>
    <t>Prepare SMPT</t>
  </si>
  <si>
    <t>Input for Field Test Plan</t>
  </si>
  <si>
    <t>Service Validation Test Specification</t>
  </si>
  <si>
    <t>Product Registration on Complaint handling tools</t>
  </si>
  <si>
    <t>Product Registration on RADAR / RSN / CAT</t>
  </si>
  <si>
    <t>Training Content</t>
  </si>
  <si>
    <t>FOK / FMT Plan</t>
  </si>
  <si>
    <t>Remote Capability</t>
  </si>
  <si>
    <t>Upcoming Milestone</t>
  </si>
  <si>
    <t>Planned</t>
  </si>
  <si>
    <t>Actual</t>
  </si>
  <si>
    <t>Targets</t>
  </si>
  <si>
    <t>Yes</t>
  </si>
  <si>
    <t>PLCM</t>
  </si>
  <si>
    <t>SPM</t>
  </si>
  <si>
    <t>TSM</t>
  </si>
  <si>
    <t>CM Material</t>
  </si>
  <si>
    <t>Allura FC</t>
  </si>
  <si>
    <t>Endura</t>
  </si>
  <si>
    <t>Pulsera</t>
  </si>
  <si>
    <t>Libra</t>
  </si>
  <si>
    <t>Veradius</t>
  </si>
  <si>
    <t>MicroDose Mammography</t>
  </si>
  <si>
    <t>PrimaryDiagnost Digital</t>
  </si>
  <si>
    <t>MobileDiagnost Opta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</si>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</sst>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[$€-2]\ * #,##0_);_([$€-2]\ * \(#,##0\);_([$€-2]\ * &quot;-&quot;??_);_(@_)"/>
    <numFmt numFmtId="165" formatCode="0.0"/>
    <numFmt numFmtId="166" formatCode="0.0%"/>
    <numFmt numFmtId="167" formatCode="_([$€-2]\ * #,##0.0_);_([$€-2]\ * \(#,##0.0\);_([$€-2]\ * &quot;-&quot;??_);_(@_)"/>
    <numFmt numFmtId="168" formatCode="_([$€-2]\ * #,##0.00_);_([$€-2]\ * \(#,##0.00\);_([$€-2]\ * &quot;-&quot;??_);_(@_)"/>
    <numFmt numFmtId="169" formatCode="_([$€-2]\ * #,##0.000_);_([$€-2]\ * \(#,##0.000\);_([$€-2]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sz val="12"/>
      <color indexed="81"/>
      <name val="Arial"/>
      <family val="2"/>
    </font>
    <font>
      <i/>
      <sz val="11"/>
      <color indexed="81"/>
      <name val="Tahoma"/>
      <family val="2"/>
    </font>
    <font>
      <i/>
      <sz val="12"/>
      <color indexed="81"/>
      <name val="Tahoma"/>
      <family val="2"/>
    </font>
    <font>
      <sz val="14"/>
      <color indexed="81"/>
      <name val="Tahoma"/>
      <family val="2"/>
    </font>
    <font>
      <sz val="11"/>
      <color rgb="FF9C0006"/>
      <name val="Calibri"/>
      <family val="2"/>
      <scheme val="minor"/>
    </font>
    <font>
      <sz val="18"/>
      <name val="Calibri"/>
      <family val="2"/>
      <scheme val="minor"/>
    </font>
    <font>
      <sz val="18"/>
      <color rgb="FF9C0006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b/>
      <sz val="18"/>
      <color indexed="55"/>
      <name val="Arial"/>
      <family val="2"/>
    </font>
    <font>
      <sz val="18"/>
      <color indexed="55"/>
      <name val="Arial"/>
      <family val="2"/>
    </font>
    <font>
      <sz val="18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14" fillId="9" borderId="0" applyNumberFormat="0" applyBorder="0" applyAlignment="0" applyProtection="0"/>
  </cellStyleXfs>
  <cellXfs count="189">
    <xf numFmtId="0" fontId="0" fillId="0" borderId="0" xfId="0"/>
    <xf numFmtId="0" fontId="4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2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9" fillId="4" borderId="1" xfId="3" applyFont="1" applyBorder="1" applyAlignment="1">
      <alignment horizontal="center" vertical="center"/>
    </xf>
    <xf numFmtId="164" fontId="9" fillId="4" borderId="1" xfId="3" applyNumberFormat="1" applyFont="1" applyBorder="1" applyAlignment="1">
      <alignment horizontal="center" vertical="center"/>
    </xf>
    <xf numFmtId="9" fontId="9" fillId="4" borderId="1" xfId="3" applyNumberFormat="1" applyFont="1" applyBorder="1" applyAlignment="1">
      <alignment horizontal="center" vertical="center"/>
    </xf>
    <xf numFmtId="165" fontId="9" fillId="4" borderId="1" xfId="3" applyNumberFormat="1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9" fillId="4" borderId="1" xfId="3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1" fontId="4" fillId="0" borderId="1" xfId="2" applyNumberFormat="1" applyFont="1" applyFill="1" applyBorder="1" applyAlignment="1">
      <alignment horizontal="center" vertical="center"/>
    </xf>
    <xf numFmtId="166" fontId="9" fillId="4" borderId="1" xfId="2" applyNumberFormat="1" applyFont="1" applyFill="1" applyBorder="1" applyAlignment="1">
      <alignment horizontal="center" vertical="center"/>
    </xf>
    <xf numFmtId="166" fontId="4" fillId="0" borderId="1" xfId="2" applyNumberFormat="1" applyFont="1" applyFill="1" applyBorder="1" applyAlignment="1">
      <alignment horizontal="center" vertical="center"/>
    </xf>
    <xf numFmtId="165" fontId="15" fillId="4" borderId="1" xfId="3" applyNumberFormat="1" applyFont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167" fontId="9" fillId="4" borderId="1" xfId="3" applyNumberFormat="1" applyFont="1" applyBorder="1" applyAlignment="1">
      <alignment horizontal="center" vertical="center"/>
    </xf>
    <xf numFmtId="164" fontId="15" fillId="4" borderId="1" xfId="3" applyNumberFormat="1" applyFont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9" fontId="15" fillId="4" borderId="1" xfId="3" applyNumberFormat="1" applyFont="1" applyBorder="1" applyAlignment="1">
      <alignment horizontal="center" vertical="center"/>
    </xf>
    <xf numFmtId="9" fontId="15" fillId="0" borderId="1" xfId="2" applyFont="1" applyFill="1" applyBorder="1" applyAlignment="1">
      <alignment horizontal="center" vertical="center"/>
    </xf>
    <xf numFmtId="9" fontId="15" fillId="0" borderId="1" xfId="0" applyNumberFormat="1" applyFont="1" applyFill="1" applyBorder="1" applyAlignment="1">
      <alignment horizontal="center" vertical="center"/>
    </xf>
    <xf numFmtId="0" fontId="15" fillId="4" borderId="1" xfId="3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6" fontId="15" fillId="4" borderId="1" xfId="3" applyNumberFormat="1" applyFont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vertical="center"/>
    </xf>
    <xf numFmtId="2" fontId="15" fillId="0" borderId="6" xfId="0" applyNumberFormat="1" applyFont="1" applyFill="1" applyBorder="1" applyAlignment="1">
      <alignment horizontal="center" vertical="center"/>
    </xf>
    <xf numFmtId="1" fontId="15" fillId="4" borderId="1" xfId="3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66" fontId="15" fillId="0" borderId="1" xfId="2" applyNumberFormat="1" applyFont="1" applyFill="1" applyBorder="1" applyAlignment="1">
      <alignment horizontal="center" vertical="center"/>
    </xf>
    <xf numFmtId="166" fontId="15" fillId="4" borderId="1" xfId="2" applyNumberFormat="1" applyFont="1" applyFill="1" applyBorder="1" applyAlignment="1">
      <alignment horizontal="center" vertical="center"/>
    </xf>
    <xf numFmtId="165" fontId="15" fillId="4" borderId="1" xfId="1" applyNumberFormat="1" applyFont="1" applyFill="1" applyBorder="1" applyAlignment="1">
      <alignment horizontal="center" vertical="center"/>
    </xf>
    <xf numFmtId="9" fontId="9" fillId="4" borderId="1" xfId="2" applyFont="1" applyFill="1" applyBorder="1" applyAlignment="1">
      <alignment horizontal="center" vertical="center"/>
    </xf>
    <xf numFmtId="165" fontId="9" fillId="4" borderId="1" xfId="2" applyNumberFormat="1" applyFont="1" applyFill="1" applyBorder="1" applyAlignment="1">
      <alignment horizontal="center" vertical="center"/>
    </xf>
    <xf numFmtId="9" fontId="15" fillId="4" borderId="1" xfId="2" applyFont="1" applyFill="1" applyBorder="1" applyAlignment="1">
      <alignment horizontal="center" vertical="center"/>
    </xf>
    <xf numFmtId="11" fontId="15" fillId="4" borderId="1" xfId="3" applyNumberFormat="1" applyFont="1" applyBorder="1" applyAlignment="1">
      <alignment horizontal="center" vertical="center"/>
    </xf>
    <xf numFmtId="2" fontId="15" fillId="4" borderId="1" xfId="1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0" fontId="4" fillId="2" borderId="0" xfId="2" applyNumberFormat="1" applyFont="1" applyFill="1"/>
    <xf numFmtId="0" fontId="4" fillId="2" borderId="5" xfId="0" applyFont="1" applyFill="1" applyBorder="1"/>
    <xf numFmtId="0" fontId="4" fillId="2" borderId="6" xfId="0" applyFont="1" applyFill="1" applyBorder="1"/>
    <xf numFmtId="9" fontId="4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8" fillId="0" borderId="8" xfId="0" applyFont="1" applyFill="1" applyBorder="1" applyAlignment="1" applyProtection="1">
      <alignment horizontal="center" vertical="center"/>
    </xf>
    <xf numFmtId="0" fontId="18" fillId="0" borderId="1" xfId="0" applyFont="1" applyBorder="1" applyProtection="1"/>
    <xf numFmtId="0" fontId="17" fillId="0" borderId="13" xfId="0" applyFont="1" applyFill="1" applyBorder="1" applyAlignment="1" applyProtection="1">
      <alignment vertical="center"/>
    </xf>
    <xf numFmtId="15" fontId="18" fillId="0" borderId="17" xfId="0" applyNumberFormat="1" applyFont="1" applyFill="1" applyBorder="1" applyAlignment="1" applyProtection="1">
      <alignment horizontal="center" textRotation="90"/>
    </xf>
    <xf numFmtId="0" fontId="18" fillId="0" borderId="17" xfId="0" applyFont="1" applyFill="1" applyBorder="1" applyAlignment="1" applyProtection="1">
      <alignment horizontal="center" textRotation="90"/>
    </xf>
    <xf numFmtId="0" fontId="19" fillId="0" borderId="18" xfId="0" applyFont="1" applyFill="1" applyBorder="1" applyAlignment="1" applyProtection="1">
      <alignment horizontal="center" textRotation="90"/>
    </xf>
    <xf numFmtId="0" fontId="18" fillId="5" borderId="16" xfId="0" applyFont="1" applyFill="1" applyBorder="1" applyAlignment="1" applyProtection="1">
      <alignment horizontal="center"/>
    </xf>
    <xf numFmtId="0" fontId="18" fillId="5" borderId="17" xfId="0" applyFont="1" applyFill="1" applyBorder="1" applyAlignment="1" applyProtection="1">
      <alignment horizontal="center"/>
    </xf>
    <xf numFmtId="0" fontId="18" fillId="5" borderId="18" xfId="0" applyFont="1" applyFill="1" applyBorder="1" applyAlignment="1" applyProtection="1">
      <alignment horizontal="center"/>
    </xf>
    <xf numFmtId="0" fontId="18" fillId="5" borderId="11" xfId="0" applyFont="1" applyFill="1" applyBorder="1" applyAlignment="1" applyProtection="1">
      <alignment vertical="center"/>
    </xf>
    <xf numFmtId="0" fontId="18" fillId="5" borderId="12" xfId="0" applyFont="1" applyFill="1" applyBorder="1" applyAlignment="1" applyProtection="1">
      <alignment vertical="center"/>
    </xf>
    <xf numFmtId="0" fontId="18" fillId="5" borderId="13" xfId="0" applyFont="1" applyFill="1" applyBorder="1" applyAlignment="1" applyProtection="1">
      <alignment vertical="center"/>
    </xf>
    <xf numFmtId="0" fontId="18" fillId="5" borderId="19" xfId="0" applyFont="1" applyFill="1" applyBorder="1" applyAlignment="1" applyProtection="1">
      <alignment horizontal="center" vertical="center"/>
    </xf>
    <xf numFmtId="1" fontId="18" fillId="5" borderId="13" xfId="0" applyNumberFormat="1" applyFont="1" applyFill="1" applyBorder="1" applyAlignment="1" applyProtection="1">
      <alignment horizontal="center" textRotation="90"/>
    </xf>
    <xf numFmtId="0" fontId="18" fillId="5" borderId="20" xfId="0" applyFont="1" applyFill="1" applyBorder="1" applyAlignment="1" applyProtection="1">
      <alignment horizontal="center" textRotation="90"/>
    </xf>
    <xf numFmtId="0" fontId="20" fillId="0" borderId="16" xfId="0" applyFont="1" applyFill="1" applyBorder="1" applyAlignment="1" applyProtection="1">
      <alignment horizontal="center"/>
    </xf>
    <xf numFmtId="0" fontId="20" fillId="0" borderId="17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0" fontId="20" fillId="0" borderId="18" xfId="0" applyFont="1" applyFill="1" applyBorder="1" applyAlignment="1" applyProtection="1">
      <alignment horizontal="center"/>
    </xf>
    <xf numFmtId="0" fontId="21" fillId="0" borderId="16" xfId="0" applyFont="1" applyFill="1" applyBorder="1" applyAlignment="1" applyProtection="1"/>
    <xf numFmtId="0" fontId="20" fillId="0" borderId="17" xfId="0" applyFont="1" applyFill="1" applyBorder="1" applyAlignment="1" applyProtection="1"/>
    <xf numFmtId="0" fontId="17" fillId="0" borderId="18" xfId="0" applyFont="1" applyFill="1" applyBorder="1" applyAlignment="1" applyProtection="1"/>
    <xf numFmtId="0" fontId="21" fillId="0" borderId="21" xfId="0" applyFont="1" applyFill="1" applyBorder="1" applyAlignment="1" applyProtection="1">
      <alignment horizontal="center"/>
    </xf>
    <xf numFmtId="0" fontId="21" fillId="0" borderId="18" xfId="0" applyFont="1" applyFill="1" applyBorder="1" applyProtection="1"/>
    <xf numFmtId="0" fontId="21" fillId="0" borderId="22" xfId="0" applyFont="1" applyBorder="1" applyProtection="1"/>
    <xf numFmtId="0" fontId="18" fillId="0" borderId="16" xfId="0" applyFont="1" applyFill="1" applyBorder="1" applyAlignment="1" applyProtection="1">
      <alignment horizontal="center"/>
    </xf>
    <xf numFmtId="0" fontId="18" fillId="0" borderId="17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8" fillId="0" borderId="16" xfId="0" applyFont="1" applyFill="1" applyBorder="1" applyAlignment="1" applyProtection="1"/>
    <xf numFmtId="0" fontId="18" fillId="0" borderId="17" xfId="0" applyFont="1" applyFill="1" applyBorder="1" applyAlignment="1" applyProtection="1">
      <protection locked="0"/>
    </xf>
    <xf numFmtId="0" fontId="18" fillId="0" borderId="18" xfId="0" applyFont="1" applyFill="1" applyBorder="1" applyAlignment="1" applyProtection="1"/>
    <xf numFmtId="0" fontId="18" fillId="0" borderId="21" xfId="0" applyFont="1" applyFill="1" applyBorder="1" applyAlignment="1" applyProtection="1">
      <alignment horizontal="center"/>
      <protection locked="0"/>
    </xf>
    <xf numFmtId="0" fontId="18" fillId="0" borderId="18" xfId="0" applyFont="1" applyFill="1" applyBorder="1" applyAlignment="1" applyProtection="1">
      <alignment horizontal="center"/>
      <protection locked="0"/>
    </xf>
    <xf numFmtId="0" fontId="18" fillId="0" borderId="23" xfId="0" applyFont="1" applyFill="1" applyBorder="1" applyAlignment="1" applyProtection="1"/>
    <xf numFmtId="0" fontId="18" fillId="0" borderId="0" xfId="0" applyFont="1" applyFill="1" applyBorder="1" applyProtection="1"/>
    <xf numFmtId="0" fontId="18" fillId="0" borderId="20" xfId="0" applyFont="1" applyBorder="1" applyAlignment="1" applyProtection="1">
      <alignment horizontal="left"/>
      <protection locked="0"/>
    </xf>
    <xf numFmtId="0" fontId="18" fillId="0" borderId="16" xfId="0" applyFont="1" applyFill="1" applyBorder="1" applyAlignment="1" applyProtection="1">
      <alignment horizontal="left" vertical="center"/>
    </xf>
    <xf numFmtId="0" fontId="18" fillId="0" borderId="20" xfId="0" applyFont="1" applyFill="1" applyBorder="1" applyAlignment="1" applyProtection="1">
      <alignment horizontal="left"/>
      <protection locked="0"/>
    </xf>
    <xf numFmtId="0" fontId="18" fillId="0" borderId="31" xfId="0" applyFont="1" applyFill="1" applyBorder="1" applyAlignment="1" applyProtection="1">
      <alignment horizontal="center"/>
    </xf>
    <xf numFmtId="0" fontId="18" fillId="0" borderId="17" xfId="0" applyFont="1" applyFill="1" applyBorder="1" applyAlignment="1" applyProtection="1">
      <alignment horizontal="center" vertical="center"/>
    </xf>
    <xf numFmtId="0" fontId="18" fillId="0" borderId="16" xfId="0" applyFont="1" applyFill="1" applyBorder="1" applyAlignment="1" applyProtection="1">
      <alignment horizontal="left" vertical="top"/>
    </xf>
    <xf numFmtId="0" fontId="18" fillId="0" borderId="18" xfId="0" applyFont="1" applyFill="1" applyBorder="1" applyAlignment="1" applyProtection="1">
      <alignment horizontal="left" vertical="top"/>
    </xf>
    <xf numFmtId="0" fontId="18" fillId="0" borderId="24" xfId="0" applyFont="1" applyBorder="1" applyAlignment="1" applyProtection="1">
      <alignment horizontal="left"/>
      <protection locked="0"/>
    </xf>
    <xf numFmtId="0" fontId="2" fillId="0" borderId="0" xfId="0" applyFont="1"/>
    <xf numFmtId="0" fontId="4" fillId="0" borderId="0" xfId="0" applyFont="1" applyAlignment="1">
      <alignment horizontal="center"/>
    </xf>
    <xf numFmtId="0" fontId="16" fillId="9" borderId="16" xfId="4" applyFont="1" applyBorder="1" applyAlignment="1" applyProtection="1">
      <alignment horizontal="center"/>
    </xf>
    <xf numFmtId="0" fontId="16" fillId="9" borderId="17" xfId="4" applyFont="1" applyBorder="1" applyAlignment="1" applyProtection="1">
      <alignment horizontal="center"/>
    </xf>
    <xf numFmtId="165" fontId="4" fillId="0" borderId="0" xfId="0" applyNumberFormat="1" applyFont="1" applyAlignment="1">
      <alignment horizontal="center"/>
    </xf>
    <xf numFmtId="165" fontId="16" fillId="9" borderId="16" xfId="4" applyNumberFormat="1" applyFont="1" applyBorder="1" applyAlignment="1" applyProtection="1">
      <alignment horizontal="center"/>
    </xf>
    <xf numFmtId="165" fontId="16" fillId="9" borderId="17" xfId="4" applyNumberFormat="1" applyFont="1" applyBorder="1" applyAlignment="1" applyProtection="1">
      <alignment horizontal="center"/>
    </xf>
    <xf numFmtId="9" fontId="4" fillId="0" borderId="0" xfId="0" applyNumberFormat="1" applyFont="1" applyAlignment="1">
      <alignment horizontal="center"/>
    </xf>
    <xf numFmtId="9" fontId="16" fillId="9" borderId="16" xfId="4" applyNumberFormat="1" applyFont="1" applyBorder="1" applyAlignment="1" applyProtection="1">
      <alignment horizontal="center"/>
    </xf>
    <xf numFmtId="9" fontId="16" fillId="9" borderId="17" xfId="4" applyNumberFormat="1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/>
    <xf numFmtId="0" fontId="18" fillId="0" borderId="0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</xf>
    <xf numFmtId="0" fontId="18" fillId="0" borderId="25" xfId="0" applyFont="1" applyFill="1" applyBorder="1" applyAlignment="1" applyProtection="1"/>
    <xf numFmtId="0" fontId="18" fillId="0" borderId="35" xfId="0" applyFont="1" applyFill="1" applyBorder="1" applyAlignment="1" applyProtection="1">
      <alignment horizontal="center"/>
      <protection locked="0"/>
    </xf>
    <xf numFmtId="0" fontId="18" fillId="6" borderId="25" xfId="0" applyFont="1" applyFill="1" applyBorder="1" applyAlignment="1" applyProtection="1"/>
    <xf numFmtId="0" fontId="18" fillId="0" borderId="26" xfId="0" applyFont="1" applyFill="1" applyBorder="1" applyAlignment="1" applyProtection="1"/>
    <xf numFmtId="0" fontId="18" fillId="0" borderId="27" xfId="0" applyFont="1" applyFill="1" applyBorder="1" applyAlignment="1" applyProtection="1"/>
    <xf numFmtId="0" fontId="18" fillId="0" borderId="36" xfId="0" applyFont="1" applyFill="1" applyBorder="1" applyAlignment="1" applyProtection="1">
      <alignment horizontal="center"/>
    </xf>
    <xf numFmtId="0" fontId="18" fillId="7" borderId="28" xfId="0" applyFont="1" applyFill="1" applyBorder="1" applyAlignment="1" applyProtection="1"/>
    <xf numFmtId="0" fontId="18" fillId="0" borderId="29" xfId="0" applyFont="1" applyFill="1" applyBorder="1" applyAlignment="1" applyProtection="1"/>
    <xf numFmtId="9" fontId="18" fillId="0" borderId="0" xfId="2" applyFont="1" applyFill="1" applyBorder="1" applyAlignment="1" applyProtection="1">
      <alignment horizontal="center"/>
    </xf>
    <xf numFmtId="0" fontId="18" fillId="8" borderId="27" xfId="0" applyFont="1" applyFill="1" applyBorder="1" applyAlignment="1" applyProtection="1"/>
    <xf numFmtId="0" fontId="18" fillId="0" borderId="30" xfId="0" applyFont="1" applyFill="1" applyBorder="1" applyAlignment="1" applyProtection="1"/>
    <xf numFmtId="168" fontId="4" fillId="2" borderId="1" xfId="0" applyNumberFormat="1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15" fillId="4" borderId="1" xfId="2" applyNumberFormat="1" applyFont="1" applyFill="1" applyBorder="1" applyAlignment="1">
      <alignment horizontal="center" vertical="center"/>
    </xf>
    <xf numFmtId="165" fontId="15" fillId="0" borderId="1" xfId="2" applyNumberFormat="1" applyFont="1" applyFill="1" applyBorder="1" applyAlignment="1">
      <alignment horizontal="center" vertical="center"/>
    </xf>
    <xf numFmtId="11" fontId="15" fillId="0" borderId="1" xfId="2" applyNumberFormat="1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9" fontId="9" fillId="4" borderId="37" xfId="3" applyNumberFormat="1" applyFont="1" applyBorder="1" applyAlignment="1">
      <alignment horizontal="center" vertical="center"/>
    </xf>
    <xf numFmtId="9" fontId="4" fillId="0" borderId="37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69" fontId="4" fillId="0" borderId="39" xfId="0" applyNumberFormat="1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9" fontId="4" fillId="0" borderId="1" xfId="0" quotePrefix="1" applyNumberFormat="1" applyFont="1" applyFill="1" applyBorder="1" applyAlignment="1">
      <alignment horizontal="center" vertical="center"/>
    </xf>
    <xf numFmtId="1" fontId="9" fillId="4" borderId="1" xfId="3" applyNumberFormat="1" applyFont="1" applyBorder="1" applyAlignment="1">
      <alignment horizontal="center" vertical="center"/>
    </xf>
    <xf numFmtId="165" fontId="9" fillId="4" borderId="40" xfId="3" applyNumberFormat="1" applyFont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2" fontId="9" fillId="4" borderId="37" xfId="3" applyNumberFormat="1" applyFont="1" applyBorder="1" applyAlignment="1">
      <alignment horizontal="center" vertical="center"/>
    </xf>
    <xf numFmtId="9" fontId="9" fillId="4" borderId="40" xfId="3" applyNumberFormat="1" applyFont="1" applyBorder="1" applyAlignment="1">
      <alignment horizontal="center" vertical="center"/>
    </xf>
    <xf numFmtId="9" fontId="4" fillId="0" borderId="40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7" fillId="0" borderId="7" xfId="0" applyFont="1" applyFill="1" applyBorder="1" applyAlignment="1" applyProtection="1">
      <alignment horizontal="center" vertical="center" wrapText="1"/>
    </xf>
    <xf numFmtId="0" fontId="17" fillId="0" borderId="8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</xf>
    <xf numFmtId="1" fontId="17" fillId="0" borderId="14" xfId="0" applyNumberFormat="1" applyFont="1" applyFill="1" applyBorder="1" applyAlignment="1" applyProtection="1">
      <alignment horizontal="center" textRotation="90"/>
    </xf>
    <xf numFmtId="0" fontId="17" fillId="0" borderId="15" xfId="0" applyFont="1" applyBorder="1" applyAlignment="1" applyProtection="1">
      <alignment horizontal="center" vertical="center"/>
    </xf>
    <xf numFmtId="0" fontId="17" fillId="0" borderId="7" xfId="0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0" fontId="17" fillId="0" borderId="10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</xf>
    <xf numFmtId="1" fontId="17" fillId="0" borderId="7" xfId="0" applyNumberFormat="1" applyFont="1" applyFill="1" applyBorder="1" applyAlignment="1" applyProtection="1">
      <alignment horizontal="center" textRotation="90"/>
    </xf>
  </cellXfs>
  <cellStyles count="5">
    <cellStyle name="Bad" xfId="4" builtinId="27"/>
    <cellStyle name="Comma" xfId="1" builtinId="3"/>
    <cellStyle name="Good" xfId="3" builtinId="26"/>
    <cellStyle name="Normal" xfId="0" builtinId="0"/>
    <cellStyle name="Percent" xfId="2" builtinId="5"/>
  </cellStyles>
  <dxfs count="4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97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1"/>
          <c:order val="0"/>
          <c:tx>
            <c:v>Non compliances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'SI Milestone deliverables'!#REF!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'SI Milestone deliverables'!#REF!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0"/>
          <c:order val="1"/>
          <c:tx>
            <c:v>Quality score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'SI Milestone deliverables'!#REF!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'SI Milestone deliverables'!#REF!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20272"/>
        <c:axId val="1258930856"/>
      </c:radarChart>
      <c:catAx>
        <c:axId val="1258920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930856"/>
        <c:crosses val="autoZero"/>
        <c:auto val="0"/>
        <c:lblAlgn val="ctr"/>
        <c:lblOffset val="100"/>
        <c:noMultiLvlLbl val="0"/>
      </c:catAx>
      <c:valAx>
        <c:axId val="125893085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92027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38100</xdr:rowOff>
    </xdr:from>
    <xdr:to>
      <xdr:col>17</xdr:col>
      <xdr:colOff>0</xdr:colOff>
      <xdr:row>5</xdr:row>
      <xdr:rowOff>0</xdr:rowOff>
    </xdr:to>
    <xdr:graphicFrame macro="">
      <xdr:nvGraphicFramePr>
        <xdr:cNvPr id="2" name="Chart 15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d675708\AppData\Local\Microsoft\Windows\Temporary%20Internet%20Files\Content.Outlook\6039EOIN\MoS%20KPI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sera"/>
      <sheetName val="Endura"/>
      <sheetName val="NPI CS Deliverable Template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63000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C1048527"/>
  <sheetViews>
    <sheetView showGridLines="0" zoomScale="60" zoomScaleNormal="60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0.85546875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0.5703125" style="64" bestFit="1" customWidth="1"/>
    <col min="11" max="14" width="21.5703125" style="65" bestFit="1" customWidth="1"/>
    <col min="15" max="15" width="19.5703125" style="65" bestFit="1" customWidth="1"/>
    <col min="16" max="16" width="13.140625" style="65" bestFit="1" customWidth="1"/>
    <col min="17" max="17" width="12.140625" style="65" bestFit="1" customWidth="1"/>
    <col min="18" max="18" width="13.85546875" style="65" bestFit="1" customWidth="1"/>
    <col min="19" max="19" width="13.5703125" style="65" bestFit="1" customWidth="1"/>
    <col min="20" max="20" width="13.42578125" style="65" bestFit="1" customWidth="1"/>
    <col min="21" max="21" width="14" style="65" bestFit="1" customWidth="1"/>
    <col min="22" max="22" width="13.85546875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30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4" t="s">
        <v>97</v>
      </c>
      <c r="H3" s="10">
        <v>10000</v>
      </c>
      <c r="I3" s="10">
        <f>H3/12*$B$1</f>
        <v>5000</v>
      </c>
      <c r="J3" s="41">
        <v>1302.3761672973601</v>
      </c>
      <c r="K3" s="42">
        <v>473.73367309570301</v>
      </c>
      <c r="L3" s="42">
        <v>363.85972595214798</v>
      </c>
      <c r="M3" s="42">
        <v>406.27145385742199</v>
      </c>
      <c r="N3" s="42">
        <v>0</v>
      </c>
      <c r="O3" s="42">
        <v>0</v>
      </c>
      <c r="P3" s="42">
        <v>58.511314392089801</v>
      </c>
      <c r="Q3" s="42"/>
      <c r="R3" s="42"/>
      <c r="S3" s="42"/>
      <c r="T3" s="42"/>
      <c r="U3" s="42"/>
      <c r="V3" s="42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 t="s">
        <v>97</v>
      </c>
      <c r="H4" s="9">
        <v>0.35</v>
      </c>
      <c r="I4" s="9">
        <f>H4</f>
        <v>0.35</v>
      </c>
      <c r="J4" s="48">
        <v>-0.43306527506400799</v>
      </c>
      <c r="K4" s="53">
        <v>1</v>
      </c>
      <c r="L4" s="53">
        <v>-4.1294219373711503</v>
      </c>
      <c r="M4" s="53">
        <v>1</v>
      </c>
      <c r="N4" s="53">
        <v>0</v>
      </c>
      <c r="O4" s="53">
        <v>0</v>
      </c>
      <c r="P4" s="53">
        <v>1</v>
      </c>
      <c r="Q4" s="53"/>
      <c r="R4" s="53"/>
      <c r="S4" s="53"/>
      <c r="T4" s="53"/>
      <c r="U4" s="53"/>
      <c r="V4" s="53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 t="s">
        <v>97</v>
      </c>
      <c r="H5" s="8">
        <v>0.8</v>
      </c>
      <c r="I5" s="9">
        <f>H5</f>
        <v>0.8</v>
      </c>
      <c r="J5" s="48">
        <v>0.41666666666666702</v>
      </c>
      <c r="K5" s="49">
        <v>0</v>
      </c>
      <c r="L5" s="49">
        <v>0.33333333333333298</v>
      </c>
      <c r="M5" s="49">
        <v>1</v>
      </c>
      <c r="N5" s="49">
        <v>0.5</v>
      </c>
      <c r="O5" s="49">
        <v>0.5</v>
      </c>
      <c r="P5" s="49">
        <v>0.33333333333333298</v>
      </c>
      <c r="Q5" s="49"/>
      <c r="R5" s="49"/>
      <c r="S5" s="49"/>
      <c r="T5" s="49"/>
      <c r="U5" s="49"/>
      <c r="V5" s="49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 t="s">
        <v>97</v>
      </c>
      <c r="H6" s="16">
        <v>7</v>
      </c>
      <c r="I6" s="25">
        <f>N6</f>
        <v>1</v>
      </c>
      <c r="J6" s="46">
        <v>3</v>
      </c>
      <c r="K6" s="38">
        <v>0</v>
      </c>
      <c r="L6" s="38">
        <v>1</v>
      </c>
      <c r="M6" s="38">
        <v>1</v>
      </c>
      <c r="N6" s="38">
        <v>1</v>
      </c>
      <c r="O6" s="38">
        <v>2</v>
      </c>
      <c r="P6" s="47">
        <v>3</v>
      </c>
      <c r="Q6" s="47"/>
      <c r="R6" s="47"/>
      <c r="S6" s="47"/>
      <c r="T6" s="47"/>
      <c r="U6" s="47"/>
      <c r="V6" s="47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/>
      <c r="H7" s="15">
        <v>2</v>
      </c>
      <c r="I7" s="15">
        <f>H7</f>
        <v>2</v>
      </c>
      <c r="J7" s="37">
        <v>4.2448979256203696</v>
      </c>
      <c r="K7" s="38">
        <v>4.0000000298023197</v>
      </c>
      <c r="L7" s="38">
        <v>5.2499998435378101</v>
      </c>
      <c r="M7" s="38">
        <v>6.2608694029665699</v>
      </c>
      <c r="N7" s="38">
        <v>6.9677420292635004</v>
      </c>
      <c r="O7" s="38">
        <v>3.0967741637770798</v>
      </c>
      <c r="P7" s="38">
        <v>1.0588235201307601</v>
      </c>
      <c r="Q7" s="38"/>
      <c r="R7" s="38"/>
      <c r="S7" s="38"/>
      <c r="T7" s="38"/>
      <c r="U7" s="38"/>
      <c r="V7" s="38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/>
      <c r="H8" s="15">
        <v>2</v>
      </c>
      <c r="I8" s="15">
        <f>H8</f>
        <v>2</v>
      </c>
      <c r="J8" s="37">
        <v>5.9999998211860701</v>
      </c>
      <c r="K8" s="38">
        <v>0</v>
      </c>
      <c r="L8" s="38">
        <v>7.9999997615814298</v>
      </c>
      <c r="M8" s="38">
        <v>11.999999642372099</v>
      </c>
      <c r="N8" s="38">
        <v>0</v>
      </c>
      <c r="O8" s="38">
        <v>0</v>
      </c>
      <c r="P8" s="38">
        <v>11.999999642372099</v>
      </c>
      <c r="Q8" s="38"/>
      <c r="R8" s="38"/>
      <c r="S8" s="38"/>
      <c r="T8" s="38"/>
      <c r="U8" s="38"/>
      <c r="V8" s="38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/>
      <c r="H9" s="15">
        <v>2</v>
      </c>
      <c r="I9" s="21">
        <f>H9</f>
        <v>2</v>
      </c>
      <c r="J9" s="37">
        <v>5.0056140380993197</v>
      </c>
      <c r="K9" s="38">
        <v>5.08500003814697</v>
      </c>
      <c r="L9" s="38">
        <v>8.9280000686645504</v>
      </c>
      <c r="M9" s="38">
        <v>4</v>
      </c>
      <c r="N9" s="38">
        <v>5.2676470139447398</v>
      </c>
      <c r="O9" s="38">
        <v>2.9700000127156598</v>
      </c>
      <c r="P9" s="38">
        <v>3.9616666634877502</v>
      </c>
      <c r="Q9" s="38"/>
      <c r="R9" s="38"/>
      <c r="S9" s="38"/>
      <c r="T9" s="38"/>
      <c r="U9" s="38"/>
      <c r="V9" s="38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/>
      <c r="H10" s="8">
        <v>0.1</v>
      </c>
      <c r="I10" s="9">
        <f>H10</f>
        <v>0.1</v>
      </c>
      <c r="J10" s="54">
        <v>0.02</v>
      </c>
      <c r="K10" s="53">
        <v>0</v>
      </c>
      <c r="L10" s="53">
        <v>0</v>
      </c>
      <c r="M10" s="53">
        <v>0</v>
      </c>
      <c r="N10" s="53">
        <v>0</v>
      </c>
      <c r="O10" s="53">
        <v>0.11111111111111099</v>
      </c>
      <c r="P10" s="53">
        <v>0</v>
      </c>
      <c r="Q10" s="53"/>
      <c r="R10" s="53"/>
      <c r="S10" s="53"/>
      <c r="T10" s="53"/>
      <c r="U10" s="53"/>
      <c r="V10" s="53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/>
      <c r="H11" s="8">
        <v>0.75</v>
      </c>
      <c r="I11" s="9">
        <f>H11</f>
        <v>0.75</v>
      </c>
      <c r="J11" s="54">
        <v>0.85365853658536595</v>
      </c>
      <c r="K11" s="53">
        <v>1</v>
      </c>
      <c r="L11" s="53">
        <v>1</v>
      </c>
      <c r="M11" s="53">
        <v>1</v>
      </c>
      <c r="N11" s="53">
        <v>0.81818181818181801</v>
      </c>
      <c r="O11" s="53">
        <v>0.7</v>
      </c>
      <c r="P11" s="53">
        <v>0.66666666666666696</v>
      </c>
      <c r="Q11" s="53"/>
      <c r="R11" s="53"/>
      <c r="S11" s="53"/>
      <c r="T11" s="53"/>
      <c r="U11" s="53"/>
      <c r="V11" s="53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5"/>
      <c r="H12" s="15">
        <v>20</v>
      </c>
      <c r="I12" s="17">
        <f>H12/12*$B$1</f>
        <v>10</v>
      </c>
      <c r="J12" s="55">
        <v>11.18593553112402</v>
      </c>
      <c r="K12" s="38">
        <v>0.84750000635782896</v>
      </c>
      <c r="L12" s="38">
        <v>2.1194118050967901</v>
      </c>
      <c r="M12" s="38">
        <v>1.0729166666666701</v>
      </c>
      <c r="N12" s="38">
        <v>3.1646875143051099</v>
      </c>
      <c r="O12" s="38">
        <v>2.9090909090909101</v>
      </c>
      <c r="P12" s="38">
        <v>0.53378378378378399</v>
      </c>
      <c r="Q12" s="38"/>
      <c r="R12" s="38"/>
      <c r="S12" s="38"/>
      <c r="T12" s="38"/>
      <c r="U12" s="38"/>
      <c r="V12" s="38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5"/>
      <c r="H13" s="15">
        <v>1000</v>
      </c>
      <c r="I13" s="10">
        <f>H13/12*$B$1</f>
        <v>500</v>
      </c>
      <c r="J13" s="41">
        <v>478.28438456135405</v>
      </c>
      <c r="K13" s="42">
        <v>0</v>
      </c>
      <c r="L13" s="42">
        <v>124.360588522518</v>
      </c>
      <c r="M13" s="42">
        <v>0</v>
      </c>
      <c r="N13" s="42">
        <v>63.9331245422363</v>
      </c>
      <c r="O13" s="42">
        <v>80.001819957386402</v>
      </c>
      <c r="P13" s="42">
        <v>150.15215907225701</v>
      </c>
      <c r="Q13" s="42"/>
      <c r="R13" s="42"/>
      <c r="S13" s="42"/>
      <c r="T13" s="42"/>
      <c r="U13" s="42"/>
      <c r="V13" s="42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5"/>
      <c r="H14" s="15">
        <v>6</v>
      </c>
      <c r="I14" s="17">
        <f>H14/12*$B$1</f>
        <v>3</v>
      </c>
      <c r="J14" s="147">
        <v>1.78064516129032</v>
      </c>
      <c r="K14" s="148">
        <v>0</v>
      </c>
      <c r="L14" s="148">
        <v>0.55882352941176505</v>
      </c>
      <c r="M14" s="148">
        <v>0.26041666666666702</v>
      </c>
      <c r="N14" s="148">
        <v>0.40625</v>
      </c>
      <c r="O14" s="148">
        <v>0.310606060606061</v>
      </c>
      <c r="P14" s="148">
        <v>0.18918918918918901</v>
      </c>
      <c r="Q14" s="148"/>
      <c r="R14" s="148"/>
      <c r="S14" s="148"/>
      <c r="T14" s="148"/>
      <c r="U14" s="148"/>
      <c r="V14" s="148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/>
      <c r="H15" s="8">
        <v>0.1</v>
      </c>
      <c r="I15" s="9">
        <f t="shared" ref="I15:I20" si="0">H15</f>
        <v>0.1</v>
      </c>
      <c r="J15" s="54">
        <v>4.3478260869565202E-2</v>
      </c>
      <c r="K15" s="53">
        <v>0</v>
      </c>
      <c r="L15" s="53">
        <v>0</v>
      </c>
      <c r="M15" s="53">
        <v>0</v>
      </c>
      <c r="N15" s="53">
        <v>0</v>
      </c>
      <c r="O15" s="53">
        <v>0.14285714285714299</v>
      </c>
      <c r="P15" s="53">
        <v>0</v>
      </c>
      <c r="Q15" s="53"/>
      <c r="R15" s="53"/>
      <c r="S15" s="53"/>
      <c r="T15" s="53"/>
      <c r="U15" s="53"/>
      <c r="V15" s="53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>
        <v>6</v>
      </c>
      <c r="I16" s="15">
        <f t="shared" si="0"/>
        <v>6</v>
      </c>
      <c r="J16" s="37">
        <v>4.6666666666666696</v>
      </c>
      <c r="K16" s="38">
        <v>6</v>
      </c>
      <c r="L16" s="38">
        <v>14</v>
      </c>
      <c r="M16" s="38">
        <v>0</v>
      </c>
      <c r="N16" s="38">
        <v>1</v>
      </c>
      <c r="O16" s="38">
        <v>4.6666666666666696</v>
      </c>
      <c r="P16" s="38">
        <v>4.6666666666666696</v>
      </c>
      <c r="Q16" s="38">
        <v>4.6666666666666696</v>
      </c>
      <c r="R16" s="38"/>
      <c r="S16" s="38"/>
      <c r="T16" s="38"/>
      <c r="U16" s="38"/>
      <c r="V16" s="38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0.03</v>
      </c>
      <c r="I17" s="9">
        <f t="shared" si="0"/>
        <v>0.03</v>
      </c>
      <c r="J17" s="48">
        <v>1.8534725786050098E-2</v>
      </c>
      <c r="K17" s="49">
        <v>1.36148463000686E-2</v>
      </c>
      <c r="L17" s="49">
        <v>1.55440797909172E-2</v>
      </c>
      <c r="M17" s="49">
        <v>2.6428583553395599E-2</v>
      </c>
      <c r="N17" s="49">
        <v>1.1505069572672E-2</v>
      </c>
      <c r="O17" s="49">
        <v>2.5240010066895E-2</v>
      </c>
      <c r="P17" s="49" t="s">
        <v>233</v>
      </c>
      <c r="Q17" s="49"/>
      <c r="R17" s="49"/>
      <c r="S17" s="49"/>
      <c r="T17" s="49"/>
      <c r="U17" s="49"/>
      <c r="V17" s="49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0.06</v>
      </c>
      <c r="I18" s="9">
        <f t="shared" si="0"/>
        <v>0.06</v>
      </c>
      <c r="J18" s="58">
        <v>5.7421432911967925</v>
      </c>
      <c r="K18" s="44">
        <v>1.3040770102941175</v>
      </c>
      <c r="L18" s="44">
        <v>7.0641427788000017</v>
      </c>
      <c r="M18" s="44">
        <v>5.671002869464286</v>
      </c>
      <c r="N18" s="44">
        <v>8.700052960599999</v>
      </c>
      <c r="O18" s="44">
        <v>11.655332515800001</v>
      </c>
      <c r="P18" s="44">
        <v>5.8251612222352901E-2</v>
      </c>
      <c r="Q18" s="44"/>
      <c r="R18" s="44"/>
      <c r="S18" s="44"/>
      <c r="T18" s="44"/>
      <c r="U18" s="44"/>
      <c r="V18" s="44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f t="shared" si="0"/>
        <v>0</v>
      </c>
      <c r="J19" s="26">
        <v>0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0</v>
      </c>
      <c r="Q19" s="47"/>
      <c r="R19" s="47"/>
      <c r="S19" s="47"/>
      <c r="T19" s="47"/>
      <c r="U19" s="47"/>
      <c r="V19" s="47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f t="shared" si="0"/>
        <v>60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47"/>
      <c r="R20" s="47"/>
      <c r="S20" s="47"/>
      <c r="T20" s="47"/>
      <c r="U20" s="47"/>
      <c r="V20" s="47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/>
      <c r="I21" s="15">
        <v>365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47"/>
      <c r="R21" s="47"/>
      <c r="S21" s="47"/>
      <c r="T21" s="47"/>
      <c r="U21" s="47"/>
      <c r="V21" s="47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97</v>
      </c>
      <c r="H22" s="15">
        <v>0</v>
      </c>
      <c r="I22" s="4">
        <f>H22</f>
        <v>0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47"/>
      <c r="R22" s="47"/>
      <c r="S22" s="47"/>
      <c r="T22" s="47"/>
      <c r="U22" s="47"/>
      <c r="V22" s="47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/>
      <c r="H23" s="21"/>
      <c r="I23" s="17">
        <f>H23/12*$B$1</f>
        <v>0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97</v>
      </c>
      <c r="O23" s="21" t="s">
        <v>97</v>
      </c>
      <c r="P23" s="21" t="s">
        <v>97</v>
      </c>
      <c r="Q23" s="47"/>
      <c r="R23" s="47"/>
      <c r="S23" s="47"/>
      <c r="T23" s="47"/>
      <c r="U23" s="47"/>
      <c r="V23" s="47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/>
      <c r="H24" s="21"/>
      <c r="I24" s="10">
        <f>H24/12*$B$1</f>
        <v>0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97</v>
      </c>
      <c r="O24" s="21" t="s">
        <v>97</v>
      </c>
      <c r="P24" s="21" t="s">
        <v>97</v>
      </c>
      <c r="Q24" s="47"/>
      <c r="R24" s="47"/>
      <c r="S24" s="47"/>
      <c r="T24" s="47"/>
      <c r="U24" s="47"/>
      <c r="V24" s="47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/>
      <c r="H25" s="15">
        <v>0</v>
      </c>
      <c r="I25" s="15">
        <f>H25</f>
        <v>0</v>
      </c>
      <c r="J25" s="26">
        <v>6</v>
      </c>
      <c r="K25" s="21">
        <v>3</v>
      </c>
      <c r="L25" s="21">
        <v>4</v>
      </c>
      <c r="M25" s="21">
        <v>4</v>
      </c>
      <c r="N25" s="21">
        <v>6</v>
      </c>
      <c r="O25" s="21" t="s">
        <v>233</v>
      </c>
      <c r="P25" s="21" t="s">
        <v>233</v>
      </c>
      <c r="Q25" s="47"/>
      <c r="R25" s="47"/>
      <c r="S25" s="47"/>
      <c r="T25" s="47"/>
      <c r="U25" s="47"/>
      <c r="V25" s="47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/>
      <c r="H26" s="15">
        <v>150</v>
      </c>
      <c r="I26" s="15">
        <f>H26</f>
        <v>150</v>
      </c>
      <c r="J26" s="26"/>
      <c r="K26" s="21"/>
      <c r="L26" s="21"/>
      <c r="M26" s="21"/>
      <c r="N26" s="21"/>
      <c r="O26" s="21" t="s">
        <v>233</v>
      </c>
      <c r="P26" s="21" t="s">
        <v>233</v>
      </c>
      <c r="Q26" s="47"/>
      <c r="R26" s="47"/>
      <c r="S26" s="47"/>
      <c r="T26" s="47"/>
      <c r="U26" s="47"/>
      <c r="V26" s="47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/>
      <c r="H27" s="15">
        <v>10</v>
      </c>
      <c r="I27" s="17">
        <f>H27/12*$B$1</f>
        <v>5</v>
      </c>
      <c r="J27" s="26">
        <v>0</v>
      </c>
      <c r="K27" s="21">
        <v>0</v>
      </c>
      <c r="L27" s="21">
        <v>0</v>
      </c>
      <c r="M27" s="21">
        <v>0</v>
      </c>
      <c r="N27" s="21">
        <v>0</v>
      </c>
      <c r="O27" s="21" t="s">
        <v>233</v>
      </c>
      <c r="P27" s="21" t="s">
        <v>233</v>
      </c>
      <c r="Q27" s="47"/>
      <c r="R27" s="47"/>
      <c r="S27" s="47"/>
      <c r="T27" s="47"/>
      <c r="U27" s="47"/>
      <c r="V27" s="47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/>
      <c r="H28" s="10">
        <v>500000</v>
      </c>
      <c r="I28" s="10">
        <f>H28/12*$B$1</f>
        <v>250000</v>
      </c>
      <c r="J28" s="27">
        <v>8043000</v>
      </c>
      <c r="K28" s="10">
        <v>8043000</v>
      </c>
      <c r="L28" s="10">
        <v>8043000</v>
      </c>
      <c r="M28" s="10">
        <v>8043000</v>
      </c>
      <c r="N28" s="10">
        <v>8043000</v>
      </c>
      <c r="O28" s="21" t="s">
        <v>233</v>
      </c>
      <c r="P28" s="21" t="s">
        <v>233</v>
      </c>
      <c r="Q28" s="47"/>
      <c r="R28" s="47"/>
      <c r="S28" s="47"/>
      <c r="T28" s="47"/>
      <c r="U28" s="47"/>
      <c r="V28" s="47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/>
      <c r="H29" s="10">
        <v>500000</v>
      </c>
      <c r="I29" s="10">
        <f>H29/12*$B$1</f>
        <v>250000</v>
      </c>
      <c r="J29" s="27">
        <v>1159000</v>
      </c>
      <c r="K29" s="10">
        <v>1159000</v>
      </c>
      <c r="L29" s="10">
        <v>1159000</v>
      </c>
      <c r="M29" s="10">
        <v>1159000</v>
      </c>
      <c r="N29" s="10">
        <v>1159000</v>
      </c>
      <c r="O29" s="21" t="s">
        <v>233</v>
      </c>
      <c r="P29" s="21" t="s">
        <v>233</v>
      </c>
      <c r="Q29" s="47"/>
      <c r="R29" s="47"/>
      <c r="S29" s="47"/>
      <c r="T29" s="47"/>
      <c r="U29" s="47"/>
      <c r="V29" s="47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/>
      <c r="H30" s="15">
        <v>4</v>
      </c>
      <c r="I30" s="15">
        <f t="shared" ref="I30:I35" si="1">H30</f>
        <v>4</v>
      </c>
      <c r="J30" s="27" t="s">
        <v>233</v>
      </c>
      <c r="K30" s="21" t="s">
        <v>233</v>
      </c>
      <c r="L30" s="21" t="s">
        <v>233</v>
      </c>
      <c r="M30" s="21" t="s">
        <v>233</v>
      </c>
      <c r="N30" s="21" t="s">
        <v>233</v>
      </c>
      <c r="O30" s="21" t="s">
        <v>233</v>
      </c>
      <c r="P30" s="21" t="s">
        <v>233</v>
      </c>
      <c r="Q30" s="47"/>
      <c r="R30" s="47"/>
      <c r="S30" s="47"/>
      <c r="T30" s="47"/>
      <c r="U30" s="47"/>
      <c r="V30" s="47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/>
      <c r="H31" s="8">
        <v>1</v>
      </c>
      <c r="I31" s="8">
        <f t="shared" si="1"/>
        <v>1</v>
      </c>
      <c r="J31" s="27" t="s">
        <v>233</v>
      </c>
      <c r="K31" s="21" t="s">
        <v>233</v>
      </c>
      <c r="L31" s="21" t="s">
        <v>233</v>
      </c>
      <c r="M31" s="21" t="s">
        <v>233</v>
      </c>
      <c r="N31" s="21" t="s">
        <v>233</v>
      </c>
      <c r="O31" s="21" t="s">
        <v>233</v>
      </c>
      <c r="P31" s="21" t="s">
        <v>233</v>
      </c>
      <c r="Q31" s="47"/>
      <c r="R31" s="47"/>
      <c r="S31" s="47"/>
      <c r="T31" s="47"/>
      <c r="U31" s="47"/>
      <c r="V31" s="47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si="1"/>
        <v>1</v>
      </c>
      <c r="J32" s="168"/>
      <c r="K32" s="156"/>
      <c r="L32" s="156"/>
      <c r="M32" s="156"/>
      <c r="N32" s="156"/>
      <c r="O32" s="157"/>
      <c r="P32" s="157" t="s">
        <v>233</v>
      </c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 t="s">
        <v>233</v>
      </c>
      <c r="H33" s="10">
        <f>0.148*H3</f>
        <v>1480</v>
      </c>
      <c r="I33" s="10">
        <f t="shared" si="1"/>
        <v>1480</v>
      </c>
      <c r="J33" s="27"/>
      <c r="K33" s="20"/>
      <c r="L33" s="20"/>
      <c r="M33" s="20"/>
      <c r="N33" s="20"/>
      <c r="O33" s="21"/>
      <c r="P33" s="21" t="s">
        <v>233</v>
      </c>
      <c r="Q33" s="21"/>
      <c r="R33" s="21"/>
      <c r="S33" s="21"/>
      <c r="T33" s="21"/>
      <c r="U33" s="21"/>
      <c r="V33" s="161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 t="s">
        <v>233</v>
      </c>
      <c r="H34" s="8">
        <v>0.1</v>
      </c>
      <c r="I34" s="8">
        <f t="shared" si="1"/>
        <v>0.1</v>
      </c>
      <c r="J34" s="28"/>
      <c r="K34" s="22"/>
      <c r="L34" s="22"/>
      <c r="M34" s="22"/>
      <c r="N34" s="22"/>
      <c r="O34" s="21"/>
      <c r="P34" s="21" t="s">
        <v>233</v>
      </c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 t="s">
        <v>233</v>
      </c>
      <c r="H35" s="8">
        <v>0.75</v>
      </c>
      <c r="I35" s="8">
        <f t="shared" si="1"/>
        <v>0.75</v>
      </c>
      <c r="J35" s="28"/>
      <c r="K35" s="23"/>
      <c r="L35" s="23"/>
      <c r="M35" s="23"/>
      <c r="N35" s="23"/>
      <c r="O35" s="21"/>
      <c r="P35" s="21" t="s">
        <v>233</v>
      </c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 t="s">
        <v>233</v>
      </c>
      <c r="H36" s="10">
        <v>0</v>
      </c>
      <c r="I36" s="10">
        <f>H36/12*$B$1</f>
        <v>0</v>
      </c>
      <c r="J36" s="27"/>
      <c r="K36" s="23"/>
      <c r="L36" s="23"/>
      <c r="M36" s="21"/>
      <c r="N36" s="21"/>
      <c r="O36" s="21"/>
      <c r="P36" s="21" t="s">
        <v>233</v>
      </c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 t="s">
        <v>233</v>
      </c>
      <c r="H37" s="8">
        <v>0.9</v>
      </c>
      <c r="I37" s="8">
        <f>H37</f>
        <v>0.9</v>
      </c>
      <c r="J37" s="28"/>
      <c r="K37" s="23"/>
      <c r="L37" s="23"/>
      <c r="M37" s="23"/>
      <c r="N37" s="23"/>
      <c r="O37" s="21"/>
      <c r="P37" s="21" t="s">
        <v>233</v>
      </c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 t="s">
        <v>233</v>
      </c>
      <c r="H38" s="25">
        <v>0</v>
      </c>
      <c r="I38" s="25">
        <f>H38</f>
        <v>0</v>
      </c>
      <c r="J38" s="163"/>
      <c r="K38" s="24"/>
      <c r="L38" s="24"/>
      <c r="M38" s="24"/>
      <c r="N38" s="24"/>
      <c r="O38" s="21"/>
      <c r="P38" s="21" t="s">
        <v>233</v>
      </c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 t="s">
        <v>233</v>
      </c>
      <c r="H39" s="15" t="s">
        <v>61</v>
      </c>
      <c r="I39" s="18">
        <v>50</v>
      </c>
      <c r="J39" s="26"/>
      <c r="K39" s="24"/>
      <c r="L39" s="24"/>
      <c r="M39" s="24"/>
      <c r="N39" s="24"/>
      <c r="O39" s="21"/>
      <c r="P39" s="21" t="s">
        <v>233</v>
      </c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 t="s">
        <v>233</v>
      </c>
      <c r="H40" s="8">
        <v>0.02</v>
      </c>
      <c r="I40" s="8">
        <f t="shared" ref="I40:I49" si="2">H40</f>
        <v>0.02</v>
      </c>
      <c r="J40" s="169"/>
      <c r="K40" s="170"/>
      <c r="L40" s="170"/>
      <c r="M40" s="170"/>
      <c r="N40" s="170"/>
      <c r="O40" s="166"/>
      <c r="P40" s="166" t="s">
        <v>233</v>
      </c>
      <c r="Q40" s="166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/>
      <c r="H41" s="15">
        <v>0</v>
      </c>
      <c r="I41" s="15">
        <f t="shared" si="2"/>
        <v>0</v>
      </c>
      <c r="J41" s="46" t="s">
        <v>233</v>
      </c>
      <c r="K41" s="47" t="s">
        <v>233</v>
      </c>
      <c r="L41" s="47" t="s">
        <v>233</v>
      </c>
      <c r="M41" s="47" t="s">
        <v>233</v>
      </c>
      <c r="N41" s="47" t="s">
        <v>233</v>
      </c>
      <c r="O41" s="47" t="s">
        <v>233</v>
      </c>
      <c r="P41" s="47" t="s">
        <v>233</v>
      </c>
      <c r="Q41" s="47"/>
      <c r="R41" s="47"/>
      <c r="S41" s="47"/>
      <c r="T41" s="47"/>
      <c r="U41" s="47"/>
      <c r="V41" s="47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/>
      <c r="I42" s="9">
        <f>H42/12*$B$1</f>
        <v>0</v>
      </c>
      <c r="J42" s="43">
        <v>0.31</v>
      </c>
      <c r="K42" s="45">
        <v>0.31</v>
      </c>
      <c r="L42" s="45">
        <v>0.31</v>
      </c>
      <c r="M42" s="44">
        <v>0.31</v>
      </c>
      <c r="N42" s="47">
        <v>0</v>
      </c>
      <c r="O42" s="47">
        <v>0</v>
      </c>
      <c r="P42" s="47">
        <v>0.31</v>
      </c>
      <c r="Q42" s="47"/>
      <c r="R42" s="47"/>
      <c r="S42" s="47"/>
      <c r="T42" s="47"/>
      <c r="U42" s="47"/>
      <c r="V42" s="47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/>
      <c r="H43" s="8">
        <v>0.8</v>
      </c>
      <c r="I43" s="9">
        <f>H43/12*$B$1</f>
        <v>0.4</v>
      </c>
      <c r="J43" s="43">
        <v>0.4</v>
      </c>
      <c r="K43" s="45">
        <v>0.4</v>
      </c>
      <c r="L43" s="45">
        <v>0.4</v>
      </c>
      <c r="M43" s="44">
        <v>0.4</v>
      </c>
      <c r="N43" s="44">
        <v>0.4</v>
      </c>
      <c r="O43" s="47">
        <v>0.4</v>
      </c>
      <c r="P43" s="47">
        <v>0.4</v>
      </c>
      <c r="Q43" s="47"/>
      <c r="R43" s="47"/>
      <c r="S43" s="47"/>
      <c r="T43" s="47"/>
      <c r="U43" s="47"/>
      <c r="V43" s="47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 t="s">
        <v>233</v>
      </c>
      <c r="H44" s="8">
        <v>1</v>
      </c>
      <c r="I44" s="8">
        <f t="shared" si="2"/>
        <v>1</v>
      </c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15">
        <v>5</v>
      </c>
      <c r="I45" s="15">
        <f t="shared" si="2"/>
        <v>5</v>
      </c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>
        <v>5</v>
      </c>
      <c r="I46" s="15">
        <f t="shared" si="2"/>
        <v>5</v>
      </c>
      <c r="J46" s="46">
        <v>4</v>
      </c>
      <c r="K46" s="52">
        <v>2</v>
      </c>
      <c r="L46" s="52">
        <v>3</v>
      </c>
      <c r="M46" s="52">
        <v>3</v>
      </c>
      <c r="N46" s="52">
        <v>3</v>
      </c>
      <c r="O46" s="52">
        <v>4</v>
      </c>
      <c r="P46" s="23" t="s">
        <v>233</v>
      </c>
      <c r="Q46" s="47"/>
      <c r="R46" s="47"/>
      <c r="S46" s="47"/>
      <c r="T46" s="47"/>
      <c r="U46" s="47"/>
      <c r="V46" s="47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 t="shared" si="2"/>
        <v>90</v>
      </c>
      <c r="J47" s="46">
        <v>87.5</v>
      </c>
      <c r="K47" s="52">
        <v>45.7</v>
      </c>
      <c r="L47" s="52">
        <v>71.400000000000006</v>
      </c>
      <c r="M47" s="52">
        <v>102.4</v>
      </c>
      <c r="N47" s="52">
        <v>127.4</v>
      </c>
      <c r="O47" s="52">
        <v>87.5</v>
      </c>
      <c r="P47" s="23" t="s">
        <v>233</v>
      </c>
      <c r="Q47" s="47"/>
      <c r="R47" s="47"/>
      <c r="S47" s="47"/>
      <c r="T47" s="47"/>
      <c r="U47" s="47"/>
      <c r="V47" s="47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90</v>
      </c>
      <c r="I48" s="15">
        <f t="shared" si="2"/>
        <v>90</v>
      </c>
      <c r="J48" s="37">
        <v>51.335312499997698</v>
      </c>
      <c r="K48" s="38">
        <v>45.590972222221197</v>
      </c>
      <c r="L48" s="38">
        <v>69.352604166664605</v>
      </c>
      <c r="M48" s="38">
        <v>88.287118055556903</v>
      </c>
      <c r="N48" s="38">
        <v>77.219444444446694</v>
      </c>
      <c r="O48" s="38">
        <v>51.335312499997698</v>
      </c>
      <c r="P48" s="23" t="s">
        <v>233</v>
      </c>
      <c r="Q48" s="38"/>
      <c r="R48" s="38"/>
      <c r="S48" s="38"/>
      <c r="T48" s="38"/>
      <c r="U48" s="38"/>
      <c r="V48" s="38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>
        <v>10</v>
      </c>
      <c r="I49" s="15">
        <f t="shared" si="2"/>
        <v>10</v>
      </c>
      <c r="J49" s="46">
        <v>78</v>
      </c>
      <c r="K49" s="52">
        <v>28</v>
      </c>
      <c r="L49" s="52">
        <v>26</v>
      </c>
      <c r="M49" s="52">
        <v>12</v>
      </c>
      <c r="N49" s="52">
        <v>35</v>
      </c>
      <c r="O49" s="52">
        <v>78</v>
      </c>
      <c r="P49" s="23" t="s">
        <v>233</v>
      </c>
      <c r="Q49" s="47"/>
      <c r="R49" s="47"/>
      <c r="S49" s="47"/>
      <c r="T49" s="47"/>
      <c r="U49" s="47"/>
      <c r="V49" s="47"/>
      <c r="W49" s="1"/>
    </row>
    <row r="50" spans="1:23" x14ac:dyDescent="0.35">
      <c r="P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3">4000/12</f>
        <v>333.33333333333331</v>
      </c>
      <c r="R53" s="70">
        <f t="shared" si="3"/>
        <v>333.33333333333331</v>
      </c>
      <c r="S53" s="70">
        <f t="shared" si="3"/>
        <v>333.33333333333331</v>
      </c>
      <c r="T53" s="70">
        <f t="shared" si="3"/>
        <v>333.33333333333331</v>
      </c>
      <c r="U53" s="70">
        <f t="shared" si="3"/>
        <v>333.33333333333331</v>
      </c>
      <c r="V53" s="70">
        <f t="shared" si="3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4">Q53*Q51*Q52</f>
        <v>800</v>
      </c>
      <c r="R54" s="70">
        <f t="shared" si="4"/>
        <v>1066.6666666666667</v>
      </c>
      <c r="S54" s="70">
        <f t="shared" si="4"/>
        <v>1600</v>
      </c>
      <c r="T54" s="70">
        <f t="shared" si="4"/>
        <v>1866.6666666666665</v>
      </c>
      <c r="U54" s="70">
        <f t="shared" si="4"/>
        <v>1866.6666666666665</v>
      </c>
      <c r="V54" s="70">
        <f t="shared" si="4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5">ROUNDUP(Q52*Q51,0)</f>
        <v>3</v>
      </c>
      <c r="R55" s="65">
        <f t="shared" si="5"/>
        <v>4</v>
      </c>
      <c r="S55" s="65">
        <f t="shared" si="5"/>
        <v>5</v>
      </c>
      <c r="T55" s="65">
        <f t="shared" si="5"/>
        <v>6</v>
      </c>
      <c r="U55" s="65">
        <f t="shared" si="5"/>
        <v>6</v>
      </c>
      <c r="V55" s="65">
        <f t="shared" si="5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6">ROUNDUP(L60*$H$5,0)</f>
        <v>0</v>
      </c>
      <c r="M61" s="65">
        <f t="shared" si="6"/>
        <v>0</v>
      </c>
      <c r="N61" s="65">
        <f t="shared" si="6"/>
        <v>0</v>
      </c>
      <c r="O61" s="65">
        <f t="shared" si="6"/>
        <v>0</v>
      </c>
      <c r="P61" s="65">
        <f t="shared" si="6"/>
        <v>0</v>
      </c>
      <c r="Q61" s="65">
        <f t="shared" si="6"/>
        <v>6</v>
      </c>
      <c r="R61" s="65">
        <f t="shared" si="6"/>
        <v>7</v>
      </c>
      <c r="S61" s="65">
        <f t="shared" si="6"/>
        <v>8</v>
      </c>
      <c r="T61" s="65">
        <f t="shared" si="6"/>
        <v>8</v>
      </c>
      <c r="U61" s="65">
        <f t="shared" si="6"/>
        <v>6</v>
      </c>
      <c r="V61" s="65">
        <f t="shared" si="6"/>
        <v>7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456" priority="864" operator="greaterThan">
      <formula>$H$8</formula>
    </cfRule>
  </conditionalFormatting>
  <conditionalFormatting sqref="H10">
    <cfRule type="cellIs" dxfId="455" priority="858" operator="greaterThan">
      <formula>$H$10</formula>
    </cfRule>
  </conditionalFormatting>
  <conditionalFormatting sqref="J7">
    <cfRule type="cellIs" dxfId="454" priority="755" operator="greaterThan">
      <formula>$I$7</formula>
    </cfRule>
  </conditionalFormatting>
  <conditionalFormatting sqref="J3">
    <cfRule type="cellIs" dxfId="453" priority="754" operator="lessThan">
      <formula>$I$3</formula>
    </cfRule>
  </conditionalFormatting>
  <conditionalFormatting sqref="J4">
    <cfRule type="cellIs" dxfId="452" priority="753" operator="lessThan">
      <formula>$I$4</formula>
    </cfRule>
  </conditionalFormatting>
  <conditionalFormatting sqref="J5">
    <cfRule type="cellIs" dxfId="451" priority="752" operator="lessThan">
      <formula>$I$5</formula>
    </cfRule>
  </conditionalFormatting>
  <conditionalFormatting sqref="J8">
    <cfRule type="cellIs" dxfId="450" priority="751" operator="greaterThan">
      <formula>$I$8</formula>
    </cfRule>
  </conditionalFormatting>
  <conditionalFormatting sqref="J9">
    <cfRule type="cellIs" dxfId="449" priority="750" operator="greaterThan">
      <formula>$I$9</formula>
    </cfRule>
  </conditionalFormatting>
  <conditionalFormatting sqref="J10">
    <cfRule type="cellIs" dxfId="448" priority="749" operator="lessThan">
      <formula>$I$10</formula>
    </cfRule>
  </conditionalFormatting>
  <conditionalFormatting sqref="J11">
    <cfRule type="cellIs" dxfId="447" priority="748" operator="lessThan">
      <formula>$I$11</formula>
    </cfRule>
  </conditionalFormatting>
  <conditionalFormatting sqref="J12">
    <cfRule type="cellIs" dxfId="446" priority="747" operator="greaterThan">
      <formula>$I$12</formula>
    </cfRule>
  </conditionalFormatting>
  <conditionalFormatting sqref="J13">
    <cfRule type="cellIs" dxfId="445" priority="746" operator="greaterThan">
      <formula>$I$13</formula>
    </cfRule>
  </conditionalFormatting>
  <conditionalFormatting sqref="J14">
    <cfRule type="cellIs" dxfId="444" priority="745" operator="greaterThan">
      <formula>$I$14</formula>
    </cfRule>
  </conditionalFormatting>
  <conditionalFormatting sqref="J15">
    <cfRule type="cellIs" dxfId="443" priority="744" operator="greaterThan">
      <formula>$I$15</formula>
    </cfRule>
  </conditionalFormatting>
  <conditionalFormatting sqref="J16">
    <cfRule type="cellIs" dxfId="442" priority="743" operator="greaterThan">
      <formula>$I$16</formula>
    </cfRule>
  </conditionalFormatting>
  <conditionalFormatting sqref="J17">
    <cfRule type="cellIs" dxfId="441" priority="742" operator="greaterThan">
      <formula>$I$17</formula>
    </cfRule>
  </conditionalFormatting>
  <conditionalFormatting sqref="J18">
    <cfRule type="cellIs" dxfId="440" priority="741" operator="greaterThan">
      <formula>$I$18</formula>
    </cfRule>
  </conditionalFormatting>
  <conditionalFormatting sqref="J41">
    <cfRule type="cellIs" dxfId="439" priority="719" operator="lessThan">
      <formula>$I$41</formula>
    </cfRule>
  </conditionalFormatting>
  <conditionalFormatting sqref="J46">
    <cfRule type="cellIs" dxfId="438" priority="715" operator="greaterThan">
      <formula>$I$46</formula>
    </cfRule>
  </conditionalFormatting>
  <conditionalFormatting sqref="J47">
    <cfRule type="cellIs" dxfId="437" priority="714" operator="greaterThan">
      <formula>$I$47</formula>
    </cfRule>
  </conditionalFormatting>
  <conditionalFormatting sqref="J48">
    <cfRule type="cellIs" dxfId="436" priority="713" operator="greaterThan">
      <formula>$I$48</formula>
    </cfRule>
  </conditionalFormatting>
  <conditionalFormatting sqref="J49">
    <cfRule type="cellIs" dxfId="435" priority="712" operator="greaterThan">
      <formula>$I$49</formula>
    </cfRule>
  </conditionalFormatting>
  <conditionalFormatting sqref="J6">
    <cfRule type="cellIs" dxfId="434" priority="695" operator="lessThan">
      <formula>$I$6</formula>
    </cfRule>
  </conditionalFormatting>
  <conditionalFormatting sqref="J42">
    <cfRule type="cellIs" dxfId="433" priority="865" operator="lessThan">
      <formula>#REF!</formula>
    </cfRule>
  </conditionalFormatting>
  <conditionalFormatting sqref="J43">
    <cfRule type="cellIs" dxfId="432" priority="866" operator="lessThan">
      <formula>#REF!</formula>
    </cfRule>
  </conditionalFormatting>
  <conditionalFormatting sqref="J44">
    <cfRule type="cellIs" dxfId="431" priority="478" operator="lessThan">
      <formula>$I$44</formula>
    </cfRule>
  </conditionalFormatting>
  <conditionalFormatting sqref="J44:J45">
    <cfRule type="cellIs" dxfId="430" priority="477" operator="greaterThan">
      <formula>$I$45</formula>
    </cfRule>
  </conditionalFormatting>
  <conditionalFormatting sqref="J19">
    <cfRule type="cellIs" dxfId="429" priority="22" operator="greaterThan">
      <formula>$I$19</formula>
    </cfRule>
  </conditionalFormatting>
  <conditionalFormatting sqref="J20">
    <cfRule type="cellIs" dxfId="428" priority="21" operator="greaterThan">
      <formula>$I$20</formula>
    </cfRule>
  </conditionalFormatting>
  <conditionalFormatting sqref="J21">
    <cfRule type="cellIs" dxfId="427" priority="20" operator="greaterThan">
      <formula>$I$21</formula>
    </cfRule>
  </conditionalFormatting>
  <conditionalFormatting sqref="J22">
    <cfRule type="cellIs" dxfId="426" priority="19" operator="greaterThan">
      <formula>$I$22</formula>
    </cfRule>
  </conditionalFormatting>
  <conditionalFormatting sqref="J23">
    <cfRule type="cellIs" dxfId="425" priority="18" operator="greaterThan">
      <formula>$I$23</formula>
    </cfRule>
  </conditionalFormatting>
  <conditionalFormatting sqref="J24">
    <cfRule type="cellIs" dxfId="424" priority="17" operator="greaterThan">
      <formula>$I$24</formula>
    </cfRule>
  </conditionalFormatting>
  <conditionalFormatting sqref="J25:J26">
    <cfRule type="cellIs" dxfId="423" priority="14" operator="greaterThan">
      <formula>#REF!</formula>
    </cfRule>
  </conditionalFormatting>
  <conditionalFormatting sqref="J27">
    <cfRule type="cellIs" dxfId="422" priority="13" operator="greaterThan">
      <formula>#REF!</formula>
    </cfRule>
  </conditionalFormatting>
  <conditionalFormatting sqref="J28">
    <cfRule type="cellIs" dxfId="421" priority="12" operator="lessThan">
      <formula>#REF!</formula>
    </cfRule>
  </conditionalFormatting>
  <conditionalFormatting sqref="J29">
    <cfRule type="cellIs" dxfId="420" priority="11" operator="lessThan">
      <formula>#REF!</formula>
    </cfRule>
  </conditionalFormatting>
  <conditionalFormatting sqref="J30:J31">
    <cfRule type="cellIs" dxfId="419" priority="10" operator="lessThan">
      <formula>#REF!</formula>
    </cfRule>
  </conditionalFormatting>
  <conditionalFormatting sqref="J32">
    <cfRule type="cellIs" dxfId="418" priority="9" operator="lessThan">
      <formula>$I$3</formula>
    </cfRule>
  </conditionalFormatting>
  <conditionalFormatting sqref="J33">
    <cfRule type="cellIs" dxfId="417" priority="8" operator="greaterThan">
      <formula>$I$4</formula>
    </cfRule>
  </conditionalFormatting>
  <conditionalFormatting sqref="J34">
    <cfRule type="cellIs" dxfId="416" priority="7" operator="greaterThan">
      <formula>$I$5</formula>
    </cfRule>
  </conditionalFormatting>
  <conditionalFormatting sqref="J35">
    <cfRule type="cellIs" dxfId="415" priority="6" operator="lessThan">
      <formula>$I$6</formula>
    </cfRule>
  </conditionalFormatting>
  <conditionalFormatting sqref="J36">
    <cfRule type="cellIs" dxfId="414" priority="5" operator="greaterThan">
      <formula>$I$7</formula>
    </cfRule>
  </conditionalFormatting>
  <conditionalFormatting sqref="J37">
    <cfRule type="cellIs" dxfId="413" priority="4" operator="lessThan">
      <formula>$I$8</formula>
    </cfRule>
  </conditionalFormatting>
  <conditionalFormatting sqref="J38">
    <cfRule type="cellIs" dxfId="412" priority="3" operator="greaterThan">
      <formula>$I$9</formula>
    </cfRule>
  </conditionalFormatting>
  <conditionalFormatting sqref="J39">
    <cfRule type="cellIs" dxfId="411" priority="2" operator="greaterThan">
      <formula>$I$10</formula>
    </cfRule>
  </conditionalFormatting>
  <conditionalFormatting sqref="J40">
    <cfRule type="cellIs" dxfId="410" priority="1" operator="greaterThan">
      <formula>$I$11</formula>
    </cfRule>
  </conditionalFormatting>
  <pageMargins left="0.7" right="0.7" top="0.75" bottom="0.75" header="0.3" footer="0.3"/>
  <pageSetup orientation="portrait" r:id="rId1"/>
  <ignoredErrors>
    <ignoredError sqref="I25" formula="1"/>
  </ignoredErrors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'BV Vectra'!K48:V48</xm:f>
              <xm:sqref>W48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'BV Vectra'!K7:V7</xm:f>
              <xm:sqref>W7</xm:sqref>
            </x14:sparkline>
            <x14:sparkline>
              <xm:f>'BV Vectra'!K8:V8</xm:f>
              <xm:sqref>W8</xm:sqref>
            </x14:sparkline>
            <x14:sparkline>
              <xm:f>'BV Vectra'!K9:V9</xm:f>
              <xm:sqref>W9</xm:sqref>
            </x14:sparkline>
            <x14:sparkline>
              <xm:f>'BV Vectra'!K10:V10</xm:f>
              <xm:sqref>W10</xm:sqref>
            </x14:sparkline>
            <x14:sparkline>
              <xm:f>'BV Vectra'!K16:V16</xm:f>
              <xm:sqref>W16</xm:sqref>
            </x14:sparkline>
            <x14:sparkline>
              <xm:f>'BV Vectra'!K17:V17</xm:f>
              <xm:sqref>W17</xm:sqref>
            </x14:sparkline>
            <x14:sparkline>
              <xm:f>'BV Vectra'!K18:V18</xm:f>
              <xm:sqref>W18</xm:sqref>
            </x14:sparkline>
            <x14:sparkline>
              <xm:f>'BV Vectra'!K12:V12</xm:f>
              <xm:sqref>W12</xm:sqref>
            </x14:sparkline>
            <x14:sparkline>
              <xm:f>'BV Vectra'!K13:V13</xm:f>
              <xm:sqref>W13</xm:sqref>
            </x14:sparkline>
            <x14:sparkline>
              <xm:f>'BV Vectra'!K14:V14</xm:f>
              <xm:sqref>W14</xm:sqref>
            </x14:sparkline>
            <x14:sparkline>
              <xm:f>'BV Vectra'!K11:V11</xm:f>
              <xm:sqref>W11</xm:sqref>
            </x14:sparkline>
            <x14:sparkline>
              <xm:f>'BV Vectra'!K15:V15</xm:f>
              <xm:sqref>W15</xm:sqref>
            </x14:sparkline>
            <x14:sparkline>
              <xm:f>'BV Vectra'!K5:V5</xm:f>
              <xm:sqref>W5</xm:sqref>
            </x14:sparkline>
            <x14:sparkline>
              <xm:f>'BV Vectra'!K3:V3</xm:f>
              <xm:sqref>W3</xm:sqref>
            </x14:sparkline>
            <x14:sparkline>
              <xm:f>'BV Vectra'!K4:V4</xm:f>
              <xm:sqref>W4</xm:sqref>
            </x14:sparkline>
            <x14:sparkline>
              <xm:f>'BV Vectra'!K6:V6</xm:f>
              <xm:sqref>W6</xm:sqref>
            </x14:sparkline>
            <x14:sparkline>
              <xm:f>'BV Vectra'!K25:V25</xm:f>
              <xm:sqref>W25</xm:sqref>
            </x14:sparkline>
            <x14:sparkline>
              <xm:f>'BV Vectra'!K26:V26</xm:f>
              <xm:sqref>W26</xm:sqref>
            </x14:sparkline>
            <x14:sparkline>
              <xm:f>'BV Vectra'!K27:V27</xm:f>
              <xm:sqref>W27</xm:sqref>
            </x14:sparkline>
            <x14:sparkline>
              <xm:f>'BV Vectra'!K28:V28</xm:f>
              <xm:sqref>W28</xm:sqref>
            </x14:sparkline>
            <x14:sparkline>
              <xm:f>'BV Vectra'!K29:V29</xm:f>
              <xm:sqref>W29</xm:sqref>
            </x14:sparkline>
            <x14:sparkline>
              <xm:f>'BV Vectra'!K19:V19</xm:f>
              <xm:sqref>W19</xm:sqref>
            </x14:sparkline>
            <x14:sparkline>
              <xm:f>'BV Vectra'!K20:V20</xm:f>
              <xm:sqref>W20</xm:sqref>
            </x14:sparkline>
            <x14:sparkline>
              <xm:f>'BV Vectra'!K21:V21</xm:f>
              <xm:sqref>W21</xm:sqref>
            </x14:sparkline>
            <x14:sparkline>
              <xm:f>'BV Vectra'!K22:V22</xm:f>
              <xm:sqref>W22</xm:sqref>
            </x14:sparkline>
            <x14:sparkline>
              <xm:f>'BV Vectra'!K23:V23</xm:f>
              <xm:sqref>W23</xm:sqref>
            </x14:sparkline>
            <x14:sparkline>
              <xm:f>'BV Vectra'!K24:V24</xm:f>
              <xm:sqref>W24</xm:sqref>
            </x14:sparkline>
            <x14:sparkline>
              <xm:f>'BV Vectra'!K32:V32</xm:f>
              <xm:sqref>W32</xm:sqref>
            </x14:sparkline>
            <x14:sparkline>
              <xm:f>'BV Vectra'!K33:V33</xm:f>
              <xm:sqref>W33</xm:sqref>
            </x14:sparkline>
            <x14:sparkline>
              <xm:f>'BV Vectra'!K34:V34</xm:f>
              <xm:sqref>W34</xm:sqref>
            </x14:sparkline>
            <x14:sparkline>
              <xm:f>'BV Vectra'!K35:V35</xm:f>
              <xm:sqref>W35</xm:sqref>
            </x14:sparkline>
            <x14:sparkline>
              <xm:f>'BV Vectra'!K36:V36</xm:f>
              <xm:sqref>W36</xm:sqref>
            </x14:sparkline>
            <x14:sparkline>
              <xm:f>'BV Vectra'!K37:V37</xm:f>
              <xm:sqref>W37</xm:sqref>
            </x14:sparkline>
            <x14:sparkline>
              <xm:f>'BV Vectra'!K38:V38</xm:f>
              <xm:sqref>W38</xm:sqref>
            </x14:sparkline>
            <x14:sparkline>
              <xm:f>'BV Vectra'!K39:V39</xm:f>
              <xm:sqref>W39</xm:sqref>
            </x14:sparkline>
            <x14:sparkline>
              <xm:f>'BV Vectra'!K40:V40</xm:f>
              <xm:sqref>W40</xm:sqref>
            </x14:sparkline>
            <x14:sparkline>
              <xm:f>'BV Vectra'!K30:V30</xm:f>
              <xm:sqref>W30</xm:sqref>
            </x14:sparkline>
            <x14:sparkline>
              <xm:f>'BV Vectra'!K31:V31</xm:f>
              <xm:sqref>W31</xm:sqref>
            </x14:sparkline>
            <x14:sparkline>
              <xm:f>'BV Vectra'!K45:V45</xm:f>
              <xm:sqref>W45</xm:sqref>
            </x14:sparkline>
            <x14:sparkline>
              <xm:f>'BV Vectra'!K41:V41</xm:f>
              <xm:sqref>W41</xm:sqref>
            </x14:sparkline>
            <x14:sparkline>
              <xm:f>'BV Vectra'!K46:V46</xm:f>
              <xm:sqref>W46</xm:sqref>
            </x14:sparkline>
            <x14:sparkline>
              <xm:f>'BV Vectra'!K47:V47</xm:f>
              <xm:sqref>W47</xm:sqref>
            </x14:sparkline>
            <x14:sparkline>
              <xm:f>'BV Vectra'!K49:V49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'BV Vectra'!K44:V44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'BV Vectra'!K42:V42</xm:f>
              <xm:sqref>W42</xm:sqref>
            </x14:sparkline>
            <x14:sparkline>
              <xm:f>'BV Vectra'!K43:V43</xm:f>
              <xm:sqref>W43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U89"/>
  <sheetViews>
    <sheetView showGridLines="0" topLeftCell="A6" zoomScale="90" zoomScaleNormal="90" workbookViewId="0">
      <selection activeCell="K11" sqref="K11"/>
    </sheetView>
  </sheetViews>
  <sheetFormatPr defaultRowHeight="23.25" x14ac:dyDescent="0.35"/>
  <cols>
    <col min="1" max="1" width="9.28515625" style="71" bestFit="1" customWidth="1"/>
    <col min="2" max="2" width="10.28515625" style="71" bestFit="1" customWidth="1"/>
    <col min="3" max="12" width="6.140625" style="71" customWidth="1"/>
    <col min="13" max="13" width="3" style="71" customWidth="1"/>
    <col min="14" max="14" width="31.42578125" style="71" bestFit="1" customWidth="1"/>
    <col min="15" max="15" width="16.5703125" style="71" bestFit="1" customWidth="1"/>
    <col min="16" max="16" width="40.140625" style="71" bestFit="1" customWidth="1"/>
    <col min="17" max="17" width="3.28515625" style="71" bestFit="1" customWidth="1"/>
    <col min="18" max="18" width="3.42578125" style="71" bestFit="1" customWidth="1"/>
    <col min="19" max="19" width="28.42578125" style="71" bestFit="1" customWidth="1"/>
    <col min="20" max="16384" width="9.140625" style="71"/>
  </cols>
  <sheetData>
    <row r="1" spans="1:21" ht="33" customHeight="1" x14ac:dyDescent="0.35">
      <c r="B1" s="174" t="s">
        <v>107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6"/>
      <c r="N1" s="183" t="s">
        <v>108</v>
      </c>
      <c r="O1" s="184"/>
      <c r="P1" s="184"/>
      <c r="Q1" s="185"/>
      <c r="R1" s="72"/>
      <c r="S1" s="73"/>
    </row>
    <row r="2" spans="1:21" x14ac:dyDescent="0.35">
      <c r="B2" s="177" t="s">
        <v>109</v>
      </c>
      <c r="C2" s="178"/>
      <c r="D2" s="178"/>
      <c r="E2" s="178"/>
      <c r="F2" s="178"/>
      <c r="G2" s="178"/>
      <c r="H2" s="178"/>
      <c r="I2" s="178"/>
      <c r="J2" s="178"/>
      <c r="K2" s="178"/>
      <c r="L2" s="179"/>
      <c r="M2" s="74"/>
      <c r="N2" s="186" t="s">
        <v>110</v>
      </c>
      <c r="O2" s="187" t="s">
        <v>111</v>
      </c>
      <c r="P2" s="174" t="s">
        <v>112</v>
      </c>
      <c r="Q2" s="188" t="s">
        <v>113</v>
      </c>
      <c r="R2" s="181" t="s">
        <v>114</v>
      </c>
      <c r="S2" s="182" t="s">
        <v>115</v>
      </c>
      <c r="U2" s="71" t="s">
        <v>216</v>
      </c>
    </row>
    <row r="3" spans="1:21" ht="47.25" customHeight="1" x14ac:dyDescent="0.35">
      <c r="A3" s="74" t="s">
        <v>217</v>
      </c>
      <c r="B3" s="75">
        <v>41812</v>
      </c>
      <c r="C3" s="75">
        <v>41812</v>
      </c>
      <c r="D3" s="75">
        <v>41812</v>
      </c>
      <c r="E3" s="75">
        <v>41812</v>
      </c>
      <c r="F3" s="75">
        <v>41812</v>
      </c>
      <c r="G3" s="75">
        <v>41812</v>
      </c>
      <c r="H3" s="75">
        <v>41812</v>
      </c>
      <c r="I3" s="75">
        <v>41812</v>
      </c>
      <c r="J3" s="75">
        <v>41812</v>
      </c>
      <c r="K3" s="75">
        <v>41812</v>
      </c>
      <c r="L3" s="75">
        <v>41812</v>
      </c>
      <c r="N3" s="186"/>
      <c r="O3" s="187"/>
      <c r="P3" s="174"/>
      <c r="Q3" s="188"/>
      <c r="R3" s="181"/>
      <c r="S3" s="182"/>
    </row>
    <row r="4" spans="1:21" ht="47.25" customHeight="1" x14ac:dyDescent="0.35">
      <c r="A4" s="74" t="s">
        <v>218</v>
      </c>
      <c r="B4" s="75">
        <v>41812</v>
      </c>
      <c r="C4" s="75">
        <v>41812</v>
      </c>
      <c r="D4" s="75">
        <v>41812</v>
      </c>
      <c r="E4" s="75">
        <v>41812</v>
      </c>
      <c r="F4" s="75">
        <v>41812</v>
      </c>
      <c r="G4" s="75">
        <v>41812</v>
      </c>
      <c r="H4" s="75">
        <v>41812</v>
      </c>
      <c r="I4" s="75">
        <v>41812</v>
      </c>
      <c r="J4" s="75">
        <v>41812</v>
      </c>
      <c r="K4" s="75">
        <v>41812</v>
      </c>
      <c r="L4" s="75">
        <v>41812</v>
      </c>
      <c r="N4" s="186"/>
      <c r="O4" s="187"/>
      <c r="P4" s="174"/>
      <c r="Q4" s="188"/>
      <c r="R4" s="181"/>
      <c r="S4" s="182"/>
    </row>
    <row r="5" spans="1:21" ht="149.25" customHeight="1" x14ac:dyDescent="0.35">
      <c r="B5" s="76" t="s">
        <v>186</v>
      </c>
      <c r="C5" s="76" t="s">
        <v>116</v>
      </c>
      <c r="D5" s="76" t="s">
        <v>117</v>
      </c>
      <c r="E5" s="76" t="s">
        <v>119</v>
      </c>
      <c r="F5" s="76" t="s">
        <v>118</v>
      </c>
      <c r="G5" s="76" t="s">
        <v>206</v>
      </c>
      <c r="H5" s="76" t="s">
        <v>120</v>
      </c>
      <c r="I5" s="76" t="s">
        <v>121</v>
      </c>
      <c r="J5" s="76" t="s">
        <v>122</v>
      </c>
      <c r="K5" s="76" t="s">
        <v>123</v>
      </c>
      <c r="L5" s="76" t="s">
        <v>124</v>
      </c>
      <c r="M5" s="77"/>
      <c r="N5" s="186"/>
      <c r="O5" s="186"/>
      <c r="P5" s="174"/>
      <c r="Q5" s="188"/>
      <c r="R5" s="181"/>
      <c r="S5" s="182"/>
    </row>
    <row r="6" spans="1:21" x14ac:dyDescent="0.35">
      <c r="B6" s="78">
        <v>0</v>
      </c>
      <c r="C6" s="79">
        <v>1</v>
      </c>
      <c r="D6" s="79">
        <v>2</v>
      </c>
      <c r="E6" s="79">
        <v>4</v>
      </c>
      <c r="F6" s="79">
        <v>3</v>
      </c>
      <c r="G6" s="79"/>
      <c r="H6" s="79">
        <v>5</v>
      </c>
      <c r="I6" s="79">
        <v>6</v>
      </c>
      <c r="J6" s="79">
        <v>7</v>
      </c>
      <c r="K6" s="79">
        <v>8</v>
      </c>
      <c r="L6" s="79">
        <v>9</v>
      </c>
      <c r="M6" s="80"/>
      <c r="N6" s="81"/>
      <c r="O6" s="82"/>
      <c r="P6" s="83"/>
      <c r="Q6" s="84"/>
      <c r="R6" s="85"/>
      <c r="S6" s="86"/>
    </row>
    <row r="7" spans="1:21" x14ac:dyDescent="0.35">
      <c r="B7" s="87"/>
      <c r="C7" s="88"/>
      <c r="D7" s="88"/>
      <c r="E7" s="88"/>
      <c r="F7" s="88"/>
      <c r="G7" s="88"/>
      <c r="H7" s="88"/>
      <c r="I7" s="88"/>
      <c r="J7" s="88"/>
      <c r="K7" s="89"/>
      <c r="L7" s="88"/>
      <c r="M7" s="90"/>
      <c r="N7" s="91"/>
      <c r="O7" s="92"/>
      <c r="P7" s="93"/>
      <c r="Q7" s="94"/>
      <c r="R7" s="95">
        <v>5</v>
      </c>
      <c r="S7" s="96"/>
    </row>
    <row r="8" spans="1:21" x14ac:dyDescent="0.35">
      <c r="B8" s="97"/>
      <c r="C8" s="88"/>
      <c r="D8" s="88"/>
      <c r="E8" s="88"/>
      <c r="F8" s="88"/>
      <c r="G8" s="98">
        <v>1</v>
      </c>
      <c r="H8" s="88"/>
      <c r="I8" s="88"/>
      <c r="J8" s="88"/>
      <c r="K8" s="89"/>
      <c r="L8" s="88"/>
      <c r="M8" s="99"/>
      <c r="N8" s="100" t="s">
        <v>134</v>
      </c>
      <c r="O8" s="101"/>
      <c r="P8" s="102" t="s">
        <v>207</v>
      </c>
      <c r="Q8" s="103" t="s">
        <v>127</v>
      </c>
      <c r="R8" s="104">
        <v>5</v>
      </c>
      <c r="S8" s="96"/>
    </row>
    <row r="9" spans="1:21" x14ac:dyDescent="0.35">
      <c r="B9" s="97"/>
      <c r="C9" s="88"/>
      <c r="D9" s="88"/>
      <c r="E9" s="88"/>
      <c r="F9" s="88"/>
      <c r="G9" s="98">
        <v>1</v>
      </c>
      <c r="H9" s="88"/>
      <c r="I9" s="88"/>
      <c r="J9" s="88"/>
      <c r="K9" s="89"/>
      <c r="L9" s="88"/>
      <c r="M9" s="99"/>
      <c r="N9" s="100" t="s">
        <v>134</v>
      </c>
      <c r="O9" s="101"/>
      <c r="P9" s="102" t="s">
        <v>211</v>
      </c>
      <c r="Q9" s="103" t="s">
        <v>127</v>
      </c>
      <c r="R9" s="104">
        <v>5</v>
      </c>
      <c r="S9" s="96"/>
    </row>
    <row r="10" spans="1:21" x14ac:dyDescent="0.35">
      <c r="B10" s="97"/>
      <c r="C10" s="88"/>
      <c r="D10" s="88"/>
      <c r="E10" s="88"/>
      <c r="F10" s="88"/>
      <c r="G10" s="98">
        <v>1</v>
      </c>
      <c r="H10" s="88"/>
      <c r="I10" s="88"/>
      <c r="J10" s="88"/>
      <c r="K10" s="89"/>
      <c r="L10" s="88"/>
      <c r="M10" s="99"/>
      <c r="N10" s="100" t="s">
        <v>134</v>
      </c>
      <c r="O10" s="101"/>
      <c r="P10" s="102" t="s">
        <v>212</v>
      </c>
      <c r="Q10" s="103" t="s">
        <v>127</v>
      </c>
      <c r="R10" s="104">
        <v>5</v>
      </c>
      <c r="S10" s="96"/>
    </row>
    <row r="11" spans="1:21" x14ac:dyDescent="0.35">
      <c r="B11" s="97"/>
      <c r="C11" s="88"/>
      <c r="D11" s="88"/>
      <c r="E11" s="88"/>
      <c r="F11" s="88"/>
      <c r="G11" s="98">
        <v>1</v>
      </c>
      <c r="H11" s="88"/>
      <c r="I11" s="88"/>
      <c r="J11" s="88"/>
      <c r="K11" s="89"/>
      <c r="L11" s="88"/>
      <c r="M11" s="99"/>
      <c r="N11" s="100" t="s">
        <v>134</v>
      </c>
      <c r="O11" s="101"/>
      <c r="P11" s="102" t="s">
        <v>208</v>
      </c>
      <c r="Q11" s="103" t="s">
        <v>127</v>
      </c>
      <c r="R11" s="104">
        <v>5</v>
      </c>
      <c r="S11" s="96"/>
    </row>
    <row r="12" spans="1:21" x14ac:dyDescent="0.35">
      <c r="B12" s="97">
        <v>1</v>
      </c>
      <c r="C12" s="88"/>
      <c r="D12" s="88"/>
      <c r="E12" s="88"/>
      <c r="F12" s="88"/>
      <c r="G12" s="88" t="s">
        <v>233</v>
      </c>
      <c r="H12" s="88"/>
      <c r="I12" s="88"/>
      <c r="J12" s="88"/>
      <c r="K12" s="89"/>
      <c r="L12" s="88"/>
      <c r="M12" s="99"/>
      <c r="N12" s="105" t="s">
        <v>125</v>
      </c>
      <c r="O12" s="101"/>
      <c r="P12" s="102" t="s">
        <v>187</v>
      </c>
      <c r="Q12" s="103" t="s">
        <v>127</v>
      </c>
      <c r="R12" s="104">
        <v>5</v>
      </c>
      <c r="S12" s="96"/>
    </row>
    <row r="13" spans="1:21" x14ac:dyDescent="0.35">
      <c r="B13" s="97"/>
      <c r="C13" s="98">
        <v>1</v>
      </c>
      <c r="D13" s="98"/>
      <c r="E13" s="98"/>
      <c r="F13" s="98"/>
      <c r="G13" s="98" t="s">
        <v>233</v>
      </c>
      <c r="H13" s="98"/>
      <c r="I13" s="98"/>
      <c r="J13" s="98"/>
      <c r="K13" s="98"/>
      <c r="L13" s="98"/>
      <c r="M13" s="106"/>
      <c r="N13" s="105" t="s">
        <v>125</v>
      </c>
      <c r="O13" s="101"/>
      <c r="P13" s="102" t="s">
        <v>126</v>
      </c>
      <c r="Q13" s="103" t="s">
        <v>127</v>
      </c>
      <c r="R13" s="104">
        <v>5</v>
      </c>
      <c r="S13" s="107" t="s">
        <v>184</v>
      </c>
    </row>
    <row r="14" spans="1:21" x14ac:dyDescent="0.35">
      <c r="B14" s="97"/>
      <c r="C14" s="98">
        <v>1</v>
      </c>
      <c r="D14" s="98"/>
      <c r="E14" s="98"/>
      <c r="F14" s="98"/>
      <c r="G14" s="98" t="s">
        <v>233</v>
      </c>
      <c r="H14" s="98"/>
      <c r="I14" s="98"/>
      <c r="J14" s="98"/>
      <c r="K14" s="98"/>
      <c r="L14" s="98"/>
      <c r="M14" s="106"/>
      <c r="N14" s="105" t="s">
        <v>125</v>
      </c>
      <c r="O14" s="101"/>
      <c r="P14" s="102" t="s">
        <v>182</v>
      </c>
      <c r="Q14" s="103" t="s">
        <v>127</v>
      </c>
      <c r="R14" s="104">
        <v>5</v>
      </c>
      <c r="S14" s="107" t="s">
        <v>185</v>
      </c>
    </row>
    <row r="15" spans="1:21" x14ac:dyDescent="0.35">
      <c r="B15" s="97"/>
      <c r="C15" s="98">
        <v>1</v>
      </c>
      <c r="D15" s="98"/>
      <c r="E15" s="98"/>
      <c r="F15" s="98"/>
      <c r="G15" s="98" t="s">
        <v>233</v>
      </c>
      <c r="H15" s="98"/>
      <c r="I15" s="98"/>
      <c r="J15" s="98"/>
      <c r="K15" s="98"/>
      <c r="L15" s="98"/>
      <c r="M15" s="106"/>
      <c r="N15" s="105" t="s">
        <v>125</v>
      </c>
      <c r="O15" s="101"/>
      <c r="P15" s="102" t="s">
        <v>183</v>
      </c>
      <c r="Q15" s="103" t="s">
        <v>127</v>
      </c>
      <c r="R15" s="104">
        <v>5</v>
      </c>
      <c r="S15" s="107" t="s">
        <v>185</v>
      </c>
    </row>
    <row r="16" spans="1:21" x14ac:dyDescent="0.35">
      <c r="B16" s="97"/>
      <c r="C16" s="98"/>
      <c r="D16" s="98"/>
      <c r="E16" s="98">
        <v>1</v>
      </c>
      <c r="F16" s="98"/>
      <c r="G16" s="98" t="s">
        <v>233</v>
      </c>
      <c r="H16" s="98"/>
      <c r="I16" s="98"/>
      <c r="J16" s="98"/>
      <c r="K16" s="98"/>
      <c r="L16" s="98"/>
      <c r="M16" s="106"/>
      <c r="N16" s="108" t="s">
        <v>128</v>
      </c>
      <c r="O16" s="101"/>
      <c r="P16" s="102" t="s">
        <v>129</v>
      </c>
      <c r="Q16" s="103" t="s">
        <v>127</v>
      </c>
      <c r="R16" s="104">
        <v>5</v>
      </c>
      <c r="S16" s="107"/>
    </row>
    <row r="17" spans="2:19" x14ac:dyDescent="0.35">
      <c r="B17" s="97"/>
      <c r="C17" s="98"/>
      <c r="D17" s="98"/>
      <c r="E17" s="98">
        <v>1</v>
      </c>
      <c r="F17" s="98"/>
      <c r="G17" s="98" t="s">
        <v>233</v>
      </c>
      <c r="H17" s="98"/>
      <c r="I17" s="98"/>
      <c r="J17" s="98"/>
      <c r="K17" s="98"/>
      <c r="L17" s="98"/>
      <c r="M17" s="106"/>
      <c r="N17" s="108" t="s">
        <v>128</v>
      </c>
      <c r="O17" s="101"/>
      <c r="P17" s="102" t="s">
        <v>130</v>
      </c>
      <c r="Q17" s="103" t="s">
        <v>127</v>
      </c>
      <c r="R17" s="104">
        <v>5</v>
      </c>
      <c r="S17" s="107"/>
    </row>
    <row r="18" spans="2:19" x14ac:dyDescent="0.35">
      <c r="B18" s="97"/>
      <c r="C18" s="98"/>
      <c r="D18" s="98"/>
      <c r="E18" s="98"/>
      <c r="F18" s="98">
        <v>1</v>
      </c>
      <c r="G18" s="98" t="s">
        <v>233</v>
      </c>
      <c r="H18" s="98"/>
      <c r="I18" s="98"/>
      <c r="J18" s="98"/>
      <c r="K18" s="98"/>
      <c r="L18" s="98"/>
      <c r="M18" s="106"/>
      <c r="N18" s="100" t="s">
        <v>131</v>
      </c>
      <c r="O18" s="101"/>
      <c r="P18" s="102" t="s">
        <v>132</v>
      </c>
      <c r="Q18" s="103" t="s">
        <v>133</v>
      </c>
      <c r="R18" s="104">
        <v>1</v>
      </c>
      <c r="S18" s="107"/>
    </row>
    <row r="19" spans="2:19" x14ac:dyDescent="0.35">
      <c r="B19" s="97"/>
      <c r="C19" s="98"/>
      <c r="D19" s="98"/>
      <c r="E19" s="98"/>
      <c r="F19" s="98"/>
      <c r="G19" s="98" t="s">
        <v>233</v>
      </c>
      <c r="H19" s="98">
        <v>1</v>
      </c>
      <c r="I19" s="98"/>
      <c r="J19" s="98"/>
      <c r="K19" s="98"/>
      <c r="L19" s="98"/>
      <c r="M19" s="106"/>
      <c r="N19" s="100" t="s">
        <v>134</v>
      </c>
      <c r="O19" s="101"/>
      <c r="P19" s="102" t="s">
        <v>135</v>
      </c>
      <c r="Q19" s="103" t="s">
        <v>127</v>
      </c>
      <c r="R19" s="104">
        <v>5</v>
      </c>
      <c r="S19" s="109"/>
    </row>
    <row r="20" spans="2:19" x14ac:dyDescent="0.35">
      <c r="B20" s="97"/>
      <c r="C20" s="98"/>
      <c r="D20" s="98"/>
      <c r="E20" s="98"/>
      <c r="F20" s="98"/>
      <c r="G20" s="98" t="s">
        <v>233</v>
      </c>
      <c r="H20" s="98"/>
      <c r="I20" s="98"/>
      <c r="J20" s="98"/>
      <c r="K20" s="98">
        <v>1</v>
      </c>
      <c r="L20" s="98"/>
      <c r="M20" s="106"/>
      <c r="N20" s="100" t="s">
        <v>134</v>
      </c>
      <c r="O20" s="101"/>
      <c r="P20" s="102" t="s">
        <v>135</v>
      </c>
      <c r="Q20" s="103" t="s">
        <v>127</v>
      </c>
      <c r="R20" s="104">
        <v>5</v>
      </c>
      <c r="S20" s="109"/>
    </row>
    <row r="21" spans="2:19" x14ac:dyDescent="0.35">
      <c r="B21" s="97"/>
      <c r="C21" s="110" t="s">
        <v>141</v>
      </c>
      <c r="D21" s="98"/>
      <c r="E21" s="98"/>
      <c r="F21" s="98"/>
      <c r="G21" s="98" t="s">
        <v>233</v>
      </c>
      <c r="H21" s="98"/>
      <c r="I21" s="98"/>
      <c r="J21" s="98"/>
      <c r="K21" s="98"/>
      <c r="L21" s="98"/>
      <c r="M21" s="106"/>
      <c r="N21" s="100" t="s">
        <v>131</v>
      </c>
      <c r="O21" s="101"/>
      <c r="P21" s="102" t="s">
        <v>189</v>
      </c>
      <c r="Q21" s="103" t="s">
        <v>127</v>
      </c>
      <c r="R21" s="104">
        <v>5</v>
      </c>
      <c r="S21" s="109"/>
    </row>
    <row r="22" spans="2:19" x14ac:dyDescent="0.35">
      <c r="B22" s="97"/>
      <c r="C22" s="97" t="s">
        <v>141</v>
      </c>
      <c r="D22" s="98">
        <v>1</v>
      </c>
      <c r="E22" s="98"/>
      <c r="F22" s="98"/>
      <c r="G22" s="98" t="s">
        <v>233</v>
      </c>
      <c r="H22" s="98"/>
      <c r="I22" s="98"/>
      <c r="J22" s="98"/>
      <c r="K22" s="98"/>
      <c r="L22" s="98"/>
      <c r="M22" s="106"/>
      <c r="N22" s="100" t="s">
        <v>136</v>
      </c>
      <c r="O22" s="101"/>
      <c r="P22" s="102" t="s">
        <v>188</v>
      </c>
      <c r="Q22" s="103" t="s">
        <v>133</v>
      </c>
      <c r="R22" s="104">
        <v>1</v>
      </c>
      <c r="S22" s="107"/>
    </row>
    <row r="23" spans="2:19" x14ac:dyDescent="0.35">
      <c r="B23" s="97"/>
      <c r="C23" s="98"/>
      <c r="D23" s="98">
        <v>1</v>
      </c>
      <c r="E23" s="98"/>
      <c r="F23" s="98"/>
      <c r="G23" s="98" t="s">
        <v>233</v>
      </c>
      <c r="H23" s="98"/>
      <c r="I23" s="98"/>
      <c r="J23" s="98"/>
      <c r="K23" s="98"/>
      <c r="L23" s="98"/>
      <c r="M23" s="106"/>
      <c r="N23" s="100" t="s">
        <v>134</v>
      </c>
      <c r="O23" s="101"/>
      <c r="P23" s="102" t="s">
        <v>137</v>
      </c>
      <c r="Q23" s="103" t="s">
        <v>133</v>
      </c>
      <c r="R23" s="104">
        <v>1</v>
      </c>
      <c r="S23" s="107"/>
    </row>
    <row r="24" spans="2:19" x14ac:dyDescent="0.35">
      <c r="B24" s="97"/>
      <c r="C24" s="98"/>
      <c r="D24" s="98"/>
      <c r="E24" s="98"/>
      <c r="F24" s="98"/>
      <c r="G24" s="98" t="s">
        <v>233</v>
      </c>
      <c r="H24" s="98"/>
      <c r="I24" s="98">
        <v>1</v>
      </c>
      <c r="J24" s="98"/>
      <c r="K24" s="98"/>
      <c r="L24" s="98"/>
      <c r="M24" s="106"/>
      <c r="N24" s="100" t="s">
        <v>134</v>
      </c>
      <c r="O24" s="101"/>
      <c r="P24" s="102" t="s">
        <v>138</v>
      </c>
      <c r="Q24" s="103" t="s">
        <v>127</v>
      </c>
      <c r="R24" s="104">
        <v>5</v>
      </c>
      <c r="S24" s="107"/>
    </row>
    <row r="25" spans="2:19" x14ac:dyDescent="0.35">
      <c r="B25" s="97"/>
      <c r="C25" s="98"/>
      <c r="D25" s="98">
        <v>1</v>
      </c>
      <c r="E25" s="98"/>
      <c r="F25" s="98"/>
      <c r="G25" s="98" t="s">
        <v>233</v>
      </c>
      <c r="H25" s="98"/>
      <c r="I25" s="98"/>
      <c r="J25" s="98"/>
      <c r="K25" s="98">
        <v>1</v>
      </c>
      <c r="L25" s="98"/>
      <c r="M25" s="106"/>
      <c r="N25" s="100" t="s">
        <v>134</v>
      </c>
      <c r="O25" s="101"/>
      <c r="P25" s="102" t="s">
        <v>139</v>
      </c>
      <c r="Q25" s="103" t="s">
        <v>127</v>
      </c>
      <c r="R25" s="104">
        <v>5</v>
      </c>
      <c r="S25" s="107"/>
    </row>
    <row r="26" spans="2:19" x14ac:dyDescent="0.35">
      <c r="B26" s="97"/>
      <c r="C26" s="98"/>
      <c r="D26" s="98"/>
      <c r="E26" s="98"/>
      <c r="F26" s="98"/>
      <c r="G26" s="98" t="s">
        <v>233</v>
      </c>
      <c r="H26" s="98">
        <v>1</v>
      </c>
      <c r="I26" s="98"/>
      <c r="J26" s="98"/>
      <c r="K26" s="98">
        <v>1</v>
      </c>
      <c r="L26" s="98"/>
      <c r="M26" s="106"/>
      <c r="N26" s="100" t="s">
        <v>134</v>
      </c>
      <c r="O26" s="101"/>
      <c r="P26" s="102" t="s">
        <v>140</v>
      </c>
      <c r="Q26" s="103" t="s">
        <v>133</v>
      </c>
      <c r="R26" s="104">
        <v>1</v>
      </c>
      <c r="S26" s="107"/>
    </row>
    <row r="27" spans="2:19" x14ac:dyDescent="0.35">
      <c r="B27" s="97"/>
      <c r="C27" s="98"/>
      <c r="D27" s="98"/>
      <c r="E27" s="98" t="s">
        <v>141</v>
      </c>
      <c r="F27" s="98"/>
      <c r="G27" s="98" t="s">
        <v>233</v>
      </c>
      <c r="H27" s="98"/>
      <c r="I27" s="98"/>
      <c r="J27" s="98" t="s">
        <v>141</v>
      </c>
      <c r="K27" s="98">
        <v>1</v>
      </c>
      <c r="L27" s="98"/>
      <c r="M27" s="106"/>
      <c r="N27" s="100" t="s">
        <v>136</v>
      </c>
      <c r="O27" s="101"/>
      <c r="P27" s="102" t="s">
        <v>142</v>
      </c>
      <c r="Q27" s="103" t="s">
        <v>127</v>
      </c>
      <c r="R27" s="104">
        <v>5</v>
      </c>
      <c r="S27" s="107"/>
    </row>
    <row r="28" spans="2:19" x14ac:dyDescent="0.35">
      <c r="B28" s="97"/>
      <c r="C28" s="98"/>
      <c r="D28" s="98"/>
      <c r="E28" s="98" t="s">
        <v>141</v>
      </c>
      <c r="F28" s="98"/>
      <c r="G28" s="98" t="s">
        <v>233</v>
      </c>
      <c r="H28" s="98">
        <v>1</v>
      </c>
      <c r="I28" s="98"/>
      <c r="J28" s="98"/>
      <c r="K28" s="98"/>
      <c r="L28" s="98"/>
      <c r="M28" s="106"/>
      <c r="N28" s="100" t="s">
        <v>136</v>
      </c>
      <c r="O28" s="101"/>
      <c r="P28" s="102" t="s">
        <v>143</v>
      </c>
      <c r="Q28" s="103" t="s">
        <v>133</v>
      </c>
      <c r="R28" s="104">
        <v>1</v>
      </c>
      <c r="S28" s="107"/>
    </row>
    <row r="29" spans="2:19" x14ac:dyDescent="0.35">
      <c r="B29" s="97"/>
      <c r="C29" s="98"/>
      <c r="D29" s="98"/>
      <c r="E29" s="98" t="s">
        <v>141</v>
      </c>
      <c r="F29" s="98"/>
      <c r="G29" s="98" t="s">
        <v>233</v>
      </c>
      <c r="H29" s="98"/>
      <c r="I29" s="98"/>
      <c r="J29" s="98" t="s">
        <v>141</v>
      </c>
      <c r="K29" s="98">
        <v>1</v>
      </c>
      <c r="L29" s="98"/>
      <c r="M29" s="106"/>
      <c r="N29" s="100" t="s">
        <v>136</v>
      </c>
      <c r="O29" s="101"/>
      <c r="P29" s="102" t="s">
        <v>144</v>
      </c>
      <c r="Q29" s="103" t="s">
        <v>133</v>
      </c>
      <c r="R29" s="104">
        <v>1</v>
      </c>
      <c r="S29" s="107"/>
    </row>
    <row r="30" spans="2:19" x14ac:dyDescent="0.35">
      <c r="B30" s="97"/>
      <c r="C30" s="98"/>
      <c r="D30" s="98"/>
      <c r="E30" s="98" t="s">
        <v>141</v>
      </c>
      <c r="F30" s="98"/>
      <c r="G30" s="98" t="s">
        <v>233</v>
      </c>
      <c r="H30" s="98"/>
      <c r="I30" s="98"/>
      <c r="J30" s="98" t="s">
        <v>141</v>
      </c>
      <c r="K30" s="98">
        <v>1</v>
      </c>
      <c r="L30" s="98"/>
      <c r="M30" s="106"/>
      <c r="N30" s="100" t="s">
        <v>136</v>
      </c>
      <c r="O30" s="101"/>
      <c r="P30" s="102" t="s">
        <v>145</v>
      </c>
      <c r="Q30" s="103" t="s">
        <v>133</v>
      </c>
      <c r="R30" s="104">
        <v>1</v>
      </c>
      <c r="S30" s="107"/>
    </row>
    <row r="31" spans="2:19" x14ac:dyDescent="0.35">
      <c r="B31" s="97"/>
      <c r="C31" s="98"/>
      <c r="D31" s="98"/>
      <c r="E31" s="98" t="s">
        <v>141</v>
      </c>
      <c r="F31" s="98"/>
      <c r="G31" s="98" t="s">
        <v>233</v>
      </c>
      <c r="H31" s="98"/>
      <c r="I31" s="98"/>
      <c r="J31" s="98" t="s">
        <v>141</v>
      </c>
      <c r="K31" s="98">
        <v>1</v>
      </c>
      <c r="L31" s="98"/>
      <c r="M31" s="106"/>
      <c r="N31" s="100" t="s">
        <v>136</v>
      </c>
      <c r="O31" s="101"/>
      <c r="P31" s="102" t="s">
        <v>203</v>
      </c>
      <c r="Q31" s="103" t="s">
        <v>133</v>
      </c>
      <c r="R31" s="104">
        <v>1</v>
      </c>
      <c r="S31" s="107"/>
    </row>
    <row r="32" spans="2:19" x14ac:dyDescent="0.35">
      <c r="B32" s="97"/>
      <c r="C32" s="98"/>
      <c r="D32" s="98"/>
      <c r="E32" s="98" t="s">
        <v>141</v>
      </c>
      <c r="F32" s="98"/>
      <c r="G32" s="98" t="s">
        <v>233</v>
      </c>
      <c r="H32" s="98"/>
      <c r="I32" s="98"/>
      <c r="J32" s="98" t="s">
        <v>141</v>
      </c>
      <c r="K32" s="98">
        <v>1</v>
      </c>
      <c r="L32" s="98"/>
      <c r="M32" s="106"/>
      <c r="N32" s="100" t="s">
        <v>136</v>
      </c>
      <c r="O32" s="101"/>
      <c r="P32" s="102" t="s">
        <v>200</v>
      </c>
      <c r="Q32" s="103" t="s">
        <v>133</v>
      </c>
      <c r="R32" s="104">
        <v>1</v>
      </c>
      <c r="S32" s="107"/>
    </row>
    <row r="33" spans="2:19" x14ac:dyDescent="0.35">
      <c r="B33" s="97"/>
      <c r="C33" s="98"/>
      <c r="D33" s="98"/>
      <c r="E33" s="98" t="s">
        <v>141</v>
      </c>
      <c r="F33" s="98"/>
      <c r="G33" s="98" t="s">
        <v>233</v>
      </c>
      <c r="H33" s="98"/>
      <c r="I33" s="98"/>
      <c r="J33" s="98" t="s">
        <v>141</v>
      </c>
      <c r="K33" s="98">
        <v>1</v>
      </c>
      <c r="L33" s="98"/>
      <c r="M33" s="106"/>
      <c r="N33" s="100" t="s">
        <v>136</v>
      </c>
      <c r="O33" s="101"/>
      <c r="P33" s="102" t="s">
        <v>201</v>
      </c>
      <c r="Q33" s="103" t="s">
        <v>127</v>
      </c>
      <c r="R33" s="104">
        <v>5</v>
      </c>
      <c r="S33" s="107"/>
    </row>
    <row r="34" spans="2:19" x14ac:dyDescent="0.35">
      <c r="B34" s="97"/>
      <c r="C34" s="98"/>
      <c r="D34" s="98"/>
      <c r="E34" s="98" t="s">
        <v>141</v>
      </c>
      <c r="F34" s="98"/>
      <c r="G34" s="98" t="s">
        <v>233</v>
      </c>
      <c r="H34" s="98"/>
      <c r="I34" s="98"/>
      <c r="J34" s="98" t="s">
        <v>141</v>
      </c>
      <c r="K34" s="98">
        <v>1</v>
      </c>
      <c r="L34" s="98"/>
      <c r="M34" s="106"/>
      <c r="N34" s="100" t="s">
        <v>136</v>
      </c>
      <c r="O34" s="101"/>
      <c r="P34" s="102" t="s">
        <v>205</v>
      </c>
      <c r="Q34" s="103" t="s">
        <v>127</v>
      </c>
      <c r="R34" s="104">
        <v>5</v>
      </c>
      <c r="S34" s="107"/>
    </row>
    <row r="35" spans="2:19" x14ac:dyDescent="0.35">
      <c r="B35" s="97"/>
      <c r="C35" s="98"/>
      <c r="D35" s="98"/>
      <c r="E35" s="98" t="s">
        <v>141</v>
      </c>
      <c r="F35" s="98"/>
      <c r="G35" s="98" t="s">
        <v>233</v>
      </c>
      <c r="H35" s="98"/>
      <c r="I35" s="98"/>
      <c r="J35" s="98" t="s">
        <v>141</v>
      </c>
      <c r="K35" s="98">
        <v>1</v>
      </c>
      <c r="L35" s="98"/>
      <c r="M35" s="106"/>
      <c r="N35" s="100" t="s">
        <v>136</v>
      </c>
      <c r="O35" s="101"/>
      <c r="P35" s="102" t="s">
        <v>202</v>
      </c>
      <c r="Q35" s="103" t="s">
        <v>127</v>
      </c>
      <c r="R35" s="104">
        <v>5</v>
      </c>
      <c r="S35" s="107"/>
    </row>
    <row r="36" spans="2:19" x14ac:dyDescent="0.35">
      <c r="B36" s="97"/>
      <c r="C36" s="98"/>
      <c r="D36" s="98"/>
      <c r="E36" s="98" t="s">
        <v>141</v>
      </c>
      <c r="F36" s="98"/>
      <c r="G36" s="98" t="s">
        <v>233</v>
      </c>
      <c r="H36" s="98"/>
      <c r="I36" s="98"/>
      <c r="J36" s="98" t="s">
        <v>141</v>
      </c>
      <c r="K36" s="98">
        <v>1</v>
      </c>
      <c r="L36" s="98"/>
      <c r="M36" s="106"/>
      <c r="N36" s="100" t="s">
        <v>136</v>
      </c>
      <c r="O36" s="101"/>
      <c r="P36" s="102" t="s">
        <v>204</v>
      </c>
      <c r="Q36" s="103" t="s">
        <v>127</v>
      </c>
      <c r="R36" s="104">
        <v>5</v>
      </c>
      <c r="S36" s="107"/>
    </row>
    <row r="37" spans="2:19" x14ac:dyDescent="0.35">
      <c r="B37" s="97"/>
      <c r="C37" s="98"/>
      <c r="D37" s="98"/>
      <c r="E37" s="98" t="s">
        <v>141</v>
      </c>
      <c r="F37" s="98"/>
      <c r="G37" s="98" t="s">
        <v>233</v>
      </c>
      <c r="H37" s="98"/>
      <c r="I37" s="98"/>
      <c r="J37" s="98" t="s">
        <v>141</v>
      </c>
      <c r="K37" s="98">
        <v>1</v>
      </c>
      <c r="L37" s="98"/>
      <c r="M37" s="106"/>
      <c r="N37" s="100" t="s">
        <v>136</v>
      </c>
      <c r="O37" s="101"/>
      <c r="P37" s="102" t="s">
        <v>199</v>
      </c>
      <c r="Q37" s="103" t="s">
        <v>127</v>
      </c>
      <c r="R37" s="104">
        <v>5</v>
      </c>
      <c r="S37" s="107"/>
    </row>
    <row r="38" spans="2:19" x14ac:dyDescent="0.35">
      <c r="B38" s="97"/>
      <c r="C38" s="98"/>
      <c r="D38" s="98"/>
      <c r="E38" s="98"/>
      <c r="F38" s="98">
        <v>1</v>
      </c>
      <c r="G38" s="98" t="s">
        <v>233</v>
      </c>
      <c r="H38" s="98"/>
      <c r="I38" s="98"/>
      <c r="J38" s="98"/>
      <c r="K38" s="98"/>
      <c r="L38" s="98"/>
      <c r="M38" s="106"/>
      <c r="N38" s="100" t="s">
        <v>136</v>
      </c>
      <c r="O38" s="101"/>
      <c r="P38" s="102" t="s">
        <v>146</v>
      </c>
      <c r="Q38" s="103" t="s">
        <v>127</v>
      </c>
      <c r="R38" s="104">
        <v>5</v>
      </c>
      <c r="S38" s="107"/>
    </row>
    <row r="39" spans="2:19" x14ac:dyDescent="0.35">
      <c r="B39" s="97"/>
      <c r="C39" s="98"/>
      <c r="D39" s="98"/>
      <c r="E39" s="98" t="s">
        <v>141</v>
      </c>
      <c r="F39" s="98"/>
      <c r="G39" s="98" t="s">
        <v>233</v>
      </c>
      <c r="H39" s="98"/>
      <c r="I39" s="98"/>
      <c r="J39" s="98" t="s">
        <v>141</v>
      </c>
      <c r="K39" s="98">
        <v>1</v>
      </c>
      <c r="L39" s="98"/>
      <c r="M39" s="106"/>
      <c r="N39" s="100" t="s">
        <v>136</v>
      </c>
      <c r="O39" s="101"/>
      <c r="P39" s="102" t="s">
        <v>147</v>
      </c>
      <c r="Q39" s="103" t="s">
        <v>133</v>
      </c>
      <c r="R39" s="104">
        <v>1</v>
      </c>
      <c r="S39" s="107"/>
    </row>
    <row r="40" spans="2:19" x14ac:dyDescent="0.35">
      <c r="B40" s="97"/>
      <c r="C40" s="98"/>
      <c r="D40" s="98">
        <v>1</v>
      </c>
      <c r="E40" s="98"/>
      <c r="F40" s="98"/>
      <c r="G40" s="98" t="s">
        <v>233</v>
      </c>
      <c r="H40" s="98"/>
      <c r="I40" s="98"/>
      <c r="J40" s="98"/>
      <c r="K40" s="98"/>
      <c r="L40" s="98"/>
      <c r="M40" s="106"/>
      <c r="N40" s="100" t="s">
        <v>148</v>
      </c>
      <c r="O40" s="101"/>
      <c r="P40" s="102" t="s">
        <v>149</v>
      </c>
      <c r="Q40" s="103" t="s">
        <v>127</v>
      </c>
      <c r="R40" s="104">
        <v>5</v>
      </c>
      <c r="S40" s="107"/>
    </row>
    <row r="41" spans="2:19" x14ac:dyDescent="0.35">
      <c r="B41" s="97"/>
      <c r="C41" s="98"/>
      <c r="D41" s="98">
        <v>1</v>
      </c>
      <c r="E41" s="98"/>
      <c r="F41" s="98"/>
      <c r="G41" s="98" t="s">
        <v>233</v>
      </c>
      <c r="H41" s="98"/>
      <c r="I41" s="98"/>
      <c r="J41" s="98"/>
      <c r="K41" s="98"/>
      <c r="L41" s="98"/>
      <c r="M41" s="106"/>
      <c r="N41" s="100" t="s">
        <v>148</v>
      </c>
      <c r="O41" s="101"/>
      <c r="P41" s="102" t="s">
        <v>150</v>
      </c>
      <c r="Q41" s="103" t="s">
        <v>133</v>
      </c>
      <c r="R41" s="104">
        <v>1</v>
      </c>
      <c r="S41" s="107"/>
    </row>
    <row r="42" spans="2:19" x14ac:dyDescent="0.35">
      <c r="B42" s="97"/>
      <c r="C42" s="98"/>
      <c r="D42" s="98"/>
      <c r="E42" s="98"/>
      <c r="F42" s="98"/>
      <c r="G42" s="98" t="s">
        <v>233</v>
      </c>
      <c r="H42" s="98"/>
      <c r="I42" s="98"/>
      <c r="J42" s="98"/>
      <c r="K42" s="98"/>
      <c r="L42" s="98">
        <v>1</v>
      </c>
      <c r="M42" s="106"/>
      <c r="N42" s="100" t="s">
        <v>148</v>
      </c>
      <c r="O42" s="101"/>
      <c r="P42" s="102" t="s">
        <v>151</v>
      </c>
      <c r="Q42" s="103" t="s">
        <v>133</v>
      </c>
      <c r="R42" s="104">
        <v>1</v>
      </c>
      <c r="S42" s="107"/>
    </row>
    <row r="43" spans="2:19" x14ac:dyDescent="0.35">
      <c r="B43" s="97"/>
      <c r="C43" s="98"/>
      <c r="D43" s="98">
        <v>1</v>
      </c>
      <c r="E43" s="98"/>
      <c r="F43" s="98"/>
      <c r="G43" s="98" t="s">
        <v>233</v>
      </c>
      <c r="H43" s="98"/>
      <c r="I43" s="98"/>
      <c r="J43" s="98"/>
      <c r="K43" s="98"/>
      <c r="L43" s="98"/>
      <c r="M43" s="106"/>
      <c r="N43" s="100" t="s">
        <v>148</v>
      </c>
      <c r="O43" s="101"/>
      <c r="P43" s="102" t="s">
        <v>152</v>
      </c>
      <c r="Q43" s="103" t="s">
        <v>127</v>
      </c>
      <c r="R43" s="104">
        <v>5</v>
      </c>
      <c r="S43" s="107"/>
    </row>
    <row r="44" spans="2:19" x14ac:dyDescent="0.35">
      <c r="B44" s="97"/>
      <c r="C44" s="98"/>
      <c r="D44" s="98"/>
      <c r="E44" s="98"/>
      <c r="F44" s="98"/>
      <c r="G44" s="98" t="s">
        <v>233</v>
      </c>
      <c r="H44" s="98" t="s">
        <v>141</v>
      </c>
      <c r="I44" s="98"/>
      <c r="J44" s="98"/>
      <c r="K44" s="98">
        <v>1</v>
      </c>
      <c r="L44" s="98"/>
      <c r="M44" s="106"/>
      <c r="N44" s="100" t="s">
        <v>136</v>
      </c>
      <c r="O44" s="101"/>
      <c r="P44" s="102" t="s">
        <v>153</v>
      </c>
      <c r="Q44" s="103" t="s">
        <v>133</v>
      </c>
      <c r="R44" s="104">
        <v>1</v>
      </c>
      <c r="S44" s="107"/>
    </row>
    <row r="45" spans="2:19" x14ac:dyDescent="0.35">
      <c r="B45" s="97"/>
      <c r="C45" s="98"/>
      <c r="D45" s="98"/>
      <c r="E45" s="98" t="s">
        <v>141</v>
      </c>
      <c r="F45" s="98"/>
      <c r="G45" s="98" t="s">
        <v>233</v>
      </c>
      <c r="H45" s="98"/>
      <c r="I45" s="98"/>
      <c r="J45" s="98" t="s">
        <v>141</v>
      </c>
      <c r="K45" s="98">
        <v>1</v>
      </c>
      <c r="L45" s="98"/>
      <c r="M45" s="106"/>
      <c r="N45" s="100" t="s">
        <v>136</v>
      </c>
      <c r="O45" s="101"/>
      <c r="P45" s="102" t="s">
        <v>154</v>
      </c>
      <c r="Q45" s="103" t="s">
        <v>127</v>
      </c>
      <c r="R45" s="104">
        <v>5</v>
      </c>
      <c r="S45" s="107"/>
    </row>
    <row r="46" spans="2:19" x14ac:dyDescent="0.35">
      <c r="B46" s="97"/>
      <c r="C46" s="98"/>
      <c r="D46" s="98"/>
      <c r="E46" s="98" t="s">
        <v>141</v>
      </c>
      <c r="F46" s="98"/>
      <c r="G46" s="98" t="s">
        <v>233</v>
      </c>
      <c r="H46" s="98"/>
      <c r="I46" s="98"/>
      <c r="J46" s="98" t="s">
        <v>141</v>
      </c>
      <c r="K46" s="98">
        <v>1</v>
      </c>
      <c r="L46" s="98"/>
      <c r="M46" s="106"/>
      <c r="N46" s="100" t="s">
        <v>136</v>
      </c>
      <c r="O46" s="101"/>
      <c r="P46" s="102" t="s">
        <v>197</v>
      </c>
      <c r="Q46" s="103" t="s">
        <v>127</v>
      </c>
      <c r="R46" s="104">
        <v>5</v>
      </c>
      <c r="S46" s="107"/>
    </row>
    <row r="47" spans="2:19" x14ac:dyDescent="0.35">
      <c r="B47" s="97"/>
      <c r="C47" s="98"/>
      <c r="D47" s="98"/>
      <c r="E47" s="98" t="s">
        <v>141</v>
      </c>
      <c r="F47" s="98"/>
      <c r="G47" s="98" t="s">
        <v>233</v>
      </c>
      <c r="H47" s="98"/>
      <c r="I47" s="98"/>
      <c r="J47" s="98" t="s">
        <v>141</v>
      </c>
      <c r="K47" s="98">
        <v>1</v>
      </c>
      <c r="L47" s="98"/>
      <c r="M47" s="106"/>
      <c r="N47" s="100" t="s">
        <v>136</v>
      </c>
      <c r="O47" s="101"/>
      <c r="P47" s="102" t="s">
        <v>198</v>
      </c>
      <c r="Q47" s="103" t="s">
        <v>127</v>
      </c>
      <c r="R47" s="104">
        <v>5</v>
      </c>
      <c r="S47" s="107"/>
    </row>
    <row r="48" spans="2:19" x14ac:dyDescent="0.35">
      <c r="B48" s="97"/>
      <c r="C48" s="98"/>
      <c r="D48" s="98">
        <v>1</v>
      </c>
      <c r="E48" s="98"/>
      <c r="F48" s="98"/>
      <c r="G48" s="98" t="s">
        <v>233</v>
      </c>
      <c r="H48" s="98"/>
      <c r="I48" s="98"/>
      <c r="J48" s="98"/>
      <c r="K48" s="98"/>
      <c r="L48" s="98"/>
      <c r="M48" s="106"/>
      <c r="N48" s="100" t="s">
        <v>148</v>
      </c>
      <c r="O48" s="101"/>
      <c r="P48" s="102" t="s">
        <v>195</v>
      </c>
      <c r="Q48" s="103" t="s">
        <v>127</v>
      </c>
      <c r="R48" s="104">
        <v>5</v>
      </c>
      <c r="S48" s="107"/>
    </row>
    <row r="49" spans="2:19" x14ac:dyDescent="0.35">
      <c r="B49" s="97"/>
      <c r="C49" s="98"/>
      <c r="D49" s="98" t="s">
        <v>141</v>
      </c>
      <c r="E49" s="98"/>
      <c r="F49" s="98"/>
      <c r="G49" s="98" t="s">
        <v>233</v>
      </c>
      <c r="H49" s="98">
        <v>1</v>
      </c>
      <c r="I49" s="98"/>
      <c r="J49" s="98"/>
      <c r="K49" s="98"/>
      <c r="L49" s="98"/>
      <c r="M49" s="106"/>
      <c r="N49" s="100" t="s">
        <v>136</v>
      </c>
      <c r="O49" s="101"/>
      <c r="P49" s="102" t="s">
        <v>155</v>
      </c>
      <c r="Q49" s="103" t="s">
        <v>127</v>
      </c>
      <c r="R49" s="104">
        <v>5</v>
      </c>
      <c r="S49" s="107"/>
    </row>
    <row r="50" spans="2:19" x14ac:dyDescent="0.35">
      <c r="B50" s="97"/>
      <c r="C50" s="98"/>
      <c r="D50" s="98"/>
      <c r="E50" s="98" t="s">
        <v>141</v>
      </c>
      <c r="F50" s="98"/>
      <c r="G50" s="98" t="s">
        <v>233</v>
      </c>
      <c r="H50" s="98"/>
      <c r="I50" s="98"/>
      <c r="J50" s="98" t="s">
        <v>141</v>
      </c>
      <c r="K50" s="98">
        <v>1</v>
      </c>
      <c r="L50" s="98"/>
      <c r="M50" s="106"/>
      <c r="N50" s="100" t="s">
        <v>136</v>
      </c>
      <c r="O50" s="101"/>
      <c r="P50" s="102" t="s">
        <v>156</v>
      </c>
      <c r="Q50" s="103" t="s">
        <v>133</v>
      </c>
      <c r="R50" s="104">
        <v>1</v>
      </c>
      <c r="S50" s="107"/>
    </row>
    <row r="51" spans="2:19" x14ac:dyDescent="0.35">
      <c r="B51" s="97"/>
      <c r="C51" s="98"/>
      <c r="D51" s="98"/>
      <c r="E51" s="98" t="s">
        <v>141</v>
      </c>
      <c r="F51" s="98"/>
      <c r="G51" s="98" t="s">
        <v>233</v>
      </c>
      <c r="H51" s="98"/>
      <c r="I51" s="98"/>
      <c r="J51" s="98" t="s">
        <v>141</v>
      </c>
      <c r="K51" s="98">
        <v>1</v>
      </c>
      <c r="L51" s="98"/>
      <c r="M51" s="106"/>
      <c r="N51" s="100" t="s">
        <v>136</v>
      </c>
      <c r="O51" s="101"/>
      <c r="P51" s="102" t="s">
        <v>157</v>
      </c>
      <c r="Q51" s="103" t="s">
        <v>127</v>
      </c>
      <c r="R51" s="104">
        <v>5</v>
      </c>
      <c r="S51" s="107"/>
    </row>
    <row r="52" spans="2:19" x14ac:dyDescent="0.35">
      <c r="B52" s="97"/>
      <c r="C52" s="98"/>
      <c r="D52" s="98"/>
      <c r="E52" s="98" t="s">
        <v>141</v>
      </c>
      <c r="F52" s="98"/>
      <c r="G52" s="98" t="s">
        <v>233</v>
      </c>
      <c r="H52" s="98"/>
      <c r="I52" s="98"/>
      <c r="J52" s="98" t="s">
        <v>141</v>
      </c>
      <c r="K52" s="98">
        <v>1</v>
      </c>
      <c r="L52" s="98"/>
      <c r="M52" s="106"/>
      <c r="N52" s="100" t="s">
        <v>136</v>
      </c>
      <c r="O52" s="101"/>
      <c r="P52" s="102" t="s">
        <v>158</v>
      </c>
      <c r="Q52" s="103" t="s">
        <v>127</v>
      </c>
      <c r="R52" s="104">
        <v>5</v>
      </c>
      <c r="S52" s="107"/>
    </row>
    <row r="53" spans="2:19" x14ac:dyDescent="0.35">
      <c r="B53" s="97"/>
      <c r="C53" s="98"/>
      <c r="D53" s="98"/>
      <c r="E53" s="98"/>
      <c r="F53" s="111">
        <v>1</v>
      </c>
      <c r="G53" s="98" t="s">
        <v>233</v>
      </c>
      <c r="H53" s="98"/>
      <c r="I53" s="98"/>
      <c r="J53" s="98"/>
      <c r="K53" s="98"/>
      <c r="L53" s="98"/>
      <c r="M53" s="106"/>
      <c r="N53" s="112" t="s">
        <v>148</v>
      </c>
      <c r="O53" s="101"/>
      <c r="P53" s="113" t="s">
        <v>196</v>
      </c>
      <c r="Q53" s="103" t="s">
        <v>127</v>
      </c>
      <c r="R53" s="104">
        <v>5</v>
      </c>
      <c r="S53" s="107"/>
    </row>
    <row r="54" spans="2:19" x14ac:dyDescent="0.35">
      <c r="B54" s="97"/>
      <c r="C54" s="98"/>
      <c r="D54" s="98"/>
      <c r="E54" s="98"/>
      <c r="F54" s="98"/>
      <c r="G54" s="98" t="s">
        <v>233</v>
      </c>
      <c r="H54" s="98"/>
      <c r="I54" s="98"/>
      <c r="J54" s="98"/>
      <c r="K54" s="98">
        <v>1</v>
      </c>
      <c r="L54" s="98"/>
      <c r="M54" s="106"/>
      <c r="N54" s="100" t="s">
        <v>134</v>
      </c>
      <c r="O54" s="101"/>
      <c r="P54" s="102" t="s">
        <v>159</v>
      </c>
      <c r="Q54" s="103" t="s">
        <v>127</v>
      </c>
      <c r="R54" s="104">
        <v>5</v>
      </c>
      <c r="S54" s="107"/>
    </row>
    <row r="55" spans="2:19" x14ac:dyDescent="0.35">
      <c r="B55" s="97"/>
      <c r="C55" s="98"/>
      <c r="D55" s="98"/>
      <c r="E55" s="98"/>
      <c r="F55" s="98"/>
      <c r="G55" s="98" t="s">
        <v>233</v>
      </c>
      <c r="H55" s="98"/>
      <c r="I55" s="98"/>
      <c r="J55" s="98"/>
      <c r="K55" s="98">
        <v>1</v>
      </c>
      <c r="L55" s="98"/>
      <c r="M55" s="106"/>
      <c r="N55" s="100" t="s">
        <v>136</v>
      </c>
      <c r="O55" s="101"/>
      <c r="P55" s="102" t="s">
        <v>160</v>
      </c>
      <c r="Q55" s="103" t="s">
        <v>127</v>
      </c>
      <c r="R55" s="104">
        <v>5</v>
      </c>
      <c r="S55" s="114"/>
    </row>
    <row r="56" spans="2:19" x14ac:dyDescent="0.35">
      <c r="B56" s="97"/>
      <c r="C56" s="98"/>
      <c r="D56" s="98"/>
      <c r="E56" s="98"/>
      <c r="F56" s="98"/>
      <c r="G56" s="98" t="s">
        <v>233</v>
      </c>
      <c r="H56" s="98"/>
      <c r="I56" s="98"/>
      <c r="J56" s="98"/>
      <c r="K56" s="98">
        <v>1</v>
      </c>
      <c r="L56" s="98"/>
      <c r="M56" s="106"/>
      <c r="N56" s="100" t="s">
        <v>136</v>
      </c>
      <c r="O56" s="101"/>
      <c r="P56" s="102" t="s">
        <v>161</v>
      </c>
      <c r="Q56" s="103" t="s">
        <v>133</v>
      </c>
      <c r="R56" s="104">
        <v>1</v>
      </c>
      <c r="S56" s="114"/>
    </row>
    <row r="57" spans="2:19" x14ac:dyDescent="0.35"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8">
        <v>1</v>
      </c>
      <c r="M57" s="106"/>
      <c r="N57" s="100" t="s">
        <v>148</v>
      </c>
      <c r="O57" s="101"/>
      <c r="P57" s="102" t="s">
        <v>162</v>
      </c>
      <c r="Q57" s="103" t="s">
        <v>127</v>
      </c>
      <c r="R57" s="104">
        <v>5</v>
      </c>
      <c r="S57" s="114"/>
    </row>
    <row r="58" spans="2:19" x14ac:dyDescent="0.35">
      <c r="B58" s="97"/>
      <c r="C58" s="98">
        <v>1</v>
      </c>
      <c r="D58" s="98"/>
      <c r="E58" s="98"/>
      <c r="F58" s="98"/>
      <c r="G58" s="98"/>
      <c r="H58" s="98"/>
      <c r="I58" s="98"/>
      <c r="J58" s="98"/>
      <c r="K58" s="98"/>
      <c r="L58" s="98"/>
      <c r="M58" s="106"/>
      <c r="N58" s="100" t="s">
        <v>136</v>
      </c>
      <c r="O58" s="101"/>
      <c r="P58" s="102" t="s">
        <v>192</v>
      </c>
      <c r="Q58" s="103" t="s">
        <v>127</v>
      </c>
      <c r="R58" s="104">
        <v>5</v>
      </c>
      <c r="S58" s="114"/>
    </row>
    <row r="59" spans="2:19" x14ac:dyDescent="0.35">
      <c r="B59" s="97">
        <v>1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106"/>
      <c r="N59" s="100" t="s">
        <v>136</v>
      </c>
      <c r="O59" s="101"/>
      <c r="P59" s="102" t="s">
        <v>191</v>
      </c>
      <c r="Q59" s="103" t="s">
        <v>127</v>
      </c>
      <c r="R59" s="104">
        <v>5</v>
      </c>
      <c r="S59" s="114"/>
    </row>
    <row r="60" spans="2:19" x14ac:dyDescent="0.35">
      <c r="B60" s="97"/>
      <c r="C60" s="98"/>
      <c r="D60" s="98"/>
      <c r="E60" s="98"/>
      <c r="F60" s="98"/>
      <c r="G60" s="98"/>
      <c r="H60" s="98"/>
      <c r="I60" s="98"/>
      <c r="J60" s="98">
        <v>1</v>
      </c>
      <c r="K60" s="98"/>
      <c r="L60" s="98"/>
      <c r="M60" s="106"/>
      <c r="N60" s="100" t="s">
        <v>148</v>
      </c>
      <c r="O60" s="101"/>
      <c r="P60" s="102" t="s">
        <v>213</v>
      </c>
      <c r="Q60" s="103" t="s">
        <v>127</v>
      </c>
      <c r="R60" s="104">
        <v>5</v>
      </c>
      <c r="S60" s="114"/>
    </row>
    <row r="61" spans="2:19" x14ac:dyDescent="0.35">
      <c r="B61" s="97"/>
      <c r="C61" s="98"/>
      <c r="D61" s="98"/>
      <c r="E61" s="98"/>
      <c r="F61" s="98"/>
      <c r="G61" s="98"/>
      <c r="H61" s="98"/>
      <c r="I61" s="98"/>
      <c r="J61" s="98">
        <v>1</v>
      </c>
      <c r="K61" s="98"/>
      <c r="L61" s="98"/>
      <c r="M61" s="106"/>
      <c r="N61" s="100" t="s">
        <v>128</v>
      </c>
      <c r="O61" s="101"/>
      <c r="P61" s="102" t="s">
        <v>210</v>
      </c>
      <c r="Q61" s="103" t="s">
        <v>127</v>
      </c>
      <c r="R61" s="104">
        <v>5</v>
      </c>
      <c r="S61" s="114"/>
    </row>
    <row r="62" spans="2:19" x14ac:dyDescent="0.35">
      <c r="B62" s="97"/>
      <c r="C62" s="98">
        <v>1</v>
      </c>
      <c r="D62" s="98">
        <v>1</v>
      </c>
      <c r="E62" s="98">
        <v>1</v>
      </c>
      <c r="F62" s="98"/>
      <c r="G62" s="98"/>
      <c r="H62" s="98"/>
      <c r="I62" s="98"/>
      <c r="J62" s="98">
        <v>1</v>
      </c>
      <c r="K62" s="98">
        <v>1</v>
      </c>
      <c r="L62" s="98"/>
      <c r="M62" s="106"/>
      <c r="N62" s="100" t="s">
        <v>148</v>
      </c>
      <c r="O62" s="101"/>
      <c r="P62" s="102" t="s">
        <v>194</v>
      </c>
      <c r="Q62" s="103" t="s">
        <v>127</v>
      </c>
      <c r="R62" s="104">
        <v>5</v>
      </c>
      <c r="S62" s="114"/>
    </row>
    <row r="63" spans="2:19" x14ac:dyDescent="0.35">
      <c r="B63" s="97"/>
      <c r="C63" s="98">
        <v>1</v>
      </c>
      <c r="D63" s="98"/>
      <c r="E63" s="98"/>
      <c r="F63" s="98"/>
      <c r="G63" s="98"/>
      <c r="H63" s="98"/>
      <c r="I63" s="98"/>
      <c r="J63" s="98"/>
      <c r="K63" s="98"/>
      <c r="L63" s="98"/>
      <c r="M63" s="106"/>
      <c r="N63" s="100" t="s">
        <v>148</v>
      </c>
      <c r="O63" s="101"/>
      <c r="P63" s="102" t="s">
        <v>193</v>
      </c>
      <c r="Q63" s="103" t="s">
        <v>127</v>
      </c>
      <c r="R63" s="104">
        <v>5</v>
      </c>
      <c r="S63" s="114"/>
    </row>
    <row r="64" spans="2:19" x14ac:dyDescent="0.35">
      <c r="B64" s="97"/>
      <c r="C64" s="98"/>
      <c r="D64" s="98"/>
      <c r="E64" s="98"/>
      <c r="F64" s="98"/>
      <c r="G64" s="98"/>
      <c r="H64" s="98"/>
      <c r="I64" s="98"/>
      <c r="J64" s="98"/>
      <c r="K64" s="98">
        <v>1</v>
      </c>
      <c r="L64" s="98"/>
      <c r="M64" s="106"/>
      <c r="N64" s="100" t="s">
        <v>134</v>
      </c>
      <c r="O64" s="101"/>
      <c r="P64" s="102" t="s">
        <v>214</v>
      </c>
      <c r="Q64" s="103" t="s">
        <v>127</v>
      </c>
      <c r="R64" s="104">
        <v>5</v>
      </c>
      <c r="S64" s="114"/>
    </row>
    <row r="65" spans="1:19" x14ac:dyDescent="0.35">
      <c r="B65" s="97"/>
      <c r="C65" s="98"/>
      <c r="D65" s="98"/>
      <c r="E65" s="98"/>
      <c r="F65" s="98"/>
      <c r="G65" s="98"/>
      <c r="H65" s="98"/>
      <c r="I65" s="98">
        <v>1</v>
      </c>
      <c r="J65" s="98"/>
      <c r="K65" s="98"/>
      <c r="L65" s="98"/>
      <c r="M65" s="106"/>
      <c r="N65" s="100" t="s">
        <v>134</v>
      </c>
      <c r="O65" s="101"/>
      <c r="P65" s="102" t="s">
        <v>209</v>
      </c>
      <c r="Q65" s="103" t="s">
        <v>127</v>
      </c>
      <c r="R65" s="104">
        <v>5</v>
      </c>
      <c r="S65" s="102"/>
    </row>
    <row r="66" spans="1:19" x14ac:dyDescent="0.35">
      <c r="A66" s="115" t="s">
        <v>219</v>
      </c>
      <c r="B66" s="97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106"/>
      <c r="N66" s="100"/>
      <c r="O66" s="101"/>
      <c r="P66" s="102"/>
      <c r="Q66" s="103"/>
      <c r="R66" s="104"/>
      <c r="S66" s="102"/>
    </row>
    <row r="67" spans="1:19" x14ac:dyDescent="0.35">
      <c r="A67" s="116" t="s">
        <v>101</v>
      </c>
      <c r="B67" s="117" t="s">
        <v>220</v>
      </c>
      <c r="C67" s="118" t="s">
        <v>220</v>
      </c>
      <c r="D67" s="118" t="s">
        <v>101</v>
      </c>
      <c r="E67" s="118" t="s">
        <v>101</v>
      </c>
      <c r="F67" s="118" t="s">
        <v>101</v>
      </c>
      <c r="G67" s="118" t="s">
        <v>220</v>
      </c>
      <c r="H67" s="118" t="s">
        <v>220</v>
      </c>
      <c r="I67" s="118" t="s">
        <v>220</v>
      </c>
      <c r="J67" s="118" t="s">
        <v>220</v>
      </c>
      <c r="K67" s="118" t="s">
        <v>220</v>
      </c>
      <c r="L67" s="118" t="s">
        <v>220</v>
      </c>
      <c r="M67" s="106"/>
      <c r="N67" s="100" t="s">
        <v>134</v>
      </c>
      <c r="O67" s="101"/>
      <c r="P67" s="102" t="s">
        <v>92</v>
      </c>
      <c r="Q67" s="103" t="s">
        <v>127</v>
      </c>
      <c r="R67" s="104">
        <v>5</v>
      </c>
      <c r="S67" s="102"/>
    </row>
    <row r="68" spans="1:19" x14ac:dyDescent="0.35">
      <c r="A68" s="116" t="s">
        <v>101</v>
      </c>
      <c r="B68" s="117" t="s">
        <v>220</v>
      </c>
      <c r="C68" s="118" t="s">
        <v>220</v>
      </c>
      <c r="D68" s="118" t="s">
        <v>101</v>
      </c>
      <c r="E68" s="118" t="s">
        <v>101</v>
      </c>
      <c r="F68" s="118" t="s">
        <v>101</v>
      </c>
      <c r="G68" s="118" t="s">
        <v>220</v>
      </c>
      <c r="H68" s="118" t="s">
        <v>220</v>
      </c>
      <c r="I68" s="118" t="s">
        <v>220</v>
      </c>
      <c r="J68" s="118" t="s">
        <v>220</v>
      </c>
      <c r="K68" s="118" t="s">
        <v>220</v>
      </c>
      <c r="L68" s="118" t="s">
        <v>220</v>
      </c>
      <c r="M68" s="106"/>
      <c r="N68" s="100" t="s">
        <v>134</v>
      </c>
      <c r="O68" s="101"/>
      <c r="P68" s="102" t="s">
        <v>93</v>
      </c>
      <c r="Q68" s="103" t="s">
        <v>127</v>
      </c>
      <c r="R68" s="104">
        <v>5</v>
      </c>
      <c r="S68" s="102"/>
    </row>
    <row r="69" spans="1:19" x14ac:dyDescent="0.35">
      <c r="A69" s="116">
        <v>5</v>
      </c>
      <c r="B69" s="117">
        <v>10</v>
      </c>
      <c r="C69" s="118">
        <v>6</v>
      </c>
      <c r="D69" s="118">
        <v>5</v>
      </c>
      <c r="E69" s="118">
        <v>4</v>
      </c>
      <c r="F69" s="118">
        <v>6</v>
      </c>
      <c r="G69" s="118">
        <v>6</v>
      </c>
      <c r="H69" s="118">
        <v>2</v>
      </c>
      <c r="I69" s="118">
        <v>3</v>
      </c>
      <c r="J69" s="118">
        <v>0</v>
      </c>
      <c r="K69" s="118">
        <v>0</v>
      </c>
      <c r="L69" s="118">
        <v>0</v>
      </c>
      <c r="M69" s="106"/>
      <c r="N69" s="100" t="s">
        <v>134</v>
      </c>
      <c r="O69" s="101"/>
      <c r="P69" s="102" t="s">
        <v>95</v>
      </c>
      <c r="Q69" s="103" t="s">
        <v>127</v>
      </c>
      <c r="R69" s="104">
        <v>5</v>
      </c>
      <c r="S69" s="102"/>
    </row>
    <row r="70" spans="1:19" x14ac:dyDescent="0.35">
      <c r="A70" s="116">
        <v>0</v>
      </c>
      <c r="B70" s="117">
        <v>0</v>
      </c>
      <c r="C70" s="118">
        <v>2</v>
      </c>
      <c r="D70" s="118">
        <v>5</v>
      </c>
      <c r="E70" s="118">
        <v>7</v>
      </c>
      <c r="F70" s="118">
        <v>0</v>
      </c>
      <c r="G70" s="118">
        <v>0</v>
      </c>
      <c r="H70" s="118">
        <v>0</v>
      </c>
      <c r="I70" s="118">
        <v>4</v>
      </c>
      <c r="J70" s="118">
        <v>3</v>
      </c>
      <c r="K70" s="118">
        <v>0</v>
      </c>
      <c r="L70" s="118">
        <v>0</v>
      </c>
      <c r="M70" s="106"/>
      <c r="N70" s="100" t="s">
        <v>134</v>
      </c>
      <c r="O70" s="101"/>
      <c r="P70" s="102" t="s">
        <v>94</v>
      </c>
      <c r="Q70" s="103" t="s">
        <v>127</v>
      </c>
      <c r="R70" s="104">
        <v>5</v>
      </c>
      <c r="S70" s="102"/>
    </row>
    <row r="71" spans="1:19" x14ac:dyDescent="0.35">
      <c r="A71" s="119">
        <v>4</v>
      </c>
      <c r="B71" s="120">
        <v>4</v>
      </c>
      <c r="C71" s="121">
        <v>3</v>
      </c>
      <c r="D71" s="121">
        <v>3</v>
      </c>
      <c r="E71" s="121">
        <v>3</v>
      </c>
      <c r="F71" s="121">
        <v>3</v>
      </c>
      <c r="G71" s="121">
        <v>3</v>
      </c>
      <c r="H71" s="121">
        <v>4</v>
      </c>
      <c r="I71" s="121">
        <v>4.2</v>
      </c>
      <c r="J71" s="121">
        <v>4.5</v>
      </c>
      <c r="K71" s="121">
        <v>4.5</v>
      </c>
      <c r="L71" s="121">
        <v>5</v>
      </c>
      <c r="M71" s="106"/>
      <c r="N71" s="100" t="s">
        <v>134</v>
      </c>
      <c r="O71" s="101"/>
      <c r="P71" s="102" t="s">
        <v>13</v>
      </c>
      <c r="Q71" s="103" t="s">
        <v>127</v>
      </c>
      <c r="R71" s="104">
        <v>5</v>
      </c>
      <c r="S71" s="102"/>
    </row>
    <row r="72" spans="1:19" x14ac:dyDescent="0.35">
      <c r="A72" s="122">
        <v>1</v>
      </c>
      <c r="B72" s="123">
        <v>0</v>
      </c>
      <c r="C72" s="124">
        <v>0</v>
      </c>
      <c r="D72" s="124">
        <v>0.8</v>
      </c>
      <c r="E72" s="124">
        <v>0.9</v>
      </c>
      <c r="F72" s="124">
        <v>0.95</v>
      </c>
      <c r="G72" s="124">
        <v>1</v>
      </c>
      <c r="H72" s="124">
        <v>1</v>
      </c>
      <c r="I72" s="124">
        <v>1</v>
      </c>
      <c r="J72" s="124">
        <v>1</v>
      </c>
      <c r="K72" s="124">
        <v>1</v>
      </c>
      <c r="L72" s="124">
        <v>1</v>
      </c>
      <c r="M72" s="106"/>
      <c r="N72" s="100" t="s">
        <v>134</v>
      </c>
      <c r="O72" s="101"/>
      <c r="P72" s="102" t="s">
        <v>16</v>
      </c>
      <c r="Q72" s="103" t="s">
        <v>127</v>
      </c>
      <c r="R72" s="104">
        <v>5</v>
      </c>
      <c r="S72" s="102"/>
    </row>
    <row r="73" spans="1:19" x14ac:dyDescent="0.35">
      <c r="A73" s="122">
        <v>1</v>
      </c>
      <c r="B73" s="123">
        <v>0</v>
      </c>
      <c r="C73" s="124">
        <v>0</v>
      </c>
      <c r="D73" s="124">
        <v>0.8</v>
      </c>
      <c r="E73" s="124">
        <v>0.9</v>
      </c>
      <c r="F73" s="124">
        <v>0.95</v>
      </c>
      <c r="G73" s="124">
        <v>1</v>
      </c>
      <c r="H73" s="124">
        <v>1</v>
      </c>
      <c r="I73" s="124">
        <v>1</v>
      </c>
      <c r="J73" s="124">
        <v>1</v>
      </c>
      <c r="K73" s="124">
        <v>1</v>
      </c>
      <c r="L73" s="124">
        <v>1</v>
      </c>
      <c r="M73" s="106"/>
      <c r="N73" s="100" t="s">
        <v>134</v>
      </c>
      <c r="O73" s="101"/>
      <c r="P73" s="102" t="s">
        <v>96</v>
      </c>
      <c r="Q73" s="103" t="s">
        <v>127</v>
      </c>
      <c r="R73" s="104">
        <v>5</v>
      </c>
      <c r="S73" s="102"/>
    </row>
    <row r="74" spans="1:19" x14ac:dyDescent="0.35">
      <c r="A74" s="122">
        <v>1</v>
      </c>
      <c r="B74" s="123">
        <v>0</v>
      </c>
      <c r="C74" s="124">
        <v>0</v>
      </c>
      <c r="D74" s="124">
        <v>0.8</v>
      </c>
      <c r="E74" s="124">
        <v>0.9</v>
      </c>
      <c r="F74" s="124">
        <v>0.95</v>
      </c>
      <c r="G74" s="124">
        <v>1</v>
      </c>
      <c r="H74" s="124">
        <v>1</v>
      </c>
      <c r="I74" s="124">
        <v>1</v>
      </c>
      <c r="J74" s="124">
        <v>1</v>
      </c>
      <c r="K74" s="124">
        <v>1</v>
      </c>
      <c r="L74" s="124">
        <v>1</v>
      </c>
      <c r="M74" s="106"/>
      <c r="N74" s="100" t="s">
        <v>134</v>
      </c>
      <c r="O74" s="101"/>
      <c r="P74" s="102" t="s">
        <v>91</v>
      </c>
      <c r="Q74" s="103" t="s">
        <v>127</v>
      </c>
      <c r="R74" s="104">
        <v>5</v>
      </c>
      <c r="S74" s="102"/>
    </row>
    <row r="75" spans="1:19" x14ac:dyDescent="0.35">
      <c r="A75" s="122">
        <v>0.8</v>
      </c>
      <c r="B75" s="123">
        <v>0</v>
      </c>
      <c r="C75" s="124">
        <v>0</v>
      </c>
      <c r="D75" s="124">
        <v>0.8</v>
      </c>
      <c r="E75" s="124">
        <v>0.9</v>
      </c>
      <c r="F75" s="124">
        <v>0.95</v>
      </c>
      <c r="G75" s="124">
        <v>1</v>
      </c>
      <c r="H75" s="124">
        <v>1</v>
      </c>
      <c r="I75" s="124">
        <v>1</v>
      </c>
      <c r="J75" s="124">
        <v>1</v>
      </c>
      <c r="K75" s="124">
        <v>1</v>
      </c>
      <c r="L75" s="124">
        <v>1</v>
      </c>
      <c r="M75" s="106"/>
      <c r="N75" s="100" t="s">
        <v>134</v>
      </c>
      <c r="O75" s="101"/>
      <c r="P75" s="102" t="s">
        <v>89</v>
      </c>
      <c r="Q75" s="103" t="s">
        <v>127</v>
      </c>
      <c r="R75" s="104">
        <v>5</v>
      </c>
      <c r="S75" s="102"/>
    </row>
    <row r="76" spans="1:19" x14ac:dyDescent="0.35">
      <c r="A76" s="122">
        <v>1</v>
      </c>
      <c r="B76" s="123">
        <v>0</v>
      </c>
      <c r="C76" s="124">
        <v>0</v>
      </c>
      <c r="D76" s="124">
        <v>0.8</v>
      </c>
      <c r="E76" s="124">
        <v>0.9</v>
      </c>
      <c r="F76" s="124">
        <v>0.95</v>
      </c>
      <c r="G76" s="124">
        <v>1</v>
      </c>
      <c r="H76" s="124">
        <v>1</v>
      </c>
      <c r="I76" s="124">
        <v>1</v>
      </c>
      <c r="J76" s="124">
        <v>1</v>
      </c>
      <c r="K76" s="124">
        <v>1</v>
      </c>
      <c r="L76" s="124">
        <v>1</v>
      </c>
      <c r="M76" s="106"/>
      <c r="N76" s="100" t="s">
        <v>134</v>
      </c>
      <c r="O76" s="101"/>
      <c r="P76" s="102" t="s">
        <v>90</v>
      </c>
      <c r="Q76" s="103" t="s">
        <v>127</v>
      </c>
      <c r="R76" s="104">
        <v>5</v>
      </c>
      <c r="S76" s="102"/>
    </row>
    <row r="77" spans="1:19" x14ac:dyDescent="0.35">
      <c r="A77" s="122">
        <v>1</v>
      </c>
      <c r="B77" s="123">
        <v>0</v>
      </c>
      <c r="C77" s="124">
        <v>0</v>
      </c>
      <c r="D77" s="124">
        <v>0.8</v>
      </c>
      <c r="E77" s="124">
        <v>0.9</v>
      </c>
      <c r="F77" s="124">
        <v>0.95</v>
      </c>
      <c r="G77" s="124">
        <v>1</v>
      </c>
      <c r="H77" s="124">
        <v>1</v>
      </c>
      <c r="I77" s="124">
        <v>1</v>
      </c>
      <c r="J77" s="124">
        <v>1</v>
      </c>
      <c r="K77" s="124">
        <v>1</v>
      </c>
      <c r="L77" s="124">
        <v>1</v>
      </c>
      <c r="M77" s="106"/>
      <c r="N77" s="100" t="s">
        <v>134</v>
      </c>
      <c r="O77" s="101"/>
      <c r="P77" s="102" t="s">
        <v>29</v>
      </c>
      <c r="Q77" s="103" t="s">
        <v>127</v>
      </c>
      <c r="R77" s="104">
        <v>5</v>
      </c>
      <c r="S77" s="102"/>
    </row>
    <row r="78" spans="1:19" x14ac:dyDescent="0.35">
      <c r="A78" s="122">
        <v>1</v>
      </c>
      <c r="B78" s="123">
        <v>0</v>
      </c>
      <c r="C78" s="124">
        <v>0</v>
      </c>
      <c r="D78" s="124">
        <v>0.8</v>
      </c>
      <c r="E78" s="124">
        <v>0.9</v>
      </c>
      <c r="F78" s="124">
        <v>0.95</v>
      </c>
      <c r="G78" s="124">
        <v>1</v>
      </c>
      <c r="H78" s="124">
        <v>1</v>
      </c>
      <c r="I78" s="124">
        <v>1</v>
      </c>
      <c r="J78" s="124">
        <v>1</v>
      </c>
      <c r="K78" s="124">
        <v>1</v>
      </c>
      <c r="L78" s="124">
        <v>1</v>
      </c>
      <c r="M78" s="106"/>
      <c r="N78" s="100" t="s">
        <v>134</v>
      </c>
      <c r="O78" s="101"/>
      <c r="P78" s="102" t="s">
        <v>215</v>
      </c>
      <c r="Q78" s="103" t="s">
        <v>127</v>
      </c>
      <c r="R78" s="104">
        <v>5</v>
      </c>
      <c r="S78" s="102"/>
    </row>
    <row r="79" spans="1:19" x14ac:dyDescent="0.35">
      <c r="A79" s="122">
        <v>1</v>
      </c>
      <c r="B79" s="123">
        <v>0</v>
      </c>
      <c r="C79" s="124">
        <v>0</v>
      </c>
      <c r="D79" s="124">
        <v>0.8</v>
      </c>
      <c r="E79" s="124">
        <v>0.7</v>
      </c>
      <c r="F79" s="124">
        <v>0.95</v>
      </c>
      <c r="G79" s="124">
        <v>1</v>
      </c>
      <c r="H79" s="124">
        <v>0.9</v>
      </c>
      <c r="I79" s="124">
        <v>0.75</v>
      </c>
      <c r="J79" s="124">
        <v>1</v>
      </c>
      <c r="K79" s="124">
        <v>1</v>
      </c>
      <c r="L79" s="124">
        <v>1</v>
      </c>
      <c r="M79" s="106"/>
      <c r="N79" s="100" t="s">
        <v>134</v>
      </c>
      <c r="O79" s="101"/>
      <c r="P79" s="102" t="s">
        <v>17</v>
      </c>
      <c r="Q79" s="103" t="s">
        <v>127</v>
      </c>
      <c r="R79" s="104">
        <v>5</v>
      </c>
      <c r="S79" s="102"/>
    </row>
    <row r="80" spans="1:19" x14ac:dyDescent="0.35"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06"/>
      <c r="N80" s="126"/>
      <c r="O80" s="127"/>
      <c r="P80" s="126"/>
      <c r="Q80" s="128"/>
      <c r="R80" s="128"/>
      <c r="S80" s="126"/>
    </row>
    <row r="81" spans="2:19" ht="24" thickBot="1" x14ac:dyDescent="0.4">
      <c r="B81" s="125"/>
      <c r="C81" s="125"/>
      <c r="D81" s="125"/>
      <c r="E81" s="125"/>
      <c r="F81" s="125"/>
      <c r="G81" s="125"/>
      <c r="H81" s="125"/>
      <c r="I81" s="125"/>
      <c r="J81" s="125"/>
      <c r="K81" s="129"/>
      <c r="L81" s="125"/>
      <c r="M81" s="125"/>
      <c r="N81" s="126"/>
      <c r="O81" s="126"/>
      <c r="P81" s="126"/>
      <c r="Q81" s="126"/>
      <c r="R81" s="126"/>
      <c r="S81" s="106"/>
    </row>
    <row r="82" spans="2:19" x14ac:dyDescent="0.35">
      <c r="B82" s="180" t="s">
        <v>163</v>
      </c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25"/>
      <c r="N82" s="126"/>
      <c r="O82" s="126"/>
      <c r="P82" s="130" t="s">
        <v>164</v>
      </c>
      <c r="Q82" s="131" t="s">
        <v>127</v>
      </c>
      <c r="R82" s="132">
        <v>1</v>
      </c>
      <c r="S82" s="133" t="s">
        <v>165</v>
      </c>
    </row>
    <row r="83" spans="2:19" ht="24" thickBot="1" x14ac:dyDescent="0.4">
      <c r="B83" s="125">
        <f t="shared" ref="B83:L83" si="0">COUNTIFS(B8:B65,"1",$Q$8:$Q$65,"Y")</f>
        <v>2</v>
      </c>
      <c r="C83" s="125">
        <f t="shared" si="0"/>
        <v>6</v>
      </c>
      <c r="D83" s="125">
        <f t="shared" si="0"/>
        <v>5</v>
      </c>
      <c r="E83" s="125">
        <f t="shared" si="0"/>
        <v>3</v>
      </c>
      <c r="F83" s="125">
        <f t="shared" si="0"/>
        <v>2</v>
      </c>
      <c r="G83" s="125">
        <f t="shared" si="0"/>
        <v>4</v>
      </c>
      <c r="H83" s="125">
        <f t="shared" si="0"/>
        <v>2</v>
      </c>
      <c r="I83" s="125">
        <f t="shared" si="0"/>
        <v>2</v>
      </c>
      <c r="J83" s="125">
        <f t="shared" si="0"/>
        <v>3</v>
      </c>
      <c r="K83" s="125">
        <f t="shared" si="0"/>
        <v>17</v>
      </c>
      <c r="L83" s="125">
        <f t="shared" si="0"/>
        <v>1</v>
      </c>
      <c r="M83" s="125"/>
      <c r="N83" s="126" t="s">
        <v>166</v>
      </c>
      <c r="O83" s="126"/>
      <c r="P83" s="134" t="s">
        <v>167</v>
      </c>
      <c r="Q83" s="135" t="s">
        <v>133</v>
      </c>
      <c r="R83" s="136">
        <v>2</v>
      </c>
      <c r="S83" s="137" t="s">
        <v>168</v>
      </c>
    </row>
    <row r="84" spans="2:19" x14ac:dyDescent="0.35">
      <c r="B84" s="125">
        <f t="shared" ref="B84:L84" si="1">COUNTIFS(B8:B65,"1",$Q$8:$Q$65,"Y",$R$8:$R$65,"5")</f>
        <v>2</v>
      </c>
      <c r="C84" s="125">
        <f t="shared" si="1"/>
        <v>6</v>
      </c>
      <c r="D84" s="125">
        <f t="shared" si="1"/>
        <v>5</v>
      </c>
      <c r="E84" s="125">
        <f t="shared" si="1"/>
        <v>3</v>
      </c>
      <c r="F84" s="125">
        <f t="shared" si="1"/>
        <v>2</v>
      </c>
      <c r="G84" s="125">
        <f t="shared" si="1"/>
        <v>4</v>
      </c>
      <c r="H84" s="125">
        <f t="shared" si="1"/>
        <v>2</v>
      </c>
      <c r="I84" s="125">
        <f t="shared" si="1"/>
        <v>2</v>
      </c>
      <c r="J84" s="125">
        <f t="shared" si="1"/>
        <v>3</v>
      </c>
      <c r="K84" s="125">
        <f t="shared" si="1"/>
        <v>17</v>
      </c>
      <c r="L84" s="125">
        <f t="shared" si="1"/>
        <v>1</v>
      </c>
      <c r="M84" s="125"/>
      <c r="N84" s="126" t="s">
        <v>169</v>
      </c>
      <c r="O84" s="126"/>
      <c r="P84" s="126"/>
      <c r="Q84" s="125"/>
      <c r="R84" s="136">
        <v>3</v>
      </c>
      <c r="S84" s="137" t="s">
        <v>170</v>
      </c>
    </row>
    <row r="85" spans="2:19" x14ac:dyDescent="0.35">
      <c r="B85" s="138">
        <f>B84/B83</f>
        <v>1</v>
      </c>
      <c r="C85" s="138">
        <f t="shared" ref="C85:L85" si="2">C84/C83</f>
        <v>1</v>
      </c>
      <c r="D85" s="138">
        <f t="shared" si="2"/>
        <v>1</v>
      </c>
      <c r="E85" s="138">
        <f t="shared" si="2"/>
        <v>1</v>
      </c>
      <c r="F85" s="138">
        <f t="shared" si="2"/>
        <v>1</v>
      </c>
      <c r="G85" s="138">
        <f t="shared" si="2"/>
        <v>1</v>
      </c>
      <c r="H85" s="138">
        <f t="shared" si="2"/>
        <v>1</v>
      </c>
      <c r="I85" s="138">
        <f t="shared" si="2"/>
        <v>1</v>
      </c>
      <c r="J85" s="138">
        <f t="shared" si="2"/>
        <v>1</v>
      </c>
      <c r="K85" s="138">
        <f t="shared" si="2"/>
        <v>1</v>
      </c>
      <c r="L85" s="138">
        <f t="shared" si="2"/>
        <v>1</v>
      </c>
      <c r="M85" s="125"/>
      <c r="N85" s="126" t="s">
        <v>171</v>
      </c>
      <c r="O85" s="126"/>
      <c r="P85" s="126"/>
      <c r="Q85" s="125"/>
      <c r="R85" s="136">
        <v>4</v>
      </c>
      <c r="S85" s="137" t="s">
        <v>172</v>
      </c>
    </row>
    <row r="86" spans="2:19" ht="24" thickBot="1" x14ac:dyDescent="0.4">
      <c r="B86" s="125"/>
      <c r="C86" s="125"/>
      <c r="D86" s="125"/>
      <c r="E86" s="125"/>
      <c r="F86" s="125"/>
      <c r="G86" s="125"/>
      <c r="H86" s="125"/>
      <c r="I86" s="125"/>
      <c r="J86" s="125"/>
      <c r="K86" s="129"/>
      <c r="L86" s="125"/>
      <c r="M86" s="125"/>
      <c r="N86" s="126"/>
      <c r="O86" s="126"/>
      <c r="P86" s="126"/>
      <c r="Q86" s="125"/>
      <c r="R86" s="139">
        <v>5</v>
      </c>
      <c r="S86" s="140" t="s">
        <v>173</v>
      </c>
    </row>
    <row r="89" spans="2:19" x14ac:dyDescent="0.35">
      <c r="N89" s="71" t="s">
        <v>190</v>
      </c>
    </row>
  </sheetData>
  <autoFilter ref="B7:R63"/>
  <mergeCells count="10">
    <mergeCell ref="B1:M1"/>
    <mergeCell ref="B2:L2"/>
    <mergeCell ref="B82:L82"/>
    <mergeCell ref="R2:R5"/>
    <mergeCell ref="S2:S5"/>
    <mergeCell ref="N1:Q1"/>
    <mergeCell ref="N2:N5"/>
    <mergeCell ref="O2:O5"/>
    <mergeCell ref="P2:P5"/>
    <mergeCell ref="Q2:Q5"/>
  </mergeCells>
  <conditionalFormatting sqref="R13 R46:R47 R37:R44 R22:R32 R16:R20 R49:R57 R74:R79">
    <cfRule type="cellIs" dxfId="66" priority="100" stopIfTrue="1" operator="between">
      <formula>1</formula>
      <formula>2</formula>
    </cfRule>
    <cfRule type="cellIs" dxfId="65" priority="101" stopIfTrue="1" operator="between">
      <formula>2</formula>
      <formula>4</formula>
    </cfRule>
    <cfRule type="cellIs" dxfId="64" priority="102" stopIfTrue="1" operator="equal">
      <formula>5</formula>
    </cfRule>
  </conditionalFormatting>
  <conditionalFormatting sqref="M13:M80">
    <cfRule type="cellIs" dxfId="63" priority="103" stopIfTrue="1" operator="equal">
      <formula>1</formula>
    </cfRule>
    <cfRule type="cellIs" dxfId="62" priority="104" stopIfTrue="1" operator="equal">
      <formula>"AND(2,D)"</formula>
    </cfRule>
    <cfRule type="cellIs" dxfId="61" priority="105" stopIfTrue="1" operator="equal">
      <formula>3</formula>
    </cfRule>
  </conditionalFormatting>
  <conditionalFormatting sqref="B13:L66 B80:L80">
    <cfRule type="cellIs" dxfId="60" priority="106" stopIfTrue="1" operator="equal">
      <formula>1</formula>
    </cfRule>
    <cfRule type="cellIs" dxfId="59" priority="107" stopIfTrue="1" operator="equal">
      <formula>"D"</formula>
    </cfRule>
    <cfRule type="cellIs" dxfId="58" priority="108" stopIfTrue="1" operator="equal">
      <formula>3</formula>
    </cfRule>
  </conditionalFormatting>
  <conditionalFormatting sqref="M83:M86 B86:L86 B81:M81">
    <cfRule type="cellIs" dxfId="57" priority="97" stopIfTrue="1" operator="equal">
      <formula>1</formula>
    </cfRule>
    <cfRule type="cellIs" dxfId="56" priority="98" stopIfTrue="1" operator="equal">
      <formula>2</formula>
    </cfRule>
    <cfRule type="cellIs" dxfId="55" priority="99" stopIfTrue="1" operator="equal">
      <formula>3</formula>
    </cfRule>
  </conditionalFormatting>
  <conditionalFormatting sqref="R8:R12">
    <cfRule type="cellIs" dxfId="54" priority="91" stopIfTrue="1" operator="between">
      <formula>1</formula>
      <formula>2</formula>
    </cfRule>
    <cfRule type="cellIs" dxfId="53" priority="92" stopIfTrue="1" operator="between">
      <formula>2</formula>
      <formula>4</formula>
    </cfRule>
    <cfRule type="cellIs" dxfId="52" priority="93" stopIfTrue="1" operator="equal">
      <formula>5</formula>
    </cfRule>
  </conditionalFormatting>
  <conditionalFormatting sqref="R14:R15">
    <cfRule type="cellIs" dxfId="51" priority="88" stopIfTrue="1" operator="between">
      <formula>1</formula>
      <formula>2</formula>
    </cfRule>
    <cfRule type="cellIs" dxfId="50" priority="89" stopIfTrue="1" operator="between">
      <formula>2</formula>
      <formula>4</formula>
    </cfRule>
    <cfRule type="cellIs" dxfId="49" priority="90" stopIfTrue="1" operator="equal">
      <formula>5</formula>
    </cfRule>
  </conditionalFormatting>
  <conditionalFormatting sqref="R21">
    <cfRule type="cellIs" dxfId="48" priority="85" stopIfTrue="1" operator="between">
      <formula>1</formula>
      <formula>2</formula>
    </cfRule>
    <cfRule type="cellIs" dxfId="47" priority="86" stopIfTrue="1" operator="between">
      <formula>2</formula>
      <formula>4</formula>
    </cfRule>
    <cfRule type="cellIs" dxfId="46" priority="87" stopIfTrue="1" operator="equal">
      <formula>5</formula>
    </cfRule>
  </conditionalFormatting>
  <conditionalFormatting sqref="R48">
    <cfRule type="cellIs" dxfId="45" priority="67" stopIfTrue="1" operator="between">
      <formula>1</formula>
      <formula>2</formula>
    </cfRule>
    <cfRule type="cellIs" dxfId="44" priority="68" stopIfTrue="1" operator="between">
      <formula>2</formula>
      <formula>4</formula>
    </cfRule>
    <cfRule type="cellIs" dxfId="43" priority="69" stopIfTrue="1" operator="equal">
      <formula>5</formula>
    </cfRule>
  </conditionalFormatting>
  <conditionalFormatting sqref="R45">
    <cfRule type="cellIs" dxfId="42" priority="64" stopIfTrue="1" operator="between">
      <formula>1</formula>
      <formula>2</formula>
    </cfRule>
    <cfRule type="cellIs" dxfId="41" priority="65" stopIfTrue="1" operator="between">
      <formula>2</formula>
      <formula>4</formula>
    </cfRule>
    <cfRule type="cellIs" dxfId="40" priority="66" stopIfTrue="1" operator="equal">
      <formula>5</formula>
    </cfRule>
  </conditionalFormatting>
  <conditionalFormatting sqref="R33 R35">
    <cfRule type="cellIs" dxfId="39" priority="61" stopIfTrue="1" operator="between">
      <formula>1</formula>
      <formula>2</formula>
    </cfRule>
    <cfRule type="cellIs" dxfId="38" priority="62" stopIfTrue="1" operator="between">
      <formula>2</formula>
      <formula>4</formula>
    </cfRule>
    <cfRule type="cellIs" dxfId="37" priority="63" stopIfTrue="1" operator="equal">
      <formula>5</formula>
    </cfRule>
  </conditionalFormatting>
  <conditionalFormatting sqref="R36">
    <cfRule type="cellIs" dxfId="36" priority="58" stopIfTrue="1" operator="between">
      <formula>1</formula>
      <formula>2</formula>
    </cfRule>
    <cfRule type="cellIs" dxfId="35" priority="59" stopIfTrue="1" operator="between">
      <formula>2</formula>
      <formula>4</formula>
    </cfRule>
    <cfRule type="cellIs" dxfId="34" priority="60" stopIfTrue="1" operator="equal">
      <formula>5</formula>
    </cfRule>
  </conditionalFormatting>
  <conditionalFormatting sqref="R34">
    <cfRule type="cellIs" dxfId="33" priority="55" stopIfTrue="1" operator="between">
      <formula>1</formula>
      <formula>2</formula>
    </cfRule>
    <cfRule type="cellIs" dxfId="32" priority="56" stopIfTrue="1" operator="between">
      <formula>2</formula>
      <formula>4</formula>
    </cfRule>
    <cfRule type="cellIs" dxfId="31" priority="57" stopIfTrue="1" operator="equal">
      <formula>5</formula>
    </cfRule>
  </conditionalFormatting>
  <conditionalFormatting sqref="G8:G11">
    <cfRule type="cellIs" dxfId="30" priority="52" stopIfTrue="1" operator="equal">
      <formula>1</formula>
    </cfRule>
    <cfRule type="cellIs" dxfId="29" priority="53" stopIfTrue="1" operator="equal">
      <formula>"D"</formula>
    </cfRule>
    <cfRule type="cellIs" dxfId="28" priority="54" stopIfTrue="1" operator="equal">
      <formula>3</formula>
    </cfRule>
  </conditionalFormatting>
  <conditionalFormatting sqref="R58:R66">
    <cfRule type="cellIs" dxfId="27" priority="37" stopIfTrue="1" operator="between">
      <formula>1</formula>
      <formula>2</formula>
    </cfRule>
    <cfRule type="cellIs" dxfId="26" priority="38" stopIfTrue="1" operator="between">
      <formula>2</formula>
      <formula>4</formula>
    </cfRule>
    <cfRule type="cellIs" dxfId="25" priority="39" stopIfTrue="1" operator="equal">
      <formula>5</formula>
    </cfRule>
  </conditionalFormatting>
  <conditionalFormatting sqref="R80">
    <cfRule type="cellIs" dxfId="24" priority="34" stopIfTrue="1" operator="between">
      <formula>1</formula>
      <formula>2</formula>
    </cfRule>
    <cfRule type="cellIs" dxfId="23" priority="35" stopIfTrue="1" operator="between">
      <formula>2</formula>
      <formula>4</formula>
    </cfRule>
    <cfRule type="cellIs" dxfId="22" priority="36" stopIfTrue="1" operator="equal">
      <formula>5</formula>
    </cfRule>
  </conditionalFormatting>
  <conditionalFormatting sqref="R67:R73">
    <cfRule type="cellIs" dxfId="21" priority="31" stopIfTrue="1" operator="between">
      <formula>1</formula>
      <formula>2</formula>
    </cfRule>
    <cfRule type="cellIs" dxfId="20" priority="32" stopIfTrue="1" operator="between">
      <formula>2</formula>
      <formula>4</formula>
    </cfRule>
    <cfRule type="cellIs" dxfId="19" priority="33" stopIfTrue="1" operator="equal">
      <formula>5</formula>
    </cfRule>
  </conditionalFormatting>
  <conditionalFormatting sqref="B8:B11">
    <cfRule type="cellIs" dxfId="18" priority="19" stopIfTrue="1" operator="equal">
      <formula>1</formula>
    </cfRule>
    <cfRule type="cellIs" dxfId="17" priority="20" stopIfTrue="1" operator="equal">
      <formula>"D"</formula>
    </cfRule>
    <cfRule type="cellIs" dxfId="16" priority="21" stopIfTrue="1" operator="equal">
      <formula>3</formula>
    </cfRule>
  </conditionalFormatting>
  <conditionalFormatting sqref="B12">
    <cfRule type="cellIs" dxfId="15" priority="16" stopIfTrue="1" operator="equal">
      <formula>1</formula>
    </cfRule>
    <cfRule type="cellIs" dxfId="14" priority="17" stopIfTrue="1" operator="equal">
      <formula>"D"</formula>
    </cfRule>
    <cfRule type="cellIs" dxfId="13" priority="18" stopIfTrue="1" operator="equal">
      <formula>3</formula>
    </cfRule>
  </conditionalFormatting>
  <conditionalFormatting sqref="B67:L67">
    <cfRule type="cellIs" dxfId="12" priority="15" operator="equal">
      <formula>$A$67</formula>
    </cfRule>
  </conditionalFormatting>
  <conditionalFormatting sqref="B68:L68">
    <cfRule type="cellIs" dxfId="11" priority="14" operator="equal">
      <formula>$A$68</formula>
    </cfRule>
  </conditionalFormatting>
  <conditionalFormatting sqref="B69:L69">
    <cfRule type="cellIs" dxfId="10" priority="13" operator="lessThanOrEqual">
      <formula>$A$69</formula>
    </cfRule>
  </conditionalFormatting>
  <conditionalFormatting sqref="B70:L70">
    <cfRule type="cellIs" dxfId="9" priority="12" operator="lessThanOrEqual">
      <formula>$A$70</formula>
    </cfRule>
  </conditionalFormatting>
  <conditionalFormatting sqref="B71:L71">
    <cfRule type="cellIs" dxfId="8" priority="11" operator="greaterThanOrEqual">
      <formula>$A$71</formula>
    </cfRule>
  </conditionalFormatting>
  <conditionalFormatting sqref="B72:L72">
    <cfRule type="cellIs" dxfId="7" priority="10" operator="greaterThanOrEqual">
      <formula>$A$72</formula>
    </cfRule>
  </conditionalFormatting>
  <conditionalFormatting sqref="B73:L73">
    <cfRule type="cellIs" dxfId="6" priority="8" operator="greaterThanOrEqual">
      <formula>$A$73</formula>
    </cfRule>
  </conditionalFormatting>
  <conditionalFormatting sqref="B75:L75">
    <cfRule type="cellIs" dxfId="5" priority="7" operator="greaterThanOrEqual">
      <formula>$A$75</formula>
    </cfRule>
  </conditionalFormatting>
  <conditionalFormatting sqref="B76:L76">
    <cfRule type="cellIs" dxfId="4" priority="6" operator="greaterThanOrEqual">
      <formula>$A$76</formula>
    </cfRule>
  </conditionalFormatting>
  <conditionalFormatting sqref="B74:L74">
    <cfRule type="cellIs" dxfId="3" priority="5" operator="greaterThanOrEqual">
      <formula>$A$74</formula>
    </cfRule>
  </conditionalFormatting>
  <conditionalFormatting sqref="B77:L77">
    <cfRule type="cellIs" dxfId="2" priority="4" operator="greaterThanOrEqual">
      <formula>$A$77</formula>
    </cfRule>
  </conditionalFormatting>
  <conditionalFormatting sqref="B78:L78">
    <cfRule type="cellIs" dxfId="1" priority="3" operator="greaterThanOrEqual">
      <formula>$A$78</formula>
    </cfRule>
  </conditionalFormatting>
  <conditionalFormatting sqref="B79:L79">
    <cfRule type="cellIs" dxfId="0" priority="2" operator="greaterThanOrEqual">
      <formula>$A$79</formula>
    </cfRule>
  </conditionalFormatting>
  <conditionalFormatting sqref="B67:L79">
    <cfRule type="cellIs" priority="1" operator="equal">
      <formula>$B$90</formula>
    </cfRule>
  </conditionalFormatting>
  <dataValidations count="3">
    <dataValidation type="list" allowBlank="1" showInputMessage="1" showErrorMessage="1" sqref="Q86">
      <formula1>Applicability</formula1>
    </dataValidation>
    <dataValidation type="list" allowBlank="1" showInputMessage="1" showErrorMessage="1" sqref="Q82 Q8:Q80">
      <formula1>$Q$86:$Q$87</formula1>
    </dataValidation>
    <dataValidation type="list" allowBlank="1" showInputMessage="1" showErrorMessage="1" prompt="1 = Not avaliable_x000a_2 = Not finished_x000a_3 = Quality not 100%_x000a_4 = Quality 100%_x000a_5 = Archived" sqref="R8:R80">
      <formula1>$R$82:$R$86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1048527"/>
  <sheetViews>
    <sheetView showGridLines="0" tabSelected="1" zoomScale="60" zoomScaleNormal="6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1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28515625" style="64" bestFit="1" customWidth="1"/>
    <col min="11" max="14" width="21.28515625" style="65" bestFit="1" customWidth="1"/>
    <col min="15" max="15" width="20.5703125" style="65" bestFit="1" customWidth="1"/>
    <col min="16" max="16" width="15.28515625" style="65" bestFit="1" customWidth="1"/>
    <col min="17" max="17" width="12.28515625" style="65" bestFit="1" customWidth="1"/>
    <col min="18" max="18" width="14" style="65" bestFit="1" customWidth="1"/>
    <col min="19" max="19" width="13.7109375" style="65" bestFit="1" customWidth="1"/>
    <col min="20" max="20" width="13.5703125" style="65" bestFit="1" customWidth="1"/>
    <col min="21" max="21" width="14.140625" style="65" bestFit="1" customWidth="1"/>
    <col min="22" max="22" width="14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225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4" t="s">
        <v>97</v>
      </c>
      <c r="H3" s="10">
        <v>10000</v>
      </c>
      <c r="I3" s="10">
        <f>H3/12*$B$1</f>
        <v>5000</v>
      </c>
      <c r="J3" s="27">
        <v>228939.27856445301</v>
      </c>
      <c r="K3" s="20">
        <v>35024.987182617202</v>
      </c>
      <c r="L3" s="20">
        <v>38645.110961914099</v>
      </c>
      <c r="M3" s="20">
        <v>36823.175903320298</v>
      </c>
      <c r="N3" s="20">
        <v>46675.963500976599</v>
      </c>
      <c r="O3" s="20">
        <v>34858.494506835901</v>
      </c>
      <c r="P3" s="20">
        <v>36911.546508789099</v>
      </c>
      <c r="Q3" s="20"/>
      <c r="R3" s="20"/>
      <c r="S3" s="20"/>
      <c r="T3" s="20"/>
      <c r="U3" s="20"/>
      <c r="V3" s="20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 t="s">
        <v>97</v>
      </c>
      <c r="H4" s="9">
        <v>0.35</v>
      </c>
      <c r="I4" s="9">
        <f>H4</f>
        <v>0.35</v>
      </c>
      <c r="J4" s="35">
        <v>0.34563534496705001</v>
      </c>
      <c r="K4" s="36">
        <v>0.55680666664122402</v>
      </c>
      <c r="L4" s="36">
        <v>-3.0691790422164899E-3</v>
      </c>
      <c r="M4" s="36">
        <v>0.63395335245004403</v>
      </c>
      <c r="N4" s="36">
        <v>0.75942003955843795</v>
      </c>
      <c r="O4" s="36">
        <v>-0.25844017231959798</v>
      </c>
      <c r="P4" s="36">
        <v>0.26994172108569198</v>
      </c>
      <c r="Q4" s="36"/>
      <c r="R4" s="36"/>
      <c r="S4" s="36"/>
      <c r="T4" s="36"/>
      <c r="U4" s="36"/>
      <c r="V4" s="36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 t="s">
        <v>97</v>
      </c>
      <c r="H5" s="8">
        <v>0.8</v>
      </c>
      <c r="I5" s="9">
        <f>H5</f>
        <v>0.8</v>
      </c>
      <c r="J5" s="35">
        <v>0.66081871345029197</v>
      </c>
      <c r="K5" s="36">
        <v>0.59649122807017496</v>
      </c>
      <c r="L5" s="36">
        <v>0.64285714285714302</v>
      </c>
      <c r="M5" s="36">
        <v>0.69642857142857095</v>
      </c>
      <c r="N5" s="36">
        <v>0.71428571428571397</v>
      </c>
      <c r="O5" s="36">
        <v>0.67241379310344795</v>
      </c>
      <c r="P5" s="36">
        <v>0.644067796610169</v>
      </c>
      <c r="Q5" s="36"/>
      <c r="R5" s="36"/>
      <c r="S5" s="36"/>
      <c r="T5" s="36"/>
      <c r="U5" s="36"/>
      <c r="V5" s="36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 t="s">
        <v>97</v>
      </c>
      <c r="H6" s="16">
        <v>7</v>
      </c>
      <c r="I6" s="25">
        <f>N6</f>
        <v>41</v>
      </c>
      <c r="J6" s="37">
        <v>41</v>
      </c>
      <c r="K6" s="38">
        <v>41</v>
      </c>
      <c r="L6" s="38">
        <v>41</v>
      </c>
      <c r="M6" s="38">
        <v>42</v>
      </c>
      <c r="N6" s="38">
        <v>41</v>
      </c>
      <c r="O6" s="38">
        <v>41</v>
      </c>
      <c r="P6" s="38">
        <v>41</v>
      </c>
      <c r="Q6" s="38"/>
      <c r="R6" s="38"/>
      <c r="S6" s="38"/>
      <c r="T6" s="38"/>
      <c r="U6" s="38"/>
      <c r="V6" s="38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/>
      <c r="H7" s="15">
        <v>2</v>
      </c>
      <c r="I7" s="15">
        <f>H7</f>
        <v>2</v>
      </c>
      <c r="J7" s="29">
        <v>9.4285714085004795</v>
      </c>
      <c r="K7" s="30">
        <v>11.076923203891599</v>
      </c>
      <c r="L7" s="30">
        <v>7.7142858292375296</v>
      </c>
      <c r="M7" s="30">
        <v>10.285714438983399</v>
      </c>
      <c r="N7" s="30">
        <v>8.3076924029186703</v>
      </c>
      <c r="O7" s="30">
        <v>8.5714283707190599</v>
      </c>
      <c r="P7" s="30">
        <v>10.4999996284023</v>
      </c>
      <c r="Q7" s="30"/>
      <c r="R7" s="30"/>
      <c r="S7" s="30"/>
      <c r="T7" s="30"/>
      <c r="U7" s="30"/>
      <c r="V7" s="30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/>
      <c r="H8" s="15">
        <v>2</v>
      </c>
      <c r="I8" s="15">
        <f>H8</f>
        <v>2</v>
      </c>
      <c r="J8" s="29">
        <v>4.4210527240404502</v>
      </c>
      <c r="K8" s="30">
        <v>3.3684211583018699</v>
      </c>
      <c r="L8" s="30">
        <v>5.7857144735373502</v>
      </c>
      <c r="M8" s="30">
        <v>4.2857144248424799</v>
      </c>
      <c r="N8" s="30">
        <v>4.2857144248424799</v>
      </c>
      <c r="O8" s="30">
        <v>5.58620689368135</v>
      </c>
      <c r="P8" s="30">
        <v>3.2542372848480099</v>
      </c>
      <c r="Q8" s="30"/>
      <c r="R8" s="30"/>
      <c r="S8" s="30"/>
      <c r="T8" s="30"/>
      <c r="U8" s="30"/>
      <c r="V8" s="30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/>
      <c r="H9" s="15">
        <v>2</v>
      </c>
      <c r="I9" s="21">
        <f>H9</f>
        <v>2</v>
      </c>
      <c r="J9" s="29">
        <v>6.8528248873134103</v>
      </c>
      <c r="K9" s="30">
        <v>4.0686665852864596</v>
      </c>
      <c r="L9" s="30">
        <v>8.0374287196568108</v>
      </c>
      <c r="M9" s="30">
        <v>6.1503702799479196</v>
      </c>
      <c r="N9" s="30">
        <v>5.6310346044343103</v>
      </c>
      <c r="O9" s="30">
        <v>9.1142858777727405</v>
      </c>
      <c r="P9" s="30">
        <v>6.6523254749386798</v>
      </c>
      <c r="Q9" s="30"/>
      <c r="R9" s="30"/>
      <c r="S9" s="30"/>
      <c r="T9" s="30"/>
      <c r="U9" s="30"/>
      <c r="V9" s="30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/>
      <c r="H10" s="8">
        <v>0.1</v>
      </c>
      <c r="I10" s="9">
        <f>H10</f>
        <v>0.1</v>
      </c>
      <c r="J10" s="35">
        <v>0.105263157894737</v>
      </c>
      <c r="K10" s="36">
        <v>5.5555555555555601E-2</v>
      </c>
      <c r="L10" s="36">
        <v>3.3333333333333298E-2</v>
      </c>
      <c r="M10" s="36">
        <v>7.1428571428571397E-2</v>
      </c>
      <c r="N10" s="36">
        <v>9.0909090909090898E-2</v>
      </c>
      <c r="O10" s="36">
        <v>9.6774193548387094E-2</v>
      </c>
      <c r="P10" s="36">
        <v>0.30434782608695699</v>
      </c>
      <c r="Q10" s="36"/>
      <c r="R10" s="36"/>
      <c r="S10" s="36"/>
      <c r="T10" s="36"/>
      <c r="U10" s="36"/>
      <c r="V10" s="36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/>
      <c r="H11" s="8">
        <v>0.75</v>
      </c>
      <c r="I11" s="9">
        <f>H11</f>
        <v>0.75</v>
      </c>
      <c r="J11" s="32">
        <v>0.75384615384615405</v>
      </c>
      <c r="K11" s="31">
        <v>0.72727272727272696</v>
      </c>
      <c r="L11" s="31">
        <v>0.81481481481481499</v>
      </c>
      <c r="M11" s="31">
        <v>0.66666666666666696</v>
      </c>
      <c r="N11" s="31">
        <v>0.85714285714285698</v>
      </c>
      <c r="O11" s="31">
        <v>0.78260869565217395</v>
      </c>
      <c r="P11" s="31">
        <v>0.66666666666666696</v>
      </c>
      <c r="Q11" s="31"/>
      <c r="R11" s="31"/>
      <c r="S11" s="31"/>
      <c r="T11" s="31"/>
      <c r="U11" s="31"/>
      <c r="V11" s="31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5"/>
      <c r="H12" s="15">
        <v>20</v>
      </c>
      <c r="I12" s="17">
        <f>H12/12*$B$1</f>
        <v>10</v>
      </c>
      <c r="J12" s="39">
        <v>18.596556069987781</v>
      </c>
      <c r="K12" s="30">
        <v>3.5205555668583601</v>
      </c>
      <c r="L12" s="30">
        <v>2.86927282159979</v>
      </c>
      <c r="M12" s="30">
        <v>2.7066071799823201</v>
      </c>
      <c r="N12" s="30">
        <v>3.4316666214554399</v>
      </c>
      <c r="O12" s="30">
        <v>3.2820000388405499</v>
      </c>
      <c r="P12" s="30">
        <v>2.8175438998038298</v>
      </c>
      <c r="Q12" s="30"/>
      <c r="R12" s="30"/>
      <c r="S12" s="30"/>
      <c r="T12" s="30"/>
      <c r="U12" s="30"/>
      <c r="V12" s="30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5"/>
      <c r="H13" s="15">
        <v>1000</v>
      </c>
      <c r="I13" s="10">
        <f>H13/12*$B$1</f>
        <v>500</v>
      </c>
      <c r="J13" s="40">
        <v>2719.246928327394</v>
      </c>
      <c r="K13" s="20">
        <v>752.82463582356797</v>
      </c>
      <c r="L13" s="20">
        <v>-21.8081809303977</v>
      </c>
      <c r="M13" s="20">
        <v>630.92000906808005</v>
      </c>
      <c r="N13" s="20">
        <v>299.72332537615699</v>
      </c>
      <c r="O13" s="20">
        <v>292.33653508966597</v>
      </c>
      <c r="P13" s="20">
        <v>753.74770154451096</v>
      </c>
      <c r="Q13" s="20"/>
      <c r="R13" s="20"/>
      <c r="S13" s="20"/>
      <c r="T13" s="20"/>
      <c r="U13" s="20"/>
      <c r="V13" s="20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5"/>
      <c r="H14" s="15">
        <v>6</v>
      </c>
      <c r="I14" s="17">
        <f>H14/12*$B$1</f>
        <v>3</v>
      </c>
      <c r="J14" s="29">
        <v>3.27643504531722</v>
      </c>
      <c r="K14" s="30">
        <v>0.43518518518518501</v>
      </c>
      <c r="L14" s="30">
        <v>0.381818181818182</v>
      </c>
      <c r="M14" s="30">
        <v>0.73660714285714302</v>
      </c>
      <c r="N14" s="30">
        <v>0.51388888888888895</v>
      </c>
      <c r="O14" s="30">
        <v>0.49090909090909102</v>
      </c>
      <c r="P14" s="30">
        <v>0.70614035087719296</v>
      </c>
      <c r="Q14" s="30"/>
      <c r="R14" s="30"/>
      <c r="S14" s="30"/>
      <c r="T14" s="30"/>
      <c r="U14" s="30"/>
      <c r="V14" s="30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/>
      <c r="H15" s="8">
        <v>0.1</v>
      </c>
      <c r="I15" s="9">
        <f t="shared" ref="I15:I20" si="0">H15</f>
        <v>0.1</v>
      </c>
      <c r="J15" s="28">
        <v>0.27329192546583903</v>
      </c>
      <c r="K15" s="22">
        <v>0</v>
      </c>
      <c r="L15" s="22">
        <v>0.28947368421052599</v>
      </c>
      <c r="M15" s="22">
        <v>0.1875</v>
      </c>
      <c r="N15" s="22">
        <v>0.18181818181818199</v>
      </c>
      <c r="O15" s="22">
        <v>0.36363636363636398</v>
      </c>
      <c r="P15" s="22">
        <v>0.3</v>
      </c>
      <c r="Q15" s="22"/>
      <c r="R15" s="22"/>
      <c r="S15" s="22"/>
      <c r="T15" s="22"/>
      <c r="U15" s="22"/>
      <c r="V15" s="22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>
        <v>6</v>
      </c>
      <c r="I16" s="15">
        <f t="shared" si="0"/>
        <v>6</v>
      </c>
      <c r="J16" s="29">
        <v>5.81666666666667</v>
      </c>
      <c r="K16" s="30">
        <v>3.78571428571429</v>
      </c>
      <c r="L16" s="30">
        <v>7.5</v>
      </c>
      <c r="M16" s="30">
        <v>11.625</v>
      </c>
      <c r="N16" s="30">
        <v>0</v>
      </c>
      <c r="O16" s="38">
        <v>5.81666666666667</v>
      </c>
      <c r="P16" s="30">
        <v>5.81666666666667</v>
      </c>
      <c r="Q16" s="30">
        <v>5.81666666666667</v>
      </c>
      <c r="R16" s="30"/>
      <c r="S16" s="30"/>
      <c r="T16" s="30"/>
      <c r="U16" s="30"/>
      <c r="V16" s="30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0.03</v>
      </c>
      <c r="I17" s="9">
        <f t="shared" si="0"/>
        <v>0.03</v>
      </c>
      <c r="J17" s="35">
        <v>5.24871094708338E-2</v>
      </c>
      <c r="K17" s="36">
        <v>6.5041013369510806E-2</v>
      </c>
      <c r="L17" s="36">
        <v>0</v>
      </c>
      <c r="M17" s="36">
        <v>7.78813502202063E-2</v>
      </c>
      <c r="N17" s="36">
        <v>8.1338995457234206E-2</v>
      </c>
      <c r="O17" s="36">
        <v>1.8656739387223099E-2</v>
      </c>
      <c r="P17" s="36" t="s">
        <v>233</v>
      </c>
      <c r="Q17" s="36"/>
      <c r="R17" s="36"/>
      <c r="S17" s="36"/>
      <c r="T17" s="36"/>
      <c r="U17" s="36"/>
      <c r="V17" s="36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0.06</v>
      </c>
      <c r="I18" s="9">
        <f t="shared" si="0"/>
        <v>0.06</v>
      </c>
      <c r="J18" s="56">
        <v>0</v>
      </c>
      <c r="K18" s="22">
        <v>9.2533333333333329E-2</v>
      </c>
      <c r="L18" s="22">
        <v>0.27806666666666668</v>
      </c>
      <c r="M18" s="22">
        <v>0.14556666666666668</v>
      </c>
      <c r="N18" s="22">
        <v>0.16176666666666667</v>
      </c>
      <c r="O18" s="22">
        <v>0.10153333333333334</v>
      </c>
      <c r="P18" s="22"/>
      <c r="Q18" s="22"/>
      <c r="R18" s="22"/>
      <c r="S18" s="22"/>
      <c r="T18" s="22"/>
      <c r="U18" s="22"/>
      <c r="V18" s="22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f t="shared" si="0"/>
        <v>0</v>
      </c>
      <c r="J19" s="26">
        <v>0</v>
      </c>
      <c r="K19" s="21">
        <v>5</v>
      </c>
      <c r="L19" s="21">
        <v>5</v>
      </c>
      <c r="M19" s="21">
        <v>5</v>
      </c>
      <c r="N19" s="21">
        <v>4</v>
      </c>
      <c r="O19" s="21">
        <v>3</v>
      </c>
      <c r="P19" s="21">
        <v>3</v>
      </c>
      <c r="Q19" s="21"/>
      <c r="R19" s="21"/>
      <c r="S19" s="21"/>
      <c r="T19" s="21"/>
      <c r="U19" s="21"/>
      <c r="V19" s="21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f t="shared" si="0"/>
        <v>60</v>
      </c>
      <c r="J20" s="26">
        <v>23</v>
      </c>
      <c r="K20" s="21">
        <v>23</v>
      </c>
      <c r="L20" s="21">
        <v>23</v>
      </c>
      <c r="M20" s="21">
        <v>23</v>
      </c>
      <c r="N20" s="21">
        <v>23</v>
      </c>
      <c r="O20" s="21">
        <v>23</v>
      </c>
      <c r="P20" s="21">
        <v>23</v>
      </c>
      <c r="Q20" s="21"/>
      <c r="R20" s="21"/>
      <c r="S20" s="21"/>
      <c r="T20" s="21"/>
      <c r="U20" s="21"/>
      <c r="V20" s="21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/>
      <c r="I21" s="15">
        <v>365</v>
      </c>
      <c r="J21" s="26">
        <v>151</v>
      </c>
      <c r="K21" s="21">
        <v>282</v>
      </c>
      <c r="L21" s="21">
        <v>310</v>
      </c>
      <c r="M21" s="21">
        <v>341</v>
      </c>
      <c r="N21" s="21">
        <v>352</v>
      </c>
      <c r="O21" s="21">
        <v>121</v>
      </c>
      <c r="P21" s="21">
        <v>151</v>
      </c>
      <c r="Q21" s="21"/>
      <c r="R21" s="21"/>
      <c r="S21" s="21"/>
      <c r="T21" s="21"/>
      <c r="U21" s="21"/>
      <c r="V21" s="21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97</v>
      </c>
      <c r="H22" s="15">
        <v>0</v>
      </c>
      <c r="I22" s="4">
        <f>H22</f>
        <v>0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2</v>
      </c>
      <c r="Q22" s="21"/>
      <c r="R22" s="21"/>
      <c r="S22" s="21"/>
      <c r="T22" s="21"/>
      <c r="U22" s="21"/>
      <c r="V22" s="21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/>
      <c r="H23" s="21"/>
      <c r="I23" s="17">
        <f>H23/12*$B$1</f>
        <v>0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233</v>
      </c>
      <c r="O23" s="21" t="s">
        <v>233</v>
      </c>
      <c r="P23" s="21" t="s">
        <v>233</v>
      </c>
      <c r="Q23" s="21"/>
      <c r="R23" s="21"/>
      <c r="S23" s="21"/>
      <c r="T23" s="21"/>
      <c r="U23" s="21"/>
      <c r="V23" s="21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/>
      <c r="H24" s="21"/>
      <c r="I24" s="10">
        <f>H24/12*$B$1</f>
        <v>0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233</v>
      </c>
      <c r="O24" s="21" t="s">
        <v>233</v>
      </c>
      <c r="P24" s="21" t="s">
        <v>233</v>
      </c>
      <c r="Q24" s="21"/>
      <c r="R24" s="21"/>
      <c r="S24" s="21"/>
      <c r="T24" s="21"/>
      <c r="U24" s="21"/>
      <c r="V24" s="21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/>
      <c r="H25" s="15">
        <v>0</v>
      </c>
      <c r="I25" s="15">
        <f>H25</f>
        <v>0</v>
      </c>
      <c r="J25" s="26">
        <v>0</v>
      </c>
      <c r="K25" s="15">
        <v>0</v>
      </c>
      <c r="L25" s="15">
        <v>0</v>
      </c>
      <c r="M25" s="21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/>
      <c r="H26" s="15">
        <v>150</v>
      </c>
      <c r="I26" s="15">
        <f>H26</f>
        <v>150</v>
      </c>
      <c r="J26" s="26">
        <v>0</v>
      </c>
      <c r="K26" s="15">
        <v>0</v>
      </c>
      <c r="L26" s="15">
        <v>0</v>
      </c>
      <c r="M26" s="21">
        <v>0</v>
      </c>
      <c r="N26" s="21">
        <v>0</v>
      </c>
      <c r="O26" s="21">
        <v>0</v>
      </c>
      <c r="P26" s="21" t="s">
        <v>233</v>
      </c>
      <c r="Q26" s="21"/>
      <c r="R26" s="21"/>
      <c r="S26" s="21"/>
      <c r="T26" s="21"/>
      <c r="U26" s="21"/>
      <c r="V26" s="21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/>
      <c r="H27" s="15">
        <v>10</v>
      </c>
      <c r="I27" s="17">
        <f>H27/12*$B$1</f>
        <v>5</v>
      </c>
      <c r="J27" s="26">
        <v>0</v>
      </c>
      <c r="K27" s="15">
        <v>0</v>
      </c>
      <c r="L27" s="15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/>
      <c r="H28" s="10">
        <v>500000</v>
      </c>
      <c r="I28" s="10">
        <f>H28/12*$B$1</f>
        <v>250000</v>
      </c>
      <c r="J28" s="26">
        <v>0</v>
      </c>
      <c r="K28" s="15">
        <v>0</v>
      </c>
      <c r="L28" s="15">
        <v>0</v>
      </c>
      <c r="M28" s="21">
        <v>0</v>
      </c>
      <c r="N28" s="10">
        <v>8944.5400000000009</v>
      </c>
      <c r="O28" s="10">
        <v>8944.5400000000009</v>
      </c>
      <c r="P28" s="21" t="s">
        <v>233</v>
      </c>
      <c r="Q28" s="21"/>
      <c r="R28" s="21"/>
      <c r="S28" s="21"/>
      <c r="T28" s="21"/>
      <c r="U28" s="21"/>
      <c r="V28" s="21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/>
      <c r="H29" s="10">
        <v>500000</v>
      </c>
      <c r="I29" s="10">
        <f>H29/12*$B$1</f>
        <v>250000</v>
      </c>
      <c r="J29" s="26">
        <v>0</v>
      </c>
      <c r="K29" s="15">
        <v>0</v>
      </c>
      <c r="L29" s="15">
        <v>0</v>
      </c>
      <c r="M29" s="21">
        <v>0</v>
      </c>
      <c r="N29" s="10">
        <v>24126</v>
      </c>
      <c r="O29" s="10">
        <v>24126</v>
      </c>
      <c r="P29" s="21" t="s">
        <v>233</v>
      </c>
      <c r="Q29" s="21"/>
      <c r="R29" s="21"/>
      <c r="S29" s="21"/>
      <c r="T29" s="21"/>
      <c r="U29" s="21"/>
      <c r="V29" s="21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/>
      <c r="H30" s="15">
        <v>4</v>
      </c>
      <c r="I30" s="15">
        <f t="shared" ref="I30:I35" si="1">H30</f>
        <v>4</v>
      </c>
      <c r="J30" s="46"/>
      <c r="K30" s="50"/>
      <c r="L30" s="50"/>
      <c r="M30" s="50"/>
      <c r="N30" s="50"/>
      <c r="O30" s="145">
        <v>4.0599999999999996</v>
      </c>
      <c r="P30" s="21" t="s">
        <v>233</v>
      </c>
      <c r="Q30" s="21"/>
      <c r="R30" s="21"/>
      <c r="S30" s="21"/>
      <c r="T30" s="21"/>
      <c r="U30" s="21"/>
      <c r="V30" s="21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/>
      <c r="H31" s="8">
        <v>1</v>
      </c>
      <c r="I31" s="8">
        <f t="shared" si="1"/>
        <v>1</v>
      </c>
      <c r="J31" s="43"/>
      <c r="K31" s="45"/>
      <c r="L31" s="45"/>
      <c r="M31" s="45"/>
      <c r="N31" s="45"/>
      <c r="O31" s="45">
        <v>1</v>
      </c>
      <c r="P31" s="21" t="s">
        <v>233</v>
      </c>
      <c r="Q31" s="21"/>
      <c r="R31" s="21"/>
      <c r="S31" s="21"/>
      <c r="T31" s="21"/>
      <c r="U31" s="21"/>
      <c r="V31" s="21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si="1"/>
        <v>1</v>
      </c>
      <c r="J32" s="168"/>
      <c r="K32" s="156"/>
      <c r="L32" s="156"/>
      <c r="M32" s="156"/>
      <c r="N32" s="156"/>
      <c r="O32" s="157"/>
      <c r="P32" s="157" t="s">
        <v>233</v>
      </c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 t="s">
        <v>233</v>
      </c>
      <c r="H33" s="10">
        <f>0.148*H3</f>
        <v>1480</v>
      </c>
      <c r="I33" s="10">
        <f t="shared" si="1"/>
        <v>1480</v>
      </c>
      <c r="J33" s="27"/>
      <c r="K33" s="20"/>
      <c r="L33" s="20"/>
      <c r="M33" s="20"/>
      <c r="N33" s="20"/>
      <c r="O33" s="21"/>
      <c r="P33" s="21" t="s">
        <v>233</v>
      </c>
      <c r="Q33" s="21"/>
      <c r="R33" s="21"/>
      <c r="S33" s="21"/>
      <c r="T33" s="21"/>
      <c r="U33" s="21"/>
      <c r="V33" s="161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 t="s">
        <v>233</v>
      </c>
      <c r="H34" s="8">
        <v>0.1</v>
      </c>
      <c r="I34" s="8">
        <f t="shared" si="1"/>
        <v>0.1</v>
      </c>
      <c r="J34" s="28"/>
      <c r="K34" s="22"/>
      <c r="L34" s="22"/>
      <c r="M34" s="22"/>
      <c r="N34" s="22"/>
      <c r="O34" s="21"/>
      <c r="P34" s="21" t="s">
        <v>233</v>
      </c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 t="s">
        <v>233</v>
      </c>
      <c r="H35" s="8">
        <v>0.75</v>
      </c>
      <c r="I35" s="8">
        <f t="shared" si="1"/>
        <v>0.75</v>
      </c>
      <c r="J35" s="28"/>
      <c r="K35" s="23"/>
      <c r="L35" s="23"/>
      <c r="M35" s="23"/>
      <c r="N35" s="23"/>
      <c r="O35" s="21"/>
      <c r="P35" s="21" t="s">
        <v>233</v>
      </c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 t="s">
        <v>233</v>
      </c>
      <c r="H36" s="10">
        <v>0</v>
      </c>
      <c r="I36" s="10">
        <f>H36/12*$B$1</f>
        <v>0</v>
      </c>
      <c r="J36" s="27"/>
      <c r="K36" s="23"/>
      <c r="L36" s="23"/>
      <c r="M36" s="21"/>
      <c r="N36" s="21"/>
      <c r="O36" s="21"/>
      <c r="P36" s="21" t="s">
        <v>233</v>
      </c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 t="s">
        <v>233</v>
      </c>
      <c r="H37" s="8">
        <v>0.9</v>
      </c>
      <c r="I37" s="8">
        <f>H37</f>
        <v>0.9</v>
      </c>
      <c r="J37" s="28"/>
      <c r="K37" s="23"/>
      <c r="L37" s="23"/>
      <c r="M37" s="23"/>
      <c r="N37" s="23"/>
      <c r="O37" s="21"/>
      <c r="P37" s="21" t="s">
        <v>233</v>
      </c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 t="s">
        <v>233</v>
      </c>
      <c r="H38" s="25">
        <v>0</v>
      </c>
      <c r="I38" s="25">
        <f>H38</f>
        <v>0</v>
      </c>
      <c r="J38" s="163"/>
      <c r="K38" s="24"/>
      <c r="L38" s="24"/>
      <c r="M38" s="24"/>
      <c r="N38" s="24"/>
      <c r="O38" s="21"/>
      <c r="P38" s="21" t="s">
        <v>233</v>
      </c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 t="s">
        <v>233</v>
      </c>
      <c r="H39" s="15" t="s">
        <v>61</v>
      </c>
      <c r="I39" s="18">
        <v>50</v>
      </c>
      <c r="J39" s="26"/>
      <c r="K39" s="24"/>
      <c r="L39" s="24"/>
      <c r="M39" s="24"/>
      <c r="N39" s="24"/>
      <c r="O39" s="21"/>
      <c r="P39" s="21" t="s">
        <v>233</v>
      </c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 t="s">
        <v>233</v>
      </c>
      <c r="H40" s="8">
        <v>0.02</v>
      </c>
      <c r="I40" s="8">
        <f t="shared" ref="I40:I49" si="2">H40</f>
        <v>0.02</v>
      </c>
      <c r="J40" s="169"/>
      <c r="K40" s="170"/>
      <c r="L40" s="170"/>
      <c r="M40" s="170"/>
      <c r="N40" s="170"/>
      <c r="O40" s="166"/>
      <c r="P40" s="166" t="s">
        <v>233</v>
      </c>
      <c r="Q40" s="166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/>
      <c r="H41" s="15">
        <v>0</v>
      </c>
      <c r="I41" s="15">
        <f t="shared" si="2"/>
        <v>0</v>
      </c>
      <c r="J41" s="26">
        <v>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/>
      <c r="R41" s="21"/>
      <c r="S41" s="21"/>
      <c r="T41" s="21"/>
      <c r="U41" s="21"/>
      <c r="V41" s="21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/>
      <c r="I42" s="9">
        <f>H42/12*$B$1</f>
        <v>0</v>
      </c>
      <c r="J42" s="28" t="s">
        <v>233</v>
      </c>
      <c r="K42" s="23" t="s">
        <v>233</v>
      </c>
      <c r="L42" s="23" t="s">
        <v>233</v>
      </c>
      <c r="M42" s="21" t="s">
        <v>233</v>
      </c>
      <c r="N42" s="21" t="s">
        <v>233</v>
      </c>
      <c r="O42" s="21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/>
      <c r="H43" s="8">
        <v>0.8</v>
      </c>
      <c r="I43" s="9">
        <f>H43/12*$B$1</f>
        <v>0.4</v>
      </c>
      <c r="J43" s="28" t="s">
        <v>233</v>
      </c>
      <c r="K43" s="23" t="s">
        <v>233</v>
      </c>
      <c r="L43" s="23" t="s">
        <v>233</v>
      </c>
      <c r="M43" s="22" t="s">
        <v>233</v>
      </c>
      <c r="N43" s="22" t="s">
        <v>233</v>
      </c>
      <c r="O43" s="21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 t="s">
        <v>233</v>
      </c>
      <c r="H44" s="8">
        <v>1</v>
      </c>
      <c r="I44" s="8">
        <f t="shared" si="2"/>
        <v>1</v>
      </c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15">
        <v>5</v>
      </c>
      <c r="I45" s="15">
        <f t="shared" si="2"/>
        <v>5</v>
      </c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>
        <v>5</v>
      </c>
      <c r="I46" s="15">
        <f t="shared" si="2"/>
        <v>5</v>
      </c>
      <c r="J46" s="26">
        <v>1</v>
      </c>
      <c r="K46" s="24">
        <v>5</v>
      </c>
      <c r="L46" s="24">
        <v>5</v>
      </c>
      <c r="M46" s="24">
        <v>3</v>
      </c>
      <c r="N46" s="24">
        <v>1</v>
      </c>
      <c r="O46" s="24">
        <v>1</v>
      </c>
      <c r="P46" s="23" t="s">
        <v>233</v>
      </c>
      <c r="Q46" s="21"/>
      <c r="R46" s="21"/>
      <c r="S46" s="21"/>
      <c r="T46" s="21"/>
      <c r="U46" s="21"/>
      <c r="V46" s="21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 t="shared" si="2"/>
        <v>90</v>
      </c>
      <c r="J47" s="26">
        <v>90</v>
      </c>
      <c r="K47" s="24">
        <v>67.2</v>
      </c>
      <c r="L47" s="24">
        <v>91.4</v>
      </c>
      <c r="M47" s="24">
        <v>60.4</v>
      </c>
      <c r="N47" s="24">
        <v>62</v>
      </c>
      <c r="O47" s="24">
        <v>90</v>
      </c>
      <c r="P47" s="23" t="s">
        <v>233</v>
      </c>
      <c r="Q47" s="21"/>
      <c r="R47" s="21"/>
      <c r="S47" s="21"/>
      <c r="T47" s="21"/>
      <c r="U47" s="21"/>
      <c r="V47" s="21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90</v>
      </c>
      <c r="I48" s="15">
        <f t="shared" si="2"/>
        <v>90</v>
      </c>
      <c r="J48" s="29">
        <v>74.019374999996899</v>
      </c>
      <c r="K48" s="24">
        <v>3.4237500000002901</v>
      </c>
      <c r="L48" s="24">
        <v>31.371041666666901</v>
      </c>
      <c r="M48" s="24">
        <v>59.160208333333102</v>
      </c>
      <c r="N48" s="24">
        <v>66.728055555552402</v>
      </c>
      <c r="O48" s="24">
        <v>74.019374999996899</v>
      </c>
      <c r="P48" s="23" t="s">
        <v>233</v>
      </c>
      <c r="Q48" s="21"/>
      <c r="R48" s="21"/>
      <c r="S48" s="21"/>
      <c r="T48" s="21"/>
      <c r="U48" s="21"/>
      <c r="V48" s="21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>
        <v>10</v>
      </c>
      <c r="I49" s="15">
        <f t="shared" si="2"/>
        <v>10</v>
      </c>
      <c r="J49" s="26">
        <v>7</v>
      </c>
      <c r="K49" s="24">
        <v>3</v>
      </c>
      <c r="L49" s="24">
        <v>4</v>
      </c>
      <c r="M49" s="24">
        <v>8</v>
      </c>
      <c r="N49" s="24">
        <v>7</v>
      </c>
      <c r="O49" s="24">
        <v>7</v>
      </c>
      <c r="P49" s="23" t="s">
        <v>233</v>
      </c>
      <c r="Q49" s="21"/>
      <c r="R49" s="21"/>
      <c r="S49" s="21"/>
      <c r="T49" s="21"/>
      <c r="U49" s="21"/>
      <c r="V49" s="21"/>
      <c r="W49" s="1"/>
    </row>
    <row r="50" spans="1:23" x14ac:dyDescent="0.35">
      <c r="P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3">4000/12</f>
        <v>333.33333333333331</v>
      </c>
      <c r="R53" s="70">
        <f t="shared" si="3"/>
        <v>333.33333333333331</v>
      </c>
      <c r="S53" s="70">
        <f t="shared" si="3"/>
        <v>333.33333333333331</v>
      </c>
      <c r="T53" s="70">
        <f t="shared" si="3"/>
        <v>333.33333333333331</v>
      </c>
      <c r="U53" s="70">
        <f t="shared" si="3"/>
        <v>333.33333333333331</v>
      </c>
      <c r="V53" s="70">
        <f t="shared" si="3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4">Q53*Q51*Q52</f>
        <v>800</v>
      </c>
      <c r="R54" s="70">
        <f t="shared" si="4"/>
        <v>1066.6666666666667</v>
      </c>
      <c r="S54" s="70">
        <f t="shared" si="4"/>
        <v>1600</v>
      </c>
      <c r="T54" s="70">
        <f t="shared" si="4"/>
        <v>1866.6666666666665</v>
      </c>
      <c r="U54" s="70">
        <f t="shared" si="4"/>
        <v>1866.6666666666665</v>
      </c>
      <c r="V54" s="70">
        <f t="shared" si="4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5">ROUNDUP(Q52*Q51,0)</f>
        <v>3</v>
      </c>
      <c r="R55" s="65">
        <f t="shared" si="5"/>
        <v>4</v>
      </c>
      <c r="S55" s="65">
        <f t="shared" si="5"/>
        <v>5</v>
      </c>
      <c r="T55" s="65">
        <f t="shared" si="5"/>
        <v>6</v>
      </c>
      <c r="U55" s="65">
        <f t="shared" si="5"/>
        <v>6</v>
      </c>
      <c r="V55" s="65">
        <f t="shared" si="5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6">ROUNDUP(L60*$H$5,0)</f>
        <v>0</v>
      </c>
      <c r="M61" s="65">
        <f t="shared" si="6"/>
        <v>0</v>
      </c>
      <c r="N61" s="65">
        <f t="shared" si="6"/>
        <v>0</v>
      </c>
      <c r="O61" s="65">
        <f t="shared" si="6"/>
        <v>0</v>
      </c>
      <c r="P61" s="65">
        <f t="shared" si="6"/>
        <v>0</v>
      </c>
      <c r="Q61" s="65">
        <f t="shared" si="6"/>
        <v>6</v>
      </c>
      <c r="R61" s="65">
        <f t="shared" si="6"/>
        <v>7</v>
      </c>
      <c r="S61" s="65">
        <f t="shared" si="6"/>
        <v>8</v>
      </c>
      <c r="T61" s="65">
        <f t="shared" si="6"/>
        <v>8</v>
      </c>
      <c r="U61" s="65">
        <f t="shared" si="6"/>
        <v>6</v>
      </c>
      <c r="V61" s="65">
        <f t="shared" si="6"/>
        <v>7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222" spans="27:28" x14ac:dyDescent="0.35">
      <c r="AA222" s="71"/>
      <c r="AB222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409" priority="687" operator="greaterThan">
      <formula>$H$8</formula>
    </cfRule>
  </conditionalFormatting>
  <conditionalFormatting sqref="H10">
    <cfRule type="cellIs" dxfId="408" priority="686" operator="greaterThan">
      <formula>$H$10</formula>
    </cfRule>
  </conditionalFormatting>
  <conditionalFormatting sqref="J7">
    <cfRule type="cellIs" dxfId="407" priority="685" operator="greaterThan">
      <formula>$I$7</formula>
    </cfRule>
  </conditionalFormatting>
  <conditionalFormatting sqref="J3">
    <cfRule type="cellIs" dxfId="406" priority="684" operator="lessThan">
      <formula>$I$3</formula>
    </cfRule>
  </conditionalFormatting>
  <conditionalFormatting sqref="J4">
    <cfRule type="cellIs" dxfId="405" priority="683" operator="lessThan">
      <formula>$I$4</formula>
    </cfRule>
  </conditionalFormatting>
  <conditionalFormatting sqref="J5">
    <cfRule type="cellIs" dxfId="404" priority="682" operator="lessThan">
      <formula>$I$5</formula>
    </cfRule>
  </conditionalFormatting>
  <conditionalFormatting sqref="J8">
    <cfRule type="cellIs" dxfId="403" priority="681" operator="greaterThan">
      <formula>$I$8</formula>
    </cfRule>
  </conditionalFormatting>
  <conditionalFormatting sqref="J9">
    <cfRule type="cellIs" dxfId="402" priority="680" operator="greaterThan">
      <formula>$I$9</formula>
    </cfRule>
  </conditionalFormatting>
  <conditionalFormatting sqref="J10">
    <cfRule type="cellIs" dxfId="401" priority="679" operator="lessThan">
      <formula>$I$10</formula>
    </cfRule>
  </conditionalFormatting>
  <conditionalFormatting sqref="J11">
    <cfRule type="cellIs" dxfId="400" priority="678" operator="lessThan">
      <formula>$I$11</formula>
    </cfRule>
  </conditionalFormatting>
  <conditionalFormatting sqref="J12">
    <cfRule type="cellIs" dxfId="399" priority="677" operator="greaterThan">
      <formula>$I$12</formula>
    </cfRule>
  </conditionalFormatting>
  <conditionalFormatting sqref="J13">
    <cfRule type="cellIs" dxfId="398" priority="676" operator="greaterThan">
      <formula>$I$13</formula>
    </cfRule>
  </conditionalFormatting>
  <conditionalFormatting sqref="J14">
    <cfRule type="cellIs" dxfId="397" priority="675" operator="greaterThan">
      <formula>$I$14</formula>
    </cfRule>
  </conditionalFormatting>
  <conditionalFormatting sqref="J15">
    <cfRule type="cellIs" dxfId="396" priority="674" operator="greaterThan">
      <formula>$I$15</formula>
    </cfRule>
  </conditionalFormatting>
  <conditionalFormatting sqref="J16">
    <cfRule type="cellIs" dxfId="395" priority="673" operator="greaterThan">
      <formula>$I$16</formula>
    </cfRule>
  </conditionalFormatting>
  <conditionalFormatting sqref="J17">
    <cfRule type="cellIs" dxfId="394" priority="672" operator="greaterThan">
      <formula>$I$17</formula>
    </cfRule>
  </conditionalFormatting>
  <conditionalFormatting sqref="J18">
    <cfRule type="cellIs" dxfId="393" priority="671" operator="greaterThan">
      <formula>$I$18</formula>
    </cfRule>
  </conditionalFormatting>
  <conditionalFormatting sqref="J41">
    <cfRule type="cellIs" dxfId="392" priority="655" operator="lessThan">
      <formula>$I$41</formula>
    </cfRule>
  </conditionalFormatting>
  <conditionalFormatting sqref="J44">
    <cfRule type="cellIs" dxfId="391" priority="654" operator="lessThan">
      <formula>$I$44</formula>
    </cfRule>
  </conditionalFormatting>
  <conditionalFormatting sqref="J44:J45">
    <cfRule type="cellIs" dxfId="390" priority="653" operator="greaterThan">
      <formula>$I$45</formula>
    </cfRule>
  </conditionalFormatting>
  <conditionalFormatting sqref="J46">
    <cfRule type="cellIs" dxfId="389" priority="652" operator="greaterThan">
      <formula>$I$46</formula>
    </cfRule>
  </conditionalFormatting>
  <conditionalFormatting sqref="J47">
    <cfRule type="cellIs" dxfId="388" priority="651" operator="greaterThan">
      <formula>$I$47</formula>
    </cfRule>
  </conditionalFormatting>
  <conditionalFormatting sqref="J48">
    <cfRule type="cellIs" dxfId="387" priority="650" operator="greaterThan">
      <formula>$I$48</formula>
    </cfRule>
  </conditionalFormatting>
  <conditionalFormatting sqref="J49">
    <cfRule type="cellIs" dxfId="386" priority="649" operator="greaterThan">
      <formula>$I$49</formula>
    </cfRule>
  </conditionalFormatting>
  <conditionalFormatting sqref="J6">
    <cfRule type="cellIs" dxfId="385" priority="648" operator="lessThan">
      <formula>$I$6</formula>
    </cfRule>
  </conditionalFormatting>
  <conditionalFormatting sqref="J42">
    <cfRule type="cellIs" dxfId="384" priority="688" operator="lessThan">
      <formula>#REF!</formula>
    </cfRule>
  </conditionalFormatting>
  <conditionalFormatting sqref="J43">
    <cfRule type="cellIs" dxfId="383" priority="689" operator="lessThan">
      <formula>#REF!</formula>
    </cfRule>
  </conditionalFormatting>
  <conditionalFormatting sqref="J19">
    <cfRule type="cellIs" dxfId="382" priority="21" operator="greaterThan">
      <formula>$I$19</formula>
    </cfRule>
  </conditionalFormatting>
  <conditionalFormatting sqref="J20">
    <cfRule type="cellIs" dxfId="381" priority="20" operator="greaterThan">
      <formula>$I$20</formula>
    </cfRule>
  </conditionalFormatting>
  <conditionalFormatting sqref="J21">
    <cfRule type="cellIs" dxfId="380" priority="19" operator="greaterThan">
      <formula>$I$21</formula>
    </cfRule>
  </conditionalFormatting>
  <conditionalFormatting sqref="J22">
    <cfRule type="cellIs" dxfId="379" priority="18" operator="greaterThan">
      <formula>$I$22</formula>
    </cfRule>
  </conditionalFormatting>
  <conditionalFormatting sqref="J23">
    <cfRule type="cellIs" dxfId="378" priority="17" operator="greaterThan">
      <formula>$I$23</formula>
    </cfRule>
  </conditionalFormatting>
  <conditionalFormatting sqref="J24">
    <cfRule type="cellIs" dxfId="377" priority="16" operator="greaterThan">
      <formula>$I$24</formula>
    </cfRule>
  </conditionalFormatting>
  <conditionalFormatting sqref="J30">
    <cfRule type="cellIs" dxfId="376" priority="15" operator="lessThan">
      <formula>$I$38</formula>
    </cfRule>
  </conditionalFormatting>
  <conditionalFormatting sqref="J31">
    <cfRule type="cellIs" dxfId="375" priority="14" operator="lessThan">
      <formula>$I$39</formula>
    </cfRule>
  </conditionalFormatting>
  <conditionalFormatting sqref="J25:J26">
    <cfRule type="cellIs" dxfId="374" priority="13" operator="greaterThan">
      <formula>#REF!</formula>
    </cfRule>
  </conditionalFormatting>
  <conditionalFormatting sqref="J25:J29">
    <cfRule type="cellIs" dxfId="373" priority="12" operator="greaterThan">
      <formula>#REF!</formula>
    </cfRule>
  </conditionalFormatting>
  <conditionalFormatting sqref="J28">
    <cfRule type="cellIs" dxfId="372" priority="11" operator="lessThan">
      <formula>#REF!</formula>
    </cfRule>
  </conditionalFormatting>
  <conditionalFormatting sqref="J29">
    <cfRule type="cellIs" dxfId="371" priority="10" operator="lessThan">
      <formula>#REF!</formula>
    </cfRule>
  </conditionalFormatting>
  <conditionalFormatting sqref="J32">
    <cfRule type="cellIs" dxfId="370" priority="9" operator="lessThan">
      <formula>$I$3</formula>
    </cfRule>
  </conditionalFormatting>
  <conditionalFormatting sqref="J33">
    <cfRule type="cellIs" dxfId="369" priority="8" operator="greaterThan">
      <formula>$I$4</formula>
    </cfRule>
  </conditionalFormatting>
  <conditionalFormatting sqref="J34">
    <cfRule type="cellIs" dxfId="368" priority="7" operator="greaterThan">
      <formula>$I$5</formula>
    </cfRule>
  </conditionalFormatting>
  <conditionalFormatting sqref="J35">
    <cfRule type="cellIs" dxfId="367" priority="6" operator="lessThan">
      <formula>$I$6</formula>
    </cfRule>
  </conditionalFormatting>
  <conditionalFormatting sqref="J36">
    <cfRule type="cellIs" dxfId="366" priority="5" operator="greaterThan">
      <formula>$I$7</formula>
    </cfRule>
  </conditionalFormatting>
  <conditionalFormatting sqref="J37">
    <cfRule type="cellIs" dxfId="365" priority="4" operator="lessThan">
      <formula>$I$8</formula>
    </cfRule>
  </conditionalFormatting>
  <conditionalFormatting sqref="J38">
    <cfRule type="cellIs" dxfId="364" priority="3" operator="greaterThan">
      <formula>$I$9</formula>
    </cfRule>
  </conditionalFormatting>
  <conditionalFormatting sqref="J39">
    <cfRule type="cellIs" dxfId="363" priority="2" operator="greaterThan">
      <formula>$I$10</formula>
    </cfRule>
  </conditionalFormatting>
  <conditionalFormatting sqref="J40">
    <cfRule type="cellIs" dxfId="362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'Allura FC'!K48:V48</xm:f>
              <xm:sqref>W48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'Allura FC'!K7:V7</xm:f>
              <xm:sqref>W7</xm:sqref>
            </x14:sparkline>
            <x14:sparkline>
              <xm:f>'Allura FC'!K8:V8</xm:f>
              <xm:sqref>W8</xm:sqref>
            </x14:sparkline>
            <x14:sparkline>
              <xm:f>'Allura FC'!K9:V9</xm:f>
              <xm:sqref>W9</xm:sqref>
            </x14:sparkline>
            <x14:sparkline>
              <xm:f>'Allura FC'!K10:V10</xm:f>
              <xm:sqref>W10</xm:sqref>
            </x14:sparkline>
            <x14:sparkline>
              <xm:f>'Allura FC'!K16:V16</xm:f>
              <xm:sqref>W16</xm:sqref>
            </x14:sparkline>
            <x14:sparkline>
              <xm:f>'Allura FC'!K17:V17</xm:f>
              <xm:sqref>W17</xm:sqref>
            </x14:sparkline>
            <x14:sparkline>
              <xm:f>'Allura FC'!K18:V18</xm:f>
              <xm:sqref>W18</xm:sqref>
            </x14:sparkline>
            <x14:sparkline>
              <xm:f>'Allura FC'!K12:V12</xm:f>
              <xm:sqref>W12</xm:sqref>
            </x14:sparkline>
            <x14:sparkline>
              <xm:f>'Allura FC'!K13:V13</xm:f>
              <xm:sqref>W13</xm:sqref>
            </x14:sparkline>
            <x14:sparkline>
              <xm:f>'Allura FC'!K14:V14</xm:f>
              <xm:sqref>W14</xm:sqref>
            </x14:sparkline>
            <x14:sparkline>
              <xm:f>'Allura FC'!K11:V11</xm:f>
              <xm:sqref>W11</xm:sqref>
            </x14:sparkline>
            <x14:sparkline>
              <xm:f>'Allura FC'!K15:V15</xm:f>
              <xm:sqref>W15</xm:sqref>
            </x14:sparkline>
            <x14:sparkline>
              <xm:f>'Allura FC'!K5:V5</xm:f>
              <xm:sqref>W5</xm:sqref>
            </x14:sparkline>
            <x14:sparkline>
              <xm:f>'Allura FC'!K3:V3</xm:f>
              <xm:sqref>W3</xm:sqref>
            </x14:sparkline>
            <x14:sparkline>
              <xm:f>'Allura FC'!K4:V4</xm:f>
              <xm:sqref>W4</xm:sqref>
            </x14:sparkline>
            <x14:sparkline>
              <xm:f>'Allura FC'!K6:V6</xm:f>
              <xm:sqref>W6</xm:sqref>
            </x14:sparkline>
            <x14:sparkline>
              <xm:f>'Allura FC'!K25:V25</xm:f>
              <xm:sqref>W25</xm:sqref>
            </x14:sparkline>
            <x14:sparkline>
              <xm:f>'Allura FC'!K26:V26</xm:f>
              <xm:sqref>W26</xm:sqref>
            </x14:sparkline>
            <x14:sparkline>
              <xm:f>'Allura FC'!K27:V27</xm:f>
              <xm:sqref>W27</xm:sqref>
            </x14:sparkline>
            <x14:sparkline>
              <xm:f>'Allura FC'!K28:V28</xm:f>
              <xm:sqref>W28</xm:sqref>
            </x14:sparkline>
            <x14:sparkline>
              <xm:f>'Allura FC'!K29:V29</xm:f>
              <xm:sqref>W29</xm:sqref>
            </x14:sparkline>
            <x14:sparkline>
              <xm:f>'Allura FC'!K19:V19</xm:f>
              <xm:sqref>W19</xm:sqref>
            </x14:sparkline>
            <x14:sparkline>
              <xm:f>'Allura FC'!K20:V20</xm:f>
              <xm:sqref>W20</xm:sqref>
            </x14:sparkline>
            <x14:sparkline>
              <xm:f>'Allura FC'!K21:V21</xm:f>
              <xm:sqref>W21</xm:sqref>
            </x14:sparkline>
            <x14:sparkline>
              <xm:f>'Allura FC'!K22:V22</xm:f>
              <xm:sqref>W22</xm:sqref>
            </x14:sparkline>
            <x14:sparkline>
              <xm:f>'Allura FC'!K23:V23</xm:f>
              <xm:sqref>W23</xm:sqref>
            </x14:sparkline>
            <x14:sparkline>
              <xm:f>'Allura FC'!K24:V24</xm:f>
              <xm:sqref>W24</xm:sqref>
            </x14:sparkline>
            <x14:sparkline>
              <xm:f>'Allura FC'!K32:V32</xm:f>
              <xm:sqref>W32</xm:sqref>
            </x14:sparkline>
            <x14:sparkline>
              <xm:f>'Allura FC'!K33:V33</xm:f>
              <xm:sqref>W33</xm:sqref>
            </x14:sparkline>
            <x14:sparkline>
              <xm:f>'Allura FC'!K34:V34</xm:f>
              <xm:sqref>W34</xm:sqref>
            </x14:sparkline>
            <x14:sparkline>
              <xm:f>'Allura FC'!K35:V35</xm:f>
              <xm:sqref>W35</xm:sqref>
            </x14:sparkline>
            <x14:sparkline>
              <xm:f>'Allura FC'!K36:V36</xm:f>
              <xm:sqref>W36</xm:sqref>
            </x14:sparkline>
            <x14:sparkline>
              <xm:f>'Allura FC'!K37:V37</xm:f>
              <xm:sqref>W37</xm:sqref>
            </x14:sparkline>
            <x14:sparkline>
              <xm:f>'Allura FC'!K38:V38</xm:f>
              <xm:sqref>W38</xm:sqref>
            </x14:sparkline>
            <x14:sparkline>
              <xm:f>'Allura FC'!K39:V39</xm:f>
              <xm:sqref>W39</xm:sqref>
            </x14:sparkline>
            <x14:sparkline>
              <xm:f>'Allura FC'!K40:V40</xm:f>
              <xm:sqref>W40</xm:sqref>
            </x14:sparkline>
            <x14:sparkline>
              <xm:f>'Allura FC'!K30:V30</xm:f>
              <xm:sqref>W30</xm:sqref>
            </x14:sparkline>
            <x14:sparkline>
              <xm:f>'Allura FC'!K31:V31</xm:f>
              <xm:sqref>W31</xm:sqref>
            </x14:sparkline>
            <x14:sparkline>
              <xm:f>'Allura FC'!K45:V45</xm:f>
              <xm:sqref>W45</xm:sqref>
            </x14:sparkline>
            <x14:sparkline>
              <xm:f>'Allura FC'!K41:V41</xm:f>
              <xm:sqref>W41</xm:sqref>
            </x14:sparkline>
            <x14:sparkline>
              <xm:f>'Allura FC'!K46:V46</xm:f>
              <xm:sqref>W46</xm:sqref>
            </x14:sparkline>
            <x14:sparkline>
              <xm:f>'Allura FC'!K47:V47</xm:f>
              <xm:sqref>W47</xm:sqref>
            </x14:sparkline>
            <x14:sparkline>
              <xm:f>'Allura FC'!K49:V49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'Allura FC'!K44:V44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'Allura FC'!K42:V42</xm:f>
              <xm:sqref>W42</xm:sqref>
            </x14:sparkline>
            <x14:sparkline>
              <xm:f>'Allura FC'!K43:V43</xm:f>
              <xm:sqref>W43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1048527"/>
  <sheetViews>
    <sheetView showGridLines="0" zoomScale="60" zoomScaleNormal="6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1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8.85546875" style="63" bestFit="1" customWidth="1"/>
    <col min="8" max="8" width="22.28515625" style="63" customWidth="1"/>
    <col min="9" max="9" width="24.85546875" style="63" bestFit="1" customWidth="1"/>
    <col min="10" max="10" width="21.28515625" style="64" bestFit="1" customWidth="1"/>
    <col min="11" max="14" width="21.28515625" style="65" bestFit="1" customWidth="1"/>
    <col min="15" max="15" width="20.5703125" style="65" bestFit="1" customWidth="1"/>
    <col min="16" max="16" width="17" style="65" bestFit="1" customWidth="1"/>
    <col min="17" max="17" width="12.28515625" style="65" bestFit="1" customWidth="1"/>
    <col min="18" max="18" width="14" style="65" bestFit="1" customWidth="1"/>
    <col min="19" max="19" width="13.7109375" style="65" bestFit="1" customWidth="1"/>
    <col min="20" max="20" width="13.5703125" style="65" bestFit="1" customWidth="1"/>
    <col min="21" max="21" width="14.140625" style="65" bestFit="1" customWidth="1"/>
    <col min="22" max="22" width="14" style="65" bestFit="1" customWidth="1"/>
    <col min="23" max="23" width="36.140625" style="61" customWidth="1"/>
    <col min="24" max="26" width="8.7109375" style="61"/>
    <col min="27" max="28" width="8.7109375" style="71"/>
    <col min="29" max="16384" width="8.7109375" style="61"/>
  </cols>
  <sheetData>
    <row r="1" spans="1:29" x14ac:dyDescent="0.35">
      <c r="A1" s="61" t="s">
        <v>100</v>
      </c>
      <c r="B1" s="61">
        <v>6</v>
      </c>
      <c r="AA1" s="61"/>
      <c r="AB1" s="61"/>
    </row>
    <row r="2" spans="1:29" x14ac:dyDescent="0.35">
      <c r="A2" s="2"/>
      <c r="B2" s="3" t="s">
        <v>226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  <c r="AB2" s="61"/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141">
        <v>4243082</v>
      </c>
      <c r="H3" s="20">
        <f>G3*1.05</f>
        <v>4455236.1000000006</v>
      </c>
      <c r="I3" s="141">
        <f>H3/12*$B$1</f>
        <v>2227618.0500000003</v>
      </c>
      <c r="J3" s="27">
        <v>2460767.6838684101</v>
      </c>
      <c r="K3" s="20">
        <v>395130.87954711902</v>
      </c>
      <c r="L3" s="20">
        <v>376293.30792236299</v>
      </c>
      <c r="M3" s="20">
        <v>421079.35537719697</v>
      </c>
      <c r="N3" s="20">
        <v>404965.427185059</v>
      </c>
      <c r="O3" s="20">
        <v>419962.90003967303</v>
      </c>
      <c r="P3" s="20">
        <v>443335.81379699701</v>
      </c>
      <c r="Q3" s="20"/>
      <c r="R3" s="20"/>
      <c r="S3" s="20"/>
      <c r="T3" s="20"/>
      <c r="U3" s="20"/>
      <c r="V3" s="20"/>
      <c r="W3" s="1"/>
      <c r="AA3" s="61"/>
      <c r="AB3" s="6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9">
        <v>0.44</v>
      </c>
      <c r="H4" s="9">
        <v>0.44</v>
      </c>
      <c r="I4" s="9">
        <f>H4</f>
        <v>0.44</v>
      </c>
      <c r="J4" s="28">
        <v>0.52411670219783602</v>
      </c>
      <c r="K4" s="22">
        <v>0.63269262238131396</v>
      </c>
      <c r="L4" s="22">
        <v>0.48950376871599599</v>
      </c>
      <c r="M4" s="22">
        <v>0.467368733975428</v>
      </c>
      <c r="N4" s="22">
        <v>0.4338347322485</v>
      </c>
      <c r="O4" s="22">
        <v>0.57873024080799995</v>
      </c>
      <c r="P4" s="22">
        <v>0.541358103656297</v>
      </c>
      <c r="Q4" s="22"/>
      <c r="R4" s="22"/>
      <c r="S4" s="22"/>
      <c r="T4" s="22"/>
      <c r="U4" s="22"/>
      <c r="V4" s="22"/>
      <c r="W4" s="1"/>
      <c r="AA4" s="61"/>
      <c r="AB4" s="6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>
        <v>0.46899999999999997</v>
      </c>
      <c r="H5" s="8">
        <v>0.46899999999999997</v>
      </c>
      <c r="I5" s="9">
        <f>H5</f>
        <v>0.46899999999999997</v>
      </c>
      <c r="J5" s="28">
        <v>0.46961877809222602</v>
      </c>
      <c r="K5" s="23">
        <v>0.46762589928057602</v>
      </c>
      <c r="L5" s="23">
        <v>0.47137014314928399</v>
      </c>
      <c r="M5" s="23">
        <v>0.47740963855421698</v>
      </c>
      <c r="N5" s="23">
        <v>0.460246913580247</v>
      </c>
      <c r="O5" s="23">
        <v>0.46790788829005397</v>
      </c>
      <c r="P5" s="23">
        <v>0.47322297955209303</v>
      </c>
      <c r="Q5" s="23"/>
      <c r="R5" s="23"/>
      <c r="S5" s="23"/>
      <c r="T5" s="23"/>
      <c r="U5" s="23"/>
      <c r="V5" s="23"/>
      <c r="W5" s="1"/>
      <c r="AA5" s="61"/>
      <c r="AB5" s="6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>
        <v>1008</v>
      </c>
      <c r="H6" s="142">
        <f>G6*1.05</f>
        <v>1058.4000000000001</v>
      </c>
      <c r="I6" s="24">
        <f>(H6-G6)*B1/12+G6</f>
        <v>1033.2</v>
      </c>
      <c r="J6" s="26">
        <v>1034</v>
      </c>
      <c r="K6" s="21">
        <v>1024</v>
      </c>
      <c r="L6" s="21">
        <v>1036</v>
      </c>
      <c r="M6" s="21">
        <v>1054</v>
      </c>
      <c r="N6" s="21">
        <v>1049</v>
      </c>
      <c r="O6" s="47">
        <v>1040</v>
      </c>
      <c r="P6" s="33">
        <v>1034</v>
      </c>
      <c r="Q6" s="33"/>
      <c r="R6" s="33"/>
      <c r="S6" s="33"/>
      <c r="T6" s="33"/>
      <c r="U6" s="33"/>
      <c r="V6" s="33"/>
      <c r="W6" s="1"/>
      <c r="AA6" s="61"/>
      <c r="AB6" s="6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>
        <v>1.6</v>
      </c>
      <c r="H7" s="15">
        <v>2</v>
      </c>
      <c r="I7" s="15">
        <f t="shared" ref="I7:I11" si="0">H7</f>
        <v>2</v>
      </c>
      <c r="J7" s="29">
        <v>1.54954955266983</v>
      </c>
      <c r="K7" s="30">
        <v>1.3333333264456899</v>
      </c>
      <c r="L7" s="30">
        <v>1.11627907642098</v>
      </c>
      <c r="M7" s="30">
        <v>1.45291482655531</v>
      </c>
      <c r="N7" s="30">
        <v>2.1408450767128899</v>
      </c>
      <c r="O7" s="30">
        <v>1.4336283115891999</v>
      </c>
      <c r="P7" s="30">
        <v>1.8260869461106399</v>
      </c>
      <c r="Q7" s="30"/>
      <c r="R7" s="30"/>
      <c r="S7" s="30"/>
      <c r="T7" s="30"/>
      <c r="U7" s="30"/>
      <c r="V7" s="30"/>
      <c r="W7" s="1"/>
      <c r="AA7" s="61"/>
      <c r="AB7" s="6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>
        <v>1.3</v>
      </c>
      <c r="H8" s="15">
        <v>2</v>
      </c>
      <c r="I8" s="15">
        <f t="shared" si="0"/>
        <v>2</v>
      </c>
      <c r="J8" s="29">
        <v>1.3524221691515601</v>
      </c>
      <c r="K8" s="30">
        <v>1.3874614486521699</v>
      </c>
      <c r="L8" s="30">
        <v>1.2944785182585901</v>
      </c>
      <c r="M8" s="30">
        <v>1.3674698835689001</v>
      </c>
      <c r="N8" s="30">
        <v>1.2977777705581099</v>
      </c>
      <c r="O8" s="30">
        <v>1.2876041145391099</v>
      </c>
      <c r="P8" s="30">
        <v>1.47809152301974</v>
      </c>
      <c r="Q8" s="30"/>
      <c r="R8" s="30"/>
      <c r="S8" s="30"/>
      <c r="T8" s="30"/>
      <c r="U8" s="30"/>
      <c r="V8" s="30"/>
      <c r="W8" s="1"/>
      <c r="AA8" s="61"/>
      <c r="AB8" s="6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>
        <v>3.2</v>
      </c>
      <c r="H9" s="15">
        <v>4</v>
      </c>
      <c r="I9" s="21">
        <f t="shared" si="0"/>
        <v>4</v>
      </c>
      <c r="J9" s="29">
        <v>3.3407860958116999</v>
      </c>
      <c r="K9" s="30">
        <v>3.6128715081920801</v>
      </c>
      <c r="L9" s="30">
        <v>3.3846963359267299</v>
      </c>
      <c r="M9" s="30">
        <v>4.07494165183041</v>
      </c>
      <c r="N9" s="30">
        <v>2.9956682085441599</v>
      </c>
      <c r="O9" s="30">
        <v>3.1081069934760599</v>
      </c>
      <c r="P9" s="30">
        <v>2.8834400191307101</v>
      </c>
      <c r="Q9" s="30"/>
      <c r="R9" s="30"/>
      <c r="S9" s="30"/>
      <c r="T9" s="30"/>
      <c r="U9" s="30"/>
      <c r="V9" s="30"/>
      <c r="W9" s="1"/>
      <c r="AA9" s="61"/>
      <c r="AB9" s="6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>
        <v>9.5</v>
      </c>
      <c r="H10" s="8">
        <v>0.09</v>
      </c>
      <c r="I10" s="9">
        <f t="shared" si="0"/>
        <v>0.09</v>
      </c>
      <c r="J10" s="35">
        <v>0.103061224489796</v>
      </c>
      <c r="K10" s="36">
        <v>0.112781954887218</v>
      </c>
      <c r="L10" s="36">
        <v>0.125714285714286</v>
      </c>
      <c r="M10" s="36">
        <v>0.11612903225806499</v>
      </c>
      <c r="N10" s="36">
        <v>0.107784431137725</v>
      </c>
      <c r="O10" s="36">
        <v>8.4415584415584402E-2</v>
      </c>
      <c r="P10" s="36">
        <v>7.6530612244898003E-2</v>
      </c>
      <c r="Q10" s="36"/>
      <c r="R10" s="36"/>
      <c r="S10" s="36"/>
      <c r="T10" s="36"/>
      <c r="U10" s="36"/>
      <c r="V10" s="36"/>
      <c r="W10" s="1"/>
      <c r="AA10" s="61"/>
      <c r="AB10" s="6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8">
        <v>0.76900000000000002</v>
      </c>
      <c r="H11" s="8">
        <v>0.76900000000000002</v>
      </c>
      <c r="I11" s="9">
        <f t="shared" si="0"/>
        <v>0.76900000000000002</v>
      </c>
      <c r="J11" s="28">
        <v>0.77199074074074103</v>
      </c>
      <c r="K11" s="23">
        <v>0.77235772357723598</v>
      </c>
      <c r="L11" s="23">
        <v>0.79562043795620396</v>
      </c>
      <c r="M11" s="23">
        <v>0.71022727272727304</v>
      </c>
      <c r="N11" s="23">
        <v>0.77083333333333304</v>
      </c>
      <c r="O11" s="23">
        <v>0.77639751552795</v>
      </c>
      <c r="P11" s="23">
        <v>0.81286549707602296</v>
      </c>
      <c r="Q11" s="23"/>
      <c r="R11" s="23"/>
      <c r="S11" s="23"/>
      <c r="T11" s="23"/>
      <c r="U11" s="23"/>
      <c r="V11" s="23"/>
      <c r="W11" s="1"/>
      <c r="AA11" s="61"/>
      <c r="AB11" s="6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15">
        <v>5.43</v>
      </c>
      <c r="H12" s="15">
        <v>8</v>
      </c>
      <c r="I12" s="30">
        <f>H12*B1/12</f>
        <v>4</v>
      </c>
      <c r="J12" s="39">
        <v>2.5364811761283299</v>
      </c>
      <c r="K12" s="30">
        <v>0.399680545716118</v>
      </c>
      <c r="L12" s="30">
        <v>0.40341327312014602</v>
      </c>
      <c r="M12" s="30">
        <v>0.51393108659175202</v>
      </c>
      <c r="N12" s="30">
        <v>0.40451664190662601</v>
      </c>
      <c r="O12" s="30">
        <v>0.362203789359962</v>
      </c>
      <c r="P12" s="30">
        <v>0.45139240539526598</v>
      </c>
      <c r="Q12" s="30"/>
      <c r="R12" s="30"/>
      <c r="S12" s="30"/>
      <c r="T12" s="30"/>
      <c r="U12" s="30"/>
      <c r="V12" s="30"/>
      <c r="W12" s="1"/>
      <c r="AA12" s="61"/>
      <c r="AB12" s="6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15">
        <v>628</v>
      </c>
      <c r="H13" s="15">
        <f>628</f>
        <v>628</v>
      </c>
      <c r="I13" s="10">
        <f>H13/12*$B$1</f>
        <v>314</v>
      </c>
      <c r="J13" s="40">
        <v>313.2899716576008</v>
      </c>
      <c r="K13" s="20">
        <v>42.2402959035932</v>
      </c>
      <c r="L13" s="20">
        <v>30.704380739792899</v>
      </c>
      <c r="M13" s="20">
        <v>80.667767589691607</v>
      </c>
      <c r="N13" s="20">
        <v>46.1170845031738</v>
      </c>
      <c r="O13" s="20">
        <v>43.423618132845903</v>
      </c>
      <c r="P13" s="20">
        <v>69.508852014058704</v>
      </c>
      <c r="Q13" s="20"/>
      <c r="R13" s="20"/>
      <c r="S13" s="20"/>
      <c r="T13" s="20"/>
      <c r="U13" s="20"/>
      <c r="V13" s="20"/>
      <c r="W13" s="1"/>
      <c r="AA13" s="61"/>
      <c r="AB13" s="6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15">
        <v>4.4000000000000004</v>
      </c>
      <c r="H14" s="15">
        <v>6</v>
      </c>
      <c r="I14" s="17">
        <f>H14*B1/12</f>
        <v>3</v>
      </c>
      <c r="J14" s="57">
        <v>2.0767102659197501</v>
      </c>
      <c r="K14" s="30">
        <v>0.29303442754203401</v>
      </c>
      <c r="L14" s="30">
        <v>0.37290167865707402</v>
      </c>
      <c r="M14" s="30">
        <v>0.27566170748454499</v>
      </c>
      <c r="N14" s="30">
        <v>0.35122820919175901</v>
      </c>
      <c r="O14" s="30">
        <v>0.39514218009478702</v>
      </c>
      <c r="P14" s="30">
        <v>0.389042721518987</v>
      </c>
      <c r="Q14" s="30"/>
      <c r="R14" s="30"/>
      <c r="S14" s="30"/>
      <c r="T14" s="30"/>
      <c r="U14" s="30"/>
      <c r="V14" s="30"/>
      <c r="W14" s="1"/>
      <c r="AA14" s="61"/>
      <c r="AB14" s="6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8">
        <v>0.188</v>
      </c>
      <c r="H15" s="8">
        <v>0.188</v>
      </c>
      <c r="I15" s="9">
        <v>0.188</v>
      </c>
      <c r="J15" s="28">
        <v>0.17191097467383001</v>
      </c>
      <c r="K15" s="22">
        <v>0.116666666666667</v>
      </c>
      <c r="L15" s="22">
        <v>0.118181818181818</v>
      </c>
      <c r="M15" s="22">
        <v>0.18145161290322601</v>
      </c>
      <c r="N15" s="22">
        <v>0.29338842975206603</v>
      </c>
      <c r="O15" s="22">
        <v>0.121076233183857</v>
      </c>
      <c r="P15" s="22">
        <v>0.17894736842105299</v>
      </c>
      <c r="Q15" s="22"/>
      <c r="R15" s="22"/>
      <c r="S15" s="22"/>
      <c r="T15" s="22"/>
      <c r="U15" s="22"/>
      <c r="V15" s="22"/>
      <c r="W15" s="1"/>
      <c r="AA15" s="61"/>
      <c r="AB15" s="6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>
        <v>9.3000000000000007</v>
      </c>
      <c r="H16" s="15">
        <v>6</v>
      </c>
      <c r="I16" s="15">
        <v>6</v>
      </c>
      <c r="J16" s="29">
        <v>4.484375</v>
      </c>
      <c r="K16" s="30">
        <v>3.8</v>
      </c>
      <c r="L16" s="30">
        <v>2.9</v>
      </c>
      <c r="M16" s="30">
        <v>10.75</v>
      </c>
      <c r="N16" s="30">
        <v>2</v>
      </c>
      <c r="O16" s="30">
        <v>8.9556650246305392</v>
      </c>
      <c r="P16" s="30">
        <v>8.9556650246305392</v>
      </c>
      <c r="Q16" s="30">
        <v>8.9556650246305392</v>
      </c>
      <c r="R16" s="30"/>
      <c r="S16" s="30"/>
      <c r="T16" s="30"/>
      <c r="U16" s="30"/>
      <c r="V16" s="30"/>
      <c r="W16" s="1"/>
      <c r="AA16" s="61"/>
      <c r="AB16" s="6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153">
        <f>1.7/100</f>
        <v>1.7000000000000001E-2</v>
      </c>
      <c r="H17" s="153">
        <f>G17</f>
        <v>1.7000000000000001E-2</v>
      </c>
      <c r="I17" s="153">
        <f>H17</f>
        <v>1.7000000000000001E-2</v>
      </c>
      <c r="J17" s="32">
        <v>1.24140889903949E-2</v>
      </c>
      <c r="K17" s="31">
        <v>1.6861794263976701E-2</v>
      </c>
      <c r="L17" s="31">
        <v>1.44320082651728E-2</v>
      </c>
      <c r="M17" s="31">
        <v>1.97196057018337E-2</v>
      </c>
      <c r="N17" s="31">
        <v>4.3472667819002301E-3</v>
      </c>
      <c r="O17" s="31">
        <v>1.19091075389755E-2</v>
      </c>
      <c r="P17" s="31" t="s">
        <v>233</v>
      </c>
      <c r="Q17" s="31"/>
      <c r="R17" s="31"/>
      <c r="S17" s="31"/>
      <c r="T17" s="31"/>
      <c r="U17" s="31"/>
      <c r="V17" s="31"/>
      <c r="W17" s="1"/>
      <c r="AA17" s="61"/>
      <c r="AB17" s="6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153">
        <f>(2061+1344)/[1]Sheet1!$B$2</f>
        <v>5.4047619047619046E-2</v>
      </c>
      <c r="H18" s="153">
        <f>G18</f>
        <v>5.4047619047619046E-2</v>
      </c>
      <c r="I18" s="153">
        <f>H18</f>
        <v>5.4047619047619046E-2</v>
      </c>
      <c r="J18" s="56">
        <v>6.8786576707551894E-2</v>
      </c>
      <c r="K18" s="22">
        <v>6.6852483276666166E-2</v>
      </c>
      <c r="L18" s="22">
        <v>3.0665046290885345E-2</v>
      </c>
      <c r="M18" s="22">
        <v>0.11504703181075489</v>
      </c>
      <c r="N18" s="22">
        <v>5.1592649002378893E-2</v>
      </c>
      <c r="O18" s="22">
        <v>5.4945332778564178E-2</v>
      </c>
      <c r="P18" s="22">
        <v>9.3616917086061902E-2</v>
      </c>
      <c r="Q18" s="30"/>
      <c r="R18" s="30"/>
      <c r="S18" s="30"/>
      <c r="T18" s="30"/>
      <c r="U18" s="30"/>
      <c r="V18" s="30"/>
      <c r="W18" s="1"/>
      <c r="AA18" s="61"/>
      <c r="AB18" s="6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 t="s">
        <v>233</v>
      </c>
      <c r="H19" s="15" t="s">
        <v>233</v>
      </c>
      <c r="I19" s="15" t="s">
        <v>233</v>
      </c>
      <c r="J19" s="26">
        <v>0</v>
      </c>
      <c r="K19" s="21">
        <v>8</v>
      </c>
      <c r="L19" s="21">
        <v>8</v>
      </c>
      <c r="M19" s="21">
        <v>8</v>
      </c>
      <c r="N19" s="21">
        <v>8</v>
      </c>
      <c r="O19" s="21">
        <v>8</v>
      </c>
      <c r="P19" s="21">
        <v>8</v>
      </c>
      <c r="Q19" s="21"/>
      <c r="R19" s="21"/>
      <c r="S19" s="21"/>
      <c r="T19" s="21"/>
      <c r="U19" s="21"/>
      <c r="V19" s="21"/>
      <c r="W19" s="1"/>
      <c r="AA19" s="61"/>
      <c r="AB19" s="6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 t="s">
        <v>233</v>
      </c>
      <c r="H20" s="15" t="s">
        <v>233</v>
      </c>
      <c r="I20" s="15" t="s">
        <v>233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  <c r="AA20" s="61"/>
      <c r="AB20" s="6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 t="s">
        <v>233</v>
      </c>
      <c r="H21" s="15" t="s">
        <v>233</v>
      </c>
      <c r="I21" s="15" t="s">
        <v>233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  <c r="AA21" s="61"/>
      <c r="AB21" s="6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233</v>
      </c>
      <c r="H22" s="15" t="s">
        <v>233</v>
      </c>
      <c r="I22" s="15" t="s">
        <v>233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/>
      <c r="R22" s="21"/>
      <c r="S22" s="21"/>
      <c r="T22" s="21"/>
      <c r="U22" s="21"/>
      <c r="V22" s="21"/>
      <c r="W22" s="1"/>
      <c r="AA22" s="61"/>
      <c r="AB22" s="6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 t="s">
        <v>233</v>
      </c>
      <c r="H23" s="15" t="s">
        <v>233</v>
      </c>
      <c r="I23" s="15" t="s">
        <v>233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233</v>
      </c>
      <c r="O23" s="21" t="s">
        <v>233</v>
      </c>
      <c r="P23" s="21" t="s">
        <v>233</v>
      </c>
      <c r="Q23" s="21"/>
      <c r="R23" s="21"/>
      <c r="S23" s="21"/>
      <c r="T23" s="21"/>
      <c r="U23" s="21"/>
      <c r="V23" s="21"/>
      <c r="W23" s="1"/>
      <c r="AA23" s="61"/>
      <c r="AB23" s="6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 t="s">
        <v>233</v>
      </c>
      <c r="H24" s="15" t="s">
        <v>233</v>
      </c>
      <c r="I24" s="15" t="s">
        <v>233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233</v>
      </c>
      <c r="O24" s="21" t="s">
        <v>233</v>
      </c>
      <c r="P24" s="21" t="s">
        <v>233</v>
      </c>
      <c r="Q24" s="21"/>
      <c r="R24" s="21"/>
      <c r="S24" s="21"/>
      <c r="T24" s="21"/>
      <c r="U24" s="21"/>
      <c r="V24" s="21"/>
      <c r="W24" s="67"/>
      <c r="AA24" s="61"/>
      <c r="AB24" s="61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 t="s">
        <v>233</v>
      </c>
      <c r="H25" s="15" t="s">
        <v>233</v>
      </c>
      <c r="I25" s="15" t="s">
        <v>233</v>
      </c>
      <c r="J25" s="26">
        <v>0</v>
      </c>
      <c r="K25" s="15">
        <v>0</v>
      </c>
      <c r="L25" s="15">
        <v>0</v>
      </c>
      <c r="M25" s="15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  <c r="AA25" s="61"/>
      <c r="AB25" s="6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 t="s">
        <v>233</v>
      </c>
      <c r="H26" s="15" t="s">
        <v>233</v>
      </c>
      <c r="I26" s="15" t="s">
        <v>233</v>
      </c>
      <c r="J26" s="26">
        <v>0</v>
      </c>
      <c r="K26" s="15">
        <v>0</v>
      </c>
      <c r="L26" s="15">
        <v>0</v>
      </c>
      <c r="M26" s="21">
        <v>0</v>
      </c>
      <c r="N26" s="21" t="s">
        <v>233</v>
      </c>
      <c r="O26" s="21" t="s">
        <v>233</v>
      </c>
      <c r="P26" s="21" t="s">
        <v>233</v>
      </c>
      <c r="Q26" s="21"/>
      <c r="R26" s="21"/>
      <c r="S26" s="21"/>
      <c r="T26" s="21"/>
      <c r="U26" s="21"/>
      <c r="V26" s="21"/>
      <c r="W26" s="1"/>
      <c r="AA26" s="61"/>
      <c r="AB26" s="6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 t="s">
        <v>233</v>
      </c>
      <c r="H27" s="15" t="s">
        <v>233</v>
      </c>
      <c r="I27" s="17" t="s">
        <v>233</v>
      </c>
      <c r="J27" s="26">
        <v>0</v>
      </c>
      <c r="K27" s="15">
        <v>0</v>
      </c>
      <c r="L27" s="15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  <c r="AA27" s="61"/>
      <c r="AB27" s="6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144" t="s">
        <v>233</v>
      </c>
      <c r="H28" s="20" t="s">
        <v>233</v>
      </c>
      <c r="I28" s="20" t="s">
        <v>233</v>
      </c>
      <c r="J28" s="26">
        <v>0</v>
      </c>
      <c r="K28" s="15">
        <v>0</v>
      </c>
      <c r="L28" s="15">
        <v>0</v>
      </c>
      <c r="M28" s="21">
        <v>0</v>
      </c>
      <c r="N28" s="10">
        <v>8944.5400000000009</v>
      </c>
      <c r="O28" s="10">
        <v>8944.5400000000009</v>
      </c>
      <c r="P28" s="10">
        <v>8944.5400000000009</v>
      </c>
      <c r="Q28" s="21"/>
      <c r="R28" s="21"/>
      <c r="S28" s="21"/>
      <c r="T28" s="21"/>
      <c r="U28" s="21"/>
      <c r="V28" s="21"/>
      <c r="W28" s="1"/>
      <c r="AA28" s="61"/>
      <c r="AB28" s="6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144" t="s">
        <v>233</v>
      </c>
      <c r="H29" s="20" t="s">
        <v>233</v>
      </c>
      <c r="I29" s="20" t="s">
        <v>233</v>
      </c>
      <c r="J29" s="26">
        <v>0</v>
      </c>
      <c r="K29" s="15">
        <v>0</v>
      </c>
      <c r="L29" s="15">
        <v>0</v>
      </c>
      <c r="M29" s="21">
        <v>0</v>
      </c>
      <c r="N29" s="10">
        <v>24126</v>
      </c>
      <c r="O29" s="10">
        <v>24126</v>
      </c>
      <c r="P29" s="10">
        <v>24126</v>
      </c>
      <c r="Q29" s="21"/>
      <c r="R29" s="21"/>
      <c r="S29" s="21"/>
      <c r="T29" s="21"/>
      <c r="U29" s="21"/>
      <c r="V29" s="21"/>
      <c r="W29" s="1"/>
      <c r="AA29" s="61"/>
      <c r="AB29" s="6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 t="s">
        <v>233</v>
      </c>
      <c r="H30" s="4" t="s">
        <v>233</v>
      </c>
      <c r="I30" s="4" t="s">
        <v>233</v>
      </c>
      <c r="J30" s="26" t="s">
        <v>233</v>
      </c>
      <c r="K30" s="47" t="s">
        <v>233</v>
      </c>
      <c r="L30" s="47" t="s">
        <v>233</v>
      </c>
      <c r="M30" s="47" t="s">
        <v>233</v>
      </c>
      <c r="N30" s="47" t="s">
        <v>233</v>
      </c>
      <c r="O30" s="47" t="s">
        <v>233</v>
      </c>
      <c r="P30" s="21" t="s">
        <v>233</v>
      </c>
      <c r="Q30" s="21"/>
      <c r="R30" s="21"/>
      <c r="S30" s="21"/>
      <c r="T30" s="21"/>
      <c r="U30" s="21"/>
      <c r="V30" s="21"/>
      <c r="W30" s="68"/>
      <c r="AA30" s="61"/>
      <c r="AB30" s="61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 t="s">
        <v>233</v>
      </c>
      <c r="H31" s="4" t="s">
        <v>233</v>
      </c>
      <c r="I31" s="4" t="s">
        <v>233</v>
      </c>
      <c r="J31" s="26" t="s">
        <v>233</v>
      </c>
      <c r="K31" s="47" t="s">
        <v>233</v>
      </c>
      <c r="L31" s="47" t="s">
        <v>233</v>
      </c>
      <c r="M31" s="47" t="s">
        <v>233</v>
      </c>
      <c r="N31" s="47" t="s">
        <v>233</v>
      </c>
      <c r="O31" s="47" t="s">
        <v>233</v>
      </c>
      <c r="P31" s="21" t="s">
        <v>233</v>
      </c>
      <c r="Q31" s="21"/>
      <c r="R31" s="21"/>
      <c r="S31" s="21"/>
      <c r="T31" s="21"/>
      <c r="U31" s="21"/>
      <c r="V31" s="21"/>
      <c r="W31" s="1"/>
      <c r="AA31" s="61"/>
      <c r="AB31" s="6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/>
      <c r="H32" s="8"/>
      <c r="I32" s="8"/>
      <c r="J32" s="155">
        <f t="shared" ref="J32:J37" si="1">AVERAGE(K32:P32)</f>
        <v>1</v>
      </c>
      <c r="K32" s="156">
        <v>1</v>
      </c>
      <c r="L32" s="156">
        <v>1</v>
      </c>
      <c r="M32" s="156">
        <v>1</v>
      </c>
      <c r="N32" s="156">
        <v>1</v>
      </c>
      <c r="O32" s="156">
        <v>1</v>
      </c>
      <c r="P32" s="156">
        <v>1</v>
      </c>
      <c r="Q32" s="157"/>
      <c r="R32" s="157"/>
      <c r="S32" s="157"/>
      <c r="T32" s="157"/>
      <c r="U32" s="157"/>
      <c r="V32" s="158"/>
      <c r="W32" s="1"/>
      <c r="AA32" s="61"/>
      <c r="AB32" s="61"/>
    </row>
    <row r="33" spans="1:23" s="61" customFormat="1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/>
      <c r="H33" s="10"/>
      <c r="I33" s="10"/>
      <c r="J33" s="27">
        <f t="shared" si="1"/>
        <v>6.7649999999999997</v>
      </c>
      <c r="K33" s="159">
        <v>6.9</v>
      </c>
      <c r="L33" s="159">
        <v>6.86</v>
      </c>
      <c r="M33" s="159">
        <v>6.79</v>
      </c>
      <c r="N33" s="159">
        <v>6.72</v>
      </c>
      <c r="O33" s="159">
        <v>6.67</v>
      </c>
      <c r="P33" s="159">
        <v>6.65</v>
      </c>
      <c r="Q33" s="159"/>
      <c r="R33" s="159"/>
      <c r="S33" s="159"/>
      <c r="T33" s="159"/>
      <c r="U33" s="159"/>
      <c r="V33" s="160"/>
      <c r="W33" s="1"/>
    </row>
    <row r="34" spans="1:23" s="61" customFormat="1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/>
      <c r="H34" s="8"/>
      <c r="I34" s="8"/>
      <c r="J34" s="28">
        <f t="shared" si="1"/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/>
      <c r="R34" s="21"/>
      <c r="S34" s="21"/>
      <c r="T34" s="21"/>
      <c r="U34" s="21"/>
      <c r="V34" s="161"/>
      <c r="W34" s="1"/>
    </row>
    <row r="35" spans="1:23" s="61" customFormat="1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/>
      <c r="H35" s="8"/>
      <c r="I35" s="8"/>
      <c r="J35" s="28">
        <f t="shared" si="1"/>
        <v>0.79999999999999993</v>
      </c>
      <c r="K35" s="23">
        <v>0.8</v>
      </c>
      <c r="L35" s="23">
        <v>0.8</v>
      </c>
      <c r="M35" s="23">
        <v>0.8</v>
      </c>
      <c r="N35" s="23">
        <v>0.8</v>
      </c>
      <c r="O35" s="23">
        <v>0.8</v>
      </c>
      <c r="P35" s="23">
        <v>0.8</v>
      </c>
      <c r="Q35" s="21"/>
      <c r="R35" s="21"/>
      <c r="S35" s="21"/>
      <c r="T35" s="21"/>
      <c r="U35" s="21"/>
      <c r="V35" s="161"/>
      <c r="W35" s="1"/>
    </row>
    <row r="36" spans="1:23" s="61" customFormat="1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/>
      <c r="H36" s="10"/>
      <c r="I36" s="10"/>
      <c r="J36" s="27"/>
      <c r="K36" s="162" t="s">
        <v>97</v>
      </c>
      <c r="L36" s="162" t="s">
        <v>97</v>
      </c>
      <c r="M36" s="162" t="s">
        <v>97</v>
      </c>
      <c r="N36" s="162" t="s">
        <v>97</v>
      </c>
      <c r="O36" s="23" t="s">
        <v>97</v>
      </c>
      <c r="P36" s="23" t="s">
        <v>97</v>
      </c>
      <c r="Q36" s="21"/>
      <c r="R36" s="21"/>
      <c r="S36" s="21"/>
      <c r="T36" s="21"/>
      <c r="U36" s="21"/>
      <c r="V36" s="161"/>
      <c r="W36" s="1"/>
    </row>
    <row r="37" spans="1:23" s="61" customFormat="1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/>
      <c r="H37" s="8"/>
      <c r="I37" s="8"/>
      <c r="J37" s="28">
        <f t="shared" si="1"/>
        <v>0.95296666666666663</v>
      </c>
      <c r="K37" s="23">
        <v>0.96699999999999997</v>
      </c>
      <c r="L37" s="23">
        <v>0.93669999999999998</v>
      </c>
      <c r="M37" s="23">
        <v>0.94979999999999998</v>
      </c>
      <c r="N37" s="23">
        <v>0.95950000000000002</v>
      </c>
      <c r="O37" s="23">
        <v>0.95120000000000005</v>
      </c>
      <c r="P37" s="23">
        <v>0.9536</v>
      </c>
      <c r="Q37" s="21"/>
      <c r="R37" s="21"/>
      <c r="S37" s="21"/>
      <c r="T37" s="21"/>
      <c r="U37" s="21"/>
      <c r="V37" s="161"/>
      <c r="W37" s="1"/>
    </row>
    <row r="38" spans="1:23" s="61" customFormat="1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/>
      <c r="H38" s="25"/>
      <c r="I38" s="25"/>
      <c r="J38" s="163"/>
      <c r="K38" s="162" t="s">
        <v>97</v>
      </c>
      <c r="L38" s="162" t="s">
        <v>97</v>
      </c>
      <c r="M38" s="162" t="s">
        <v>97</v>
      </c>
      <c r="N38" s="162" t="s">
        <v>97</v>
      </c>
      <c r="O38" s="23" t="s">
        <v>97</v>
      </c>
      <c r="P38" s="23" t="s">
        <v>97</v>
      </c>
      <c r="Q38" s="21"/>
      <c r="R38" s="21"/>
      <c r="S38" s="21"/>
      <c r="T38" s="21"/>
      <c r="U38" s="21"/>
      <c r="V38" s="161"/>
      <c r="W38" s="1"/>
    </row>
    <row r="39" spans="1:23" s="61" customFormat="1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/>
      <c r="H39" s="15"/>
      <c r="I39" s="25"/>
      <c r="J39" s="26"/>
      <c r="K39" s="162" t="s">
        <v>97</v>
      </c>
      <c r="L39" s="162" t="s">
        <v>97</v>
      </c>
      <c r="M39" s="162" t="s">
        <v>97</v>
      </c>
      <c r="N39" s="162" t="s">
        <v>97</v>
      </c>
      <c r="O39" s="23" t="s">
        <v>97</v>
      </c>
      <c r="P39" s="23" t="s">
        <v>97</v>
      </c>
      <c r="Q39" s="21"/>
      <c r="R39" s="21"/>
      <c r="S39" s="21"/>
      <c r="T39" s="21"/>
      <c r="U39" s="21"/>
      <c r="V39" s="161"/>
      <c r="W39" s="1"/>
    </row>
    <row r="40" spans="1:23" s="61" customFormat="1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/>
      <c r="H40" s="8"/>
      <c r="I40" s="8"/>
      <c r="J40" s="164">
        <f>AVERAGE(K40:P40)</f>
        <v>27.333333333333332</v>
      </c>
      <c r="K40" s="165">
        <v>27</v>
      </c>
      <c r="L40" s="165">
        <v>23</v>
      </c>
      <c r="M40" s="165">
        <v>43</v>
      </c>
      <c r="N40" s="165">
        <v>23</v>
      </c>
      <c r="O40" s="165">
        <v>15</v>
      </c>
      <c r="P40" s="165">
        <v>33</v>
      </c>
      <c r="Q40" s="166"/>
      <c r="R40" s="166"/>
      <c r="S40" s="166"/>
      <c r="T40" s="166"/>
      <c r="U40" s="166"/>
      <c r="V40" s="167"/>
      <c r="W40" s="1"/>
    </row>
    <row r="41" spans="1:23" s="61" customFormat="1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 t="s">
        <v>233</v>
      </c>
      <c r="H41" s="15">
        <v>5</v>
      </c>
      <c r="I41" s="15">
        <v>5</v>
      </c>
      <c r="J41" s="26">
        <v>5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/>
      <c r="R41" s="21"/>
      <c r="S41" s="21"/>
      <c r="T41" s="21"/>
      <c r="U41" s="21"/>
      <c r="V41" s="21"/>
      <c r="W41" s="1"/>
    </row>
    <row r="42" spans="1:23" s="61" customFormat="1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 t="s">
        <v>233</v>
      </c>
      <c r="H42" s="15" t="s">
        <v>233</v>
      </c>
      <c r="I42" s="9" t="s">
        <v>233</v>
      </c>
      <c r="J42" s="28" t="s">
        <v>233</v>
      </c>
      <c r="K42" s="23" t="s">
        <v>233</v>
      </c>
      <c r="L42" s="23" t="s">
        <v>233</v>
      </c>
      <c r="M42" s="21" t="s">
        <v>233</v>
      </c>
      <c r="N42" s="21" t="s">
        <v>233</v>
      </c>
      <c r="O42" s="21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</row>
    <row r="43" spans="1:23" s="61" customFormat="1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 t="s">
        <v>233</v>
      </c>
      <c r="H43" s="8" t="s">
        <v>233</v>
      </c>
      <c r="I43" s="9">
        <v>0.8</v>
      </c>
      <c r="J43" s="28">
        <v>0.8</v>
      </c>
      <c r="K43" s="23">
        <v>0.8</v>
      </c>
      <c r="L43" s="23">
        <v>0.8</v>
      </c>
      <c r="M43" s="22">
        <v>0.8</v>
      </c>
      <c r="N43" s="22">
        <v>0.8</v>
      </c>
      <c r="O43" s="22">
        <v>0.8</v>
      </c>
      <c r="P43" s="21">
        <v>0.8</v>
      </c>
      <c r="Q43" s="21"/>
      <c r="R43" s="21"/>
      <c r="S43" s="21"/>
      <c r="T43" s="21"/>
      <c r="U43" s="21"/>
      <c r="V43" s="21"/>
      <c r="W43" s="1"/>
    </row>
    <row r="44" spans="1:23" s="61" customFormat="1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/>
      <c r="H44" s="8"/>
      <c r="I44" s="8"/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s="61" customFormat="1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/>
      <c r="H45" s="15"/>
      <c r="I45" s="15"/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s="61" customFormat="1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 t="s">
        <v>97</v>
      </c>
      <c r="I46" s="15" t="s">
        <v>97</v>
      </c>
      <c r="J46" s="26">
        <v>2</v>
      </c>
      <c r="K46" s="24">
        <v>1</v>
      </c>
      <c r="L46" s="24">
        <v>2</v>
      </c>
      <c r="M46" s="24">
        <v>5</v>
      </c>
      <c r="N46" s="24">
        <v>5</v>
      </c>
      <c r="O46" s="24">
        <v>2</v>
      </c>
      <c r="P46" s="23" t="s">
        <v>233</v>
      </c>
      <c r="Q46" s="21"/>
      <c r="R46" s="21"/>
      <c r="S46" s="21"/>
      <c r="T46" s="21"/>
      <c r="U46" s="21"/>
      <c r="V46" s="21"/>
      <c r="W46" s="1"/>
    </row>
    <row r="47" spans="1:23" s="61" customFormat="1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>H47</f>
        <v>90</v>
      </c>
      <c r="J47" s="29">
        <v>122.85</v>
      </c>
      <c r="K47" s="24">
        <v>12</v>
      </c>
      <c r="L47" s="24">
        <v>38.85</v>
      </c>
      <c r="M47" s="24">
        <v>66.400000000000006</v>
      </c>
      <c r="N47" s="24">
        <v>91.4</v>
      </c>
      <c r="O47" s="24">
        <v>122.85</v>
      </c>
      <c r="P47" s="23" t="s">
        <v>233</v>
      </c>
      <c r="Q47" s="21"/>
      <c r="R47" s="21"/>
      <c r="S47" s="21"/>
      <c r="T47" s="21"/>
      <c r="U47" s="21"/>
      <c r="V47" s="21"/>
      <c r="W47" s="1"/>
    </row>
    <row r="48" spans="1:23" s="61" customFormat="1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120</v>
      </c>
      <c r="I48" s="15">
        <f>H48</f>
        <v>120</v>
      </c>
      <c r="J48" s="29">
        <v>232.58131944444199</v>
      </c>
      <c r="K48" s="24">
        <v>164.88090277778201</v>
      </c>
      <c r="L48" s="24">
        <v>145.62517361110901</v>
      </c>
      <c r="M48" s="24">
        <v>91.982638888890506</v>
      </c>
      <c r="N48" s="24">
        <v>217.538680555551</v>
      </c>
      <c r="O48" s="24">
        <v>69.427395833337499</v>
      </c>
      <c r="P48" s="23" t="s">
        <v>233</v>
      </c>
      <c r="Q48" s="21"/>
      <c r="R48" s="21"/>
      <c r="S48" s="21"/>
      <c r="T48" s="21"/>
      <c r="U48" s="21"/>
      <c r="V48" s="21"/>
      <c r="W48" s="1"/>
    </row>
    <row r="49" spans="1:23" s="61" customFormat="1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 t="s">
        <v>97</v>
      </c>
      <c r="I49" s="15" t="s">
        <v>97</v>
      </c>
      <c r="J49" s="26">
        <v>95</v>
      </c>
      <c r="K49" s="24">
        <v>125</v>
      </c>
      <c r="L49" s="24">
        <v>118</v>
      </c>
      <c r="M49" s="24">
        <v>105</v>
      </c>
      <c r="N49" s="24">
        <v>91</v>
      </c>
      <c r="O49" s="24">
        <v>95</v>
      </c>
      <c r="P49" s="23" t="s">
        <v>233</v>
      </c>
      <c r="Q49" s="21"/>
      <c r="R49" s="21"/>
      <c r="S49" s="21"/>
      <c r="T49" s="21"/>
      <c r="U49" s="21"/>
      <c r="V49" s="21"/>
      <c r="W49" s="1"/>
    </row>
    <row r="50" spans="1:23" s="61" customFormat="1" x14ac:dyDescent="0.35">
      <c r="E50" s="62"/>
      <c r="F50" s="63"/>
      <c r="G50" s="63"/>
      <c r="H50" s="63"/>
      <c r="I50" s="63"/>
      <c r="J50" s="64"/>
      <c r="K50" s="65"/>
      <c r="L50" s="65"/>
      <c r="M50" s="65"/>
      <c r="N50" s="65"/>
      <c r="O50" s="65"/>
      <c r="P50" s="65" t="s">
        <v>233</v>
      </c>
      <c r="Q50" s="65"/>
      <c r="R50" s="65"/>
      <c r="S50" s="65"/>
      <c r="T50" s="65"/>
      <c r="U50" s="65"/>
      <c r="V50" s="65"/>
    </row>
    <row r="51" spans="1:23" s="61" customFormat="1" x14ac:dyDescent="0.35">
      <c r="E51" s="62"/>
      <c r="F51" s="63"/>
      <c r="G51" s="63"/>
      <c r="H51" s="63"/>
      <c r="I51" s="63"/>
      <c r="J51" s="64"/>
      <c r="K51" s="65"/>
      <c r="L51" s="65"/>
      <c r="M51" s="65"/>
      <c r="N51" s="65"/>
      <c r="O51" s="65"/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s="61" customFormat="1" x14ac:dyDescent="0.35">
      <c r="A52" s="1"/>
      <c r="B52" s="2" t="s">
        <v>180</v>
      </c>
      <c r="E52" s="62"/>
      <c r="F52" s="63"/>
      <c r="G52" s="63"/>
      <c r="H52" s="63"/>
      <c r="I52" s="63"/>
      <c r="J52" s="64"/>
      <c r="K52" s="65"/>
      <c r="L52" s="65"/>
      <c r="M52" s="65"/>
      <c r="N52" s="65"/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s="61" customFormat="1" x14ac:dyDescent="0.35">
      <c r="A53" s="1" t="s">
        <v>174</v>
      </c>
      <c r="B53" s="1" t="s">
        <v>178</v>
      </c>
      <c r="E53" s="62"/>
      <c r="F53" s="63"/>
      <c r="G53" s="63"/>
      <c r="H53" s="63"/>
      <c r="I53" s="63"/>
      <c r="J53" s="64"/>
      <c r="K53" s="65"/>
      <c r="L53" s="65"/>
      <c r="M53" s="65"/>
      <c r="N53" s="65"/>
      <c r="O53" s="65" t="s">
        <v>104</v>
      </c>
      <c r="P53" s="70">
        <f>4000/12</f>
        <v>333.33333333333331</v>
      </c>
      <c r="Q53" s="70">
        <f t="shared" ref="Q53:V53" si="2">4000/12</f>
        <v>333.33333333333331</v>
      </c>
      <c r="R53" s="70">
        <f t="shared" si="2"/>
        <v>333.33333333333331</v>
      </c>
      <c r="S53" s="70">
        <f t="shared" si="2"/>
        <v>333.33333333333331</v>
      </c>
      <c r="T53" s="70">
        <f t="shared" si="2"/>
        <v>333.33333333333331</v>
      </c>
      <c r="U53" s="70">
        <f t="shared" si="2"/>
        <v>333.33333333333331</v>
      </c>
      <c r="V53" s="70">
        <f t="shared" si="2"/>
        <v>333.33333333333331</v>
      </c>
    </row>
    <row r="54" spans="1:23" s="61" customFormat="1" x14ac:dyDescent="0.35">
      <c r="A54" s="1" t="s">
        <v>174</v>
      </c>
      <c r="B54" s="1" t="s">
        <v>179</v>
      </c>
      <c r="E54" s="62"/>
      <c r="F54" s="63"/>
      <c r="G54" s="63"/>
      <c r="H54" s="63"/>
      <c r="I54" s="63"/>
      <c r="J54" s="64"/>
      <c r="K54" s="65"/>
      <c r="L54" s="65"/>
      <c r="M54" s="65"/>
      <c r="N54" s="65"/>
      <c r="O54" s="65" t="s">
        <v>103</v>
      </c>
      <c r="P54" s="70">
        <f>P53*P51*P52</f>
        <v>266.66666666666669</v>
      </c>
      <c r="Q54" s="70">
        <f t="shared" ref="Q54:V54" si="3">Q53*Q51*Q52</f>
        <v>800</v>
      </c>
      <c r="R54" s="70">
        <f t="shared" si="3"/>
        <v>1066.6666666666667</v>
      </c>
      <c r="S54" s="70">
        <f t="shared" si="3"/>
        <v>1600</v>
      </c>
      <c r="T54" s="70">
        <f t="shared" si="3"/>
        <v>1866.6666666666665</v>
      </c>
      <c r="U54" s="70">
        <f t="shared" si="3"/>
        <v>1866.6666666666665</v>
      </c>
      <c r="V54" s="70">
        <f t="shared" si="3"/>
        <v>2133.3333333333335</v>
      </c>
    </row>
    <row r="55" spans="1:23" s="61" customFormat="1" x14ac:dyDescent="0.35">
      <c r="A55" s="1" t="s">
        <v>175</v>
      </c>
      <c r="B55" s="1" t="s">
        <v>176</v>
      </c>
      <c r="E55" s="62"/>
      <c r="F55" s="63"/>
      <c r="G55" s="63"/>
      <c r="H55" s="63"/>
      <c r="I55" s="63"/>
      <c r="J55" s="64"/>
      <c r="K55" s="65"/>
      <c r="L55" s="65"/>
      <c r="M55" s="65"/>
      <c r="N55" s="65"/>
      <c r="O55" s="65" t="s">
        <v>105</v>
      </c>
      <c r="P55" s="65">
        <f>ROUNDUP(P52*P51,0)</f>
        <v>1</v>
      </c>
      <c r="Q55" s="65">
        <f t="shared" ref="Q55:V55" si="4">ROUNDUP(Q52*Q51,0)</f>
        <v>3</v>
      </c>
      <c r="R55" s="65">
        <f t="shared" si="4"/>
        <v>4</v>
      </c>
      <c r="S55" s="65">
        <f t="shared" si="4"/>
        <v>5</v>
      </c>
      <c r="T55" s="65">
        <f t="shared" si="4"/>
        <v>6</v>
      </c>
      <c r="U55" s="65">
        <f t="shared" si="4"/>
        <v>6</v>
      </c>
      <c r="V55" s="65">
        <f t="shared" si="4"/>
        <v>7</v>
      </c>
    </row>
    <row r="56" spans="1:23" s="61" customFormat="1" x14ac:dyDescent="0.35">
      <c r="A56" s="1" t="s">
        <v>175</v>
      </c>
      <c r="B56" s="1" t="s">
        <v>177</v>
      </c>
      <c r="E56" s="62"/>
      <c r="F56" s="63"/>
      <c r="G56" s="63"/>
      <c r="H56" s="63"/>
      <c r="I56" s="63"/>
      <c r="J56" s="64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1:23" s="61" customFormat="1" x14ac:dyDescent="0.35">
      <c r="A57" s="1" t="s">
        <v>175</v>
      </c>
      <c r="B57" s="1" t="s">
        <v>181</v>
      </c>
      <c r="E57" s="62"/>
      <c r="F57" s="63"/>
      <c r="G57" s="63"/>
      <c r="H57" s="63"/>
      <c r="I57" s="63"/>
      <c r="J57" s="64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3" s="61" customFormat="1" x14ac:dyDescent="0.35">
      <c r="A58" s="1"/>
      <c r="B58" s="1"/>
      <c r="E58" s="62"/>
      <c r="F58" s="63"/>
      <c r="G58" s="63"/>
      <c r="H58" s="63"/>
      <c r="I58" s="63"/>
      <c r="J58" s="64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1:23" s="61" customFormat="1" x14ac:dyDescent="0.35">
      <c r="A59" s="1"/>
      <c r="B59" s="1"/>
      <c r="E59" s="62"/>
      <c r="F59" s="63"/>
      <c r="G59" s="63"/>
      <c r="H59" s="63"/>
      <c r="I59" s="63"/>
      <c r="J59" s="64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1:23" s="61" customFormat="1" x14ac:dyDescent="0.35">
      <c r="A60" s="1"/>
      <c r="B60" s="1"/>
      <c r="E60" s="62"/>
      <c r="F60" s="63"/>
      <c r="G60" s="63"/>
      <c r="H60" s="63"/>
      <c r="I60" s="63"/>
      <c r="J60" s="64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s="61" customFormat="1" x14ac:dyDescent="0.35">
      <c r="A61" s="1"/>
      <c r="B61" s="1"/>
      <c r="E61" s="62"/>
      <c r="F61" s="63"/>
      <c r="G61" s="63"/>
      <c r="H61" s="63"/>
      <c r="I61" s="63"/>
      <c r="J61" s="64"/>
      <c r="K61" s="65">
        <f>ROUNDUP(K60*$H$5,0)</f>
        <v>0</v>
      </c>
      <c r="L61" s="65">
        <f t="shared" ref="L61:V61" si="5">ROUNDUP(L60*$H$5,0)</f>
        <v>0</v>
      </c>
      <c r="M61" s="65">
        <f t="shared" si="5"/>
        <v>0</v>
      </c>
      <c r="N61" s="65">
        <f t="shared" si="5"/>
        <v>0</v>
      </c>
      <c r="O61" s="65">
        <f t="shared" si="5"/>
        <v>0</v>
      </c>
      <c r="P61" s="65">
        <f t="shared" si="5"/>
        <v>0</v>
      </c>
      <c r="Q61" s="65">
        <f t="shared" si="5"/>
        <v>4</v>
      </c>
      <c r="R61" s="65">
        <f t="shared" si="5"/>
        <v>4</v>
      </c>
      <c r="S61" s="65">
        <f t="shared" si="5"/>
        <v>5</v>
      </c>
      <c r="T61" s="65">
        <f t="shared" si="5"/>
        <v>5</v>
      </c>
      <c r="U61" s="65">
        <f t="shared" si="5"/>
        <v>4</v>
      </c>
      <c r="V61" s="65">
        <f t="shared" si="5"/>
        <v>4</v>
      </c>
    </row>
    <row r="62" spans="1:23" s="61" customFormat="1" x14ac:dyDescent="0.35">
      <c r="A62" s="1"/>
      <c r="B62" s="1"/>
      <c r="E62" s="62"/>
      <c r="F62" s="63"/>
      <c r="G62" s="63"/>
      <c r="H62" s="63"/>
      <c r="I62" s="63"/>
      <c r="J62" s="64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 spans="1:23" s="61" customFormat="1" x14ac:dyDescent="0.35">
      <c r="A63" s="1"/>
      <c r="B63" s="1"/>
      <c r="E63" s="62"/>
      <c r="F63" s="63"/>
      <c r="G63" s="63"/>
      <c r="H63" s="63"/>
      <c r="I63" s="63"/>
      <c r="J63" s="64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 spans="1:23" s="61" customFormat="1" x14ac:dyDescent="0.35">
      <c r="A64" s="1"/>
      <c r="B64" s="1"/>
      <c r="E64" s="62"/>
      <c r="F64" s="63"/>
      <c r="G64" s="63"/>
      <c r="H64" s="63"/>
      <c r="I64" s="63"/>
      <c r="J64" s="64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 spans="1:22" s="61" customFormat="1" x14ac:dyDescent="0.35">
      <c r="A65" s="1"/>
      <c r="B65" s="1"/>
      <c r="E65" s="62"/>
      <c r="F65" s="63"/>
      <c r="G65" s="63"/>
      <c r="H65" s="63"/>
      <c r="I65" s="63"/>
      <c r="J65" s="64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 spans="1:22" s="61" customFormat="1" x14ac:dyDescent="0.35">
      <c r="A66" s="1"/>
      <c r="B66" s="1"/>
      <c r="E66" s="62"/>
      <c r="F66" s="63"/>
      <c r="G66" s="63"/>
      <c r="H66" s="63"/>
      <c r="I66" s="63"/>
      <c r="J66" s="64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 spans="1:22" s="61" customFormat="1" x14ac:dyDescent="0.35">
      <c r="A67" s="1"/>
      <c r="B67" s="1"/>
      <c r="E67" s="62"/>
      <c r="F67" s="63"/>
      <c r="G67" s="63"/>
      <c r="H67" s="63"/>
      <c r="I67" s="63"/>
      <c r="J67" s="64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 spans="1:22" s="61" customFormat="1" x14ac:dyDescent="0.35">
      <c r="A68" s="1"/>
      <c r="B68" s="1"/>
      <c r="E68" s="62"/>
      <c r="F68" s="63"/>
      <c r="G68" s="63"/>
      <c r="H68" s="63"/>
      <c r="I68" s="63"/>
      <c r="J68" s="64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 spans="1:22" s="61" customFormat="1" x14ac:dyDescent="0.35">
      <c r="A69" s="1"/>
      <c r="B69" s="1"/>
      <c r="E69" s="62"/>
      <c r="F69" s="63"/>
      <c r="G69" s="63"/>
      <c r="H69" s="63"/>
      <c r="I69" s="63"/>
      <c r="J69" s="64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0" spans="1:22" s="61" customFormat="1" x14ac:dyDescent="0.35">
      <c r="A70" s="1"/>
      <c r="B70" s="1"/>
      <c r="E70" s="62"/>
      <c r="F70" s="63"/>
      <c r="G70" s="63"/>
      <c r="H70" s="63"/>
      <c r="I70" s="63"/>
      <c r="J70" s="64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</row>
    <row r="71" spans="1:22" s="61" customFormat="1" x14ac:dyDescent="0.35">
      <c r="A71" s="1"/>
      <c r="B71" s="1"/>
      <c r="E71" s="62"/>
      <c r="F71" s="63"/>
      <c r="G71" s="63"/>
      <c r="H71" s="63"/>
      <c r="I71" s="63"/>
      <c r="J71" s="64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</row>
    <row r="72" spans="1:22" s="61" customFormat="1" x14ac:dyDescent="0.35">
      <c r="A72" s="1"/>
      <c r="B72" s="1"/>
      <c r="E72" s="62"/>
      <c r="F72" s="63"/>
      <c r="G72" s="63"/>
      <c r="H72" s="63"/>
      <c r="I72" s="63"/>
      <c r="J72" s="64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</row>
    <row r="73" spans="1:22" s="61" customFormat="1" x14ac:dyDescent="0.35">
      <c r="A73" s="1"/>
      <c r="B73" s="1"/>
      <c r="E73" s="62"/>
      <c r="F73" s="63"/>
      <c r="G73" s="63"/>
      <c r="H73" s="63"/>
      <c r="I73" s="63"/>
      <c r="J73" s="64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</row>
    <row r="74" spans="1:22" s="61" customFormat="1" x14ac:dyDescent="0.35">
      <c r="A74" s="1"/>
      <c r="B74" s="1"/>
      <c r="E74" s="62"/>
      <c r="F74" s="63"/>
      <c r="G74" s="63"/>
      <c r="H74" s="63"/>
      <c r="I74" s="63"/>
      <c r="J74" s="64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</row>
    <row r="75" spans="1:22" s="61" customFormat="1" x14ac:dyDescent="0.35">
      <c r="A75" s="1"/>
      <c r="B75" s="1"/>
      <c r="E75" s="62"/>
      <c r="F75" s="63"/>
      <c r="G75" s="63"/>
      <c r="H75" s="63"/>
      <c r="I75" s="63"/>
      <c r="J75" s="64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</row>
    <row r="76" spans="1:22" s="61" customFormat="1" x14ac:dyDescent="0.35">
      <c r="A76" s="1"/>
      <c r="B76" s="1"/>
      <c r="E76" s="62"/>
      <c r="F76" s="63"/>
      <c r="G76" s="63"/>
      <c r="H76" s="63"/>
      <c r="I76" s="63"/>
      <c r="J76" s="64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</row>
    <row r="77" spans="1:22" s="61" customFormat="1" x14ac:dyDescent="0.35">
      <c r="E77" s="62"/>
      <c r="F77" s="63"/>
      <c r="G77" s="63"/>
      <c r="H77" s="63"/>
      <c r="I77" s="63"/>
      <c r="J77" s="64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</row>
    <row r="78" spans="1:22" s="61" customFormat="1" x14ac:dyDescent="0.35">
      <c r="E78" s="62"/>
      <c r="F78" s="63"/>
      <c r="G78" s="63"/>
      <c r="H78" s="63"/>
      <c r="I78" s="63"/>
      <c r="J78" s="64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</row>
    <row r="79" spans="1:22" s="61" customFormat="1" x14ac:dyDescent="0.35">
      <c r="E79" s="62"/>
      <c r="F79" s="63"/>
      <c r="G79" s="63"/>
      <c r="H79" s="63"/>
      <c r="I79" s="63"/>
      <c r="J79" s="64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</row>
    <row r="80" spans="1:22" s="61" customFormat="1" x14ac:dyDescent="0.35">
      <c r="E80" s="62"/>
      <c r="F80" s="63"/>
      <c r="G80" s="63"/>
      <c r="H80" s="63"/>
      <c r="I80" s="63"/>
      <c r="J80" s="64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 spans="5:22" s="61" customFormat="1" x14ac:dyDescent="0.35">
      <c r="E81" s="62"/>
      <c r="F81" s="63"/>
      <c r="G81" s="63"/>
      <c r="H81" s="63"/>
      <c r="I81" s="63"/>
      <c r="J81" s="64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</row>
    <row r="82" spans="5:22" s="61" customFormat="1" x14ac:dyDescent="0.35">
      <c r="E82" s="62"/>
      <c r="F82" s="63"/>
      <c r="G82" s="63"/>
      <c r="H82" s="63"/>
      <c r="I82" s="63"/>
      <c r="J82" s="64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</row>
    <row r="83" spans="5:22" s="61" customFormat="1" x14ac:dyDescent="0.35">
      <c r="E83" s="62"/>
      <c r="F83" s="63"/>
      <c r="G83" s="63"/>
      <c r="H83" s="63"/>
      <c r="I83" s="63"/>
      <c r="J83" s="64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</row>
    <row r="84" spans="5:22" s="61" customFormat="1" x14ac:dyDescent="0.35">
      <c r="E84" s="62"/>
      <c r="F84" s="63"/>
      <c r="G84" s="63"/>
      <c r="H84" s="63"/>
      <c r="I84" s="63"/>
      <c r="J84" s="64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</row>
    <row r="85" spans="5:22" s="61" customFormat="1" x14ac:dyDescent="0.35">
      <c r="E85" s="62"/>
      <c r="F85" s="63"/>
      <c r="G85" s="63"/>
      <c r="H85" s="63"/>
      <c r="I85" s="63"/>
      <c r="J85" s="64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</row>
    <row r="86" spans="5:22" s="61" customFormat="1" x14ac:dyDescent="0.35">
      <c r="E86" s="62"/>
      <c r="F86" s="63"/>
      <c r="G86" s="63"/>
      <c r="H86" s="63"/>
      <c r="I86" s="63"/>
      <c r="J86" s="64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</row>
    <row r="87" spans="5:22" s="61" customFormat="1" x14ac:dyDescent="0.35">
      <c r="E87" s="62"/>
      <c r="F87" s="63"/>
      <c r="G87" s="63"/>
      <c r="H87" s="63"/>
      <c r="I87" s="63"/>
      <c r="J87" s="64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</row>
    <row r="88" spans="5:22" s="61" customFormat="1" x14ac:dyDescent="0.35">
      <c r="E88" s="62"/>
      <c r="F88" s="63"/>
      <c r="G88" s="63"/>
      <c r="H88" s="63"/>
      <c r="I88" s="63"/>
      <c r="J88" s="64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</row>
    <row r="89" spans="5:22" s="61" customFormat="1" x14ac:dyDescent="0.35">
      <c r="E89" s="62"/>
      <c r="F89" s="63"/>
      <c r="G89" s="63"/>
      <c r="H89" s="63"/>
      <c r="I89" s="63"/>
      <c r="J89" s="64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</row>
    <row r="90" spans="5:22" s="61" customFormat="1" x14ac:dyDescent="0.35">
      <c r="E90" s="62"/>
      <c r="F90" s="63"/>
      <c r="G90" s="63"/>
      <c r="H90" s="63"/>
      <c r="I90" s="63"/>
      <c r="J90" s="64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</row>
    <row r="91" spans="5:22" s="61" customFormat="1" x14ac:dyDescent="0.35">
      <c r="E91" s="62"/>
      <c r="F91" s="63"/>
      <c r="G91" s="63"/>
      <c r="H91" s="63"/>
      <c r="I91" s="63"/>
      <c r="J91" s="64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</row>
    <row r="92" spans="5:22" s="61" customFormat="1" x14ac:dyDescent="0.35">
      <c r="E92" s="62"/>
      <c r="F92" s="63"/>
      <c r="G92" s="63"/>
      <c r="H92" s="63"/>
      <c r="I92" s="63"/>
      <c r="J92" s="64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 spans="5:22" s="61" customFormat="1" x14ac:dyDescent="0.35">
      <c r="E93" s="62"/>
      <c r="F93" s="63"/>
      <c r="G93" s="63"/>
      <c r="H93" s="63"/>
      <c r="I93" s="63"/>
      <c r="J93" s="64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</row>
    <row r="94" spans="5:22" s="61" customFormat="1" x14ac:dyDescent="0.35">
      <c r="E94" s="62"/>
      <c r="F94" s="63"/>
      <c r="G94" s="63"/>
      <c r="H94" s="63"/>
      <c r="I94" s="63"/>
      <c r="J94" s="64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</row>
    <row r="95" spans="5:22" s="61" customFormat="1" x14ac:dyDescent="0.35">
      <c r="E95" s="62"/>
      <c r="F95" s="63"/>
      <c r="G95" s="63"/>
      <c r="H95" s="63"/>
      <c r="I95" s="63"/>
      <c r="J95" s="64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</row>
    <row r="96" spans="5:22" s="61" customFormat="1" x14ac:dyDescent="0.35">
      <c r="E96" s="62"/>
      <c r="F96" s="63"/>
      <c r="G96" s="63"/>
      <c r="H96" s="63"/>
      <c r="I96" s="63"/>
      <c r="J96" s="64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</row>
    <row r="97" spans="5:22" s="61" customFormat="1" x14ac:dyDescent="0.35">
      <c r="E97" s="62"/>
      <c r="F97" s="63"/>
      <c r="G97" s="63"/>
      <c r="H97" s="63"/>
      <c r="I97" s="63"/>
      <c r="J97" s="64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</row>
    <row r="98" spans="5:22" s="61" customFormat="1" x14ac:dyDescent="0.35">
      <c r="E98" s="62"/>
      <c r="F98" s="63"/>
      <c r="G98" s="63"/>
      <c r="H98" s="63"/>
      <c r="I98" s="63"/>
      <c r="J98" s="64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</row>
    <row r="99" spans="5:22" s="61" customFormat="1" x14ac:dyDescent="0.35">
      <c r="E99" s="62"/>
      <c r="F99" s="63"/>
      <c r="G99" s="63"/>
      <c r="H99" s="63"/>
      <c r="I99" s="63"/>
      <c r="J99" s="64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</row>
    <row r="100" spans="5:22" s="61" customFormat="1" x14ac:dyDescent="0.35">
      <c r="E100" s="62"/>
      <c r="F100" s="63"/>
      <c r="G100" s="63"/>
      <c r="H100" s="63"/>
      <c r="I100" s="63"/>
      <c r="J100" s="64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</row>
    <row r="101" spans="5:22" s="61" customFormat="1" x14ac:dyDescent="0.35">
      <c r="E101" s="62"/>
      <c r="F101" s="63"/>
      <c r="G101" s="63"/>
      <c r="H101" s="63"/>
      <c r="I101" s="63"/>
      <c r="J101" s="64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</row>
    <row r="102" spans="5:22" s="61" customFormat="1" x14ac:dyDescent="0.35">
      <c r="E102" s="62"/>
      <c r="F102" s="63"/>
      <c r="G102" s="63"/>
      <c r="H102" s="63"/>
      <c r="I102" s="63"/>
      <c r="J102" s="64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</row>
    <row r="103" spans="5:22" s="61" customFormat="1" x14ac:dyDescent="0.35">
      <c r="E103" s="62"/>
      <c r="F103" s="63"/>
      <c r="G103" s="63"/>
      <c r="H103" s="63"/>
      <c r="I103" s="63"/>
      <c r="J103" s="6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</row>
    <row r="104" spans="5:22" s="61" customFormat="1" x14ac:dyDescent="0.35">
      <c r="E104" s="62"/>
      <c r="F104" s="63"/>
      <c r="G104" s="63"/>
      <c r="H104" s="63"/>
      <c r="I104" s="63"/>
      <c r="J104" s="64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</row>
    <row r="105" spans="5:22" s="61" customFormat="1" x14ac:dyDescent="0.35">
      <c r="E105" s="62"/>
      <c r="F105" s="63"/>
      <c r="G105" s="63"/>
      <c r="H105" s="63"/>
      <c r="I105" s="63"/>
      <c r="J105" s="64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</row>
    <row r="106" spans="5:22" s="61" customFormat="1" x14ac:dyDescent="0.35">
      <c r="E106" s="62"/>
      <c r="F106" s="63"/>
      <c r="G106" s="63"/>
      <c r="H106" s="63"/>
      <c r="I106" s="63"/>
      <c r="J106" s="64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</row>
    <row r="107" spans="5:22" s="61" customFormat="1" x14ac:dyDescent="0.35">
      <c r="E107" s="62"/>
      <c r="F107" s="63"/>
      <c r="G107" s="63"/>
      <c r="H107" s="63"/>
      <c r="I107" s="63"/>
      <c r="J107" s="64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</row>
    <row r="108" spans="5:22" s="61" customFormat="1" x14ac:dyDescent="0.35">
      <c r="E108" s="62"/>
      <c r="F108" s="63"/>
      <c r="G108" s="63"/>
      <c r="H108" s="63"/>
      <c r="I108" s="63"/>
      <c r="J108" s="64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</row>
    <row r="109" spans="5:22" s="61" customFormat="1" x14ac:dyDescent="0.35">
      <c r="E109" s="62"/>
      <c r="F109" s="63"/>
      <c r="G109" s="63"/>
      <c r="H109" s="63"/>
      <c r="I109" s="63"/>
      <c r="J109" s="64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</row>
    <row r="110" spans="5:22" s="61" customFormat="1" x14ac:dyDescent="0.35">
      <c r="E110" s="62"/>
      <c r="F110" s="63"/>
      <c r="G110" s="63"/>
      <c r="H110" s="63"/>
      <c r="I110" s="63"/>
      <c r="J110" s="64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</row>
    <row r="111" spans="5:22" s="61" customFormat="1" x14ac:dyDescent="0.35">
      <c r="E111" s="62"/>
      <c r="F111" s="63"/>
      <c r="G111" s="63"/>
      <c r="H111" s="63"/>
      <c r="I111" s="63"/>
      <c r="J111" s="64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</row>
    <row r="112" spans="5:22" s="61" customFormat="1" x14ac:dyDescent="0.35">
      <c r="E112" s="62"/>
      <c r="F112" s="63"/>
      <c r="G112" s="63"/>
      <c r="H112" s="63"/>
      <c r="I112" s="63"/>
      <c r="J112" s="64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</row>
    <row r="113" spans="5:22" s="61" customFormat="1" x14ac:dyDescent="0.35">
      <c r="E113" s="62"/>
      <c r="F113" s="63"/>
      <c r="G113" s="63"/>
      <c r="H113" s="63"/>
      <c r="I113" s="63"/>
      <c r="J113" s="64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</row>
    <row r="114" spans="5:22" s="61" customFormat="1" x14ac:dyDescent="0.35">
      <c r="E114" s="62"/>
      <c r="F114" s="63"/>
      <c r="G114" s="63"/>
      <c r="H114" s="63"/>
      <c r="I114" s="63"/>
      <c r="J114" s="64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</row>
    <row r="115" spans="5:22" s="61" customFormat="1" x14ac:dyDescent="0.35">
      <c r="E115" s="62"/>
      <c r="F115" s="63"/>
      <c r="G115" s="63"/>
      <c r="H115" s="63"/>
      <c r="I115" s="63"/>
      <c r="J115" s="64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</row>
    <row r="116" spans="5:22" s="61" customFormat="1" x14ac:dyDescent="0.35">
      <c r="E116" s="62"/>
      <c r="F116" s="63"/>
      <c r="G116" s="63"/>
      <c r="H116" s="63"/>
      <c r="I116" s="63"/>
      <c r="J116" s="64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</row>
    <row r="117" spans="5:22" s="61" customFormat="1" x14ac:dyDescent="0.35">
      <c r="E117" s="62"/>
      <c r="F117" s="63"/>
      <c r="G117" s="63"/>
      <c r="H117" s="63"/>
      <c r="I117" s="63"/>
      <c r="J117" s="64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</row>
    <row r="118" spans="5:22" s="61" customFormat="1" x14ac:dyDescent="0.35">
      <c r="E118" s="62"/>
      <c r="F118" s="63"/>
      <c r="G118" s="63"/>
      <c r="H118" s="63"/>
      <c r="I118" s="63"/>
      <c r="J118" s="64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</row>
    <row r="119" spans="5:22" s="61" customFormat="1" x14ac:dyDescent="0.35">
      <c r="E119" s="62"/>
      <c r="F119" s="63"/>
      <c r="G119" s="63"/>
      <c r="H119" s="63"/>
      <c r="I119" s="63"/>
      <c r="J119" s="64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</row>
    <row r="120" spans="5:22" s="61" customFormat="1" x14ac:dyDescent="0.35">
      <c r="E120" s="62"/>
      <c r="F120" s="63"/>
      <c r="G120" s="63"/>
      <c r="H120" s="63"/>
      <c r="I120" s="63"/>
      <c r="J120" s="64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</row>
    <row r="121" spans="5:22" s="61" customFormat="1" x14ac:dyDescent="0.35">
      <c r="E121" s="62"/>
      <c r="F121" s="63"/>
      <c r="G121" s="63"/>
      <c r="H121" s="63"/>
      <c r="I121" s="63"/>
      <c r="J121" s="64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</row>
    <row r="122" spans="5:22" s="61" customFormat="1" x14ac:dyDescent="0.35">
      <c r="E122" s="62"/>
      <c r="F122" s="63"/>
      <c r="G122" s="63"/>
      <c r="H122" s="63"/>
      <c r="I122" s="63"/>
      <c r="J122" s="64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</row>
    <row r="123" spans="5:22" s="61" customFormat="1" x14ac:dyDescent="0.35">
      <c r="E123" s="62"/>
      <c r="F123" s="63"/>
      <c r="G123" s="63"/>
      <c r="H123" s="63"/>
      <c r="I123" s="63"/>
      <c r="J123" s="64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</row>
    <row r="124" spans="5:22" s="61" customFormat="1" x14ac:dyDescent="0.35">
      <c r="E124" s="62"/>
      <c r="F124" s="63"/>
      <c r="G124" s="63"/>
      <c r="H124" s="63"/>
      <c r="I124" s="63"/>
      <c r="J124" s="64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</row>
    <row r="125" spans="5:22" s="61" customFormat="1" x14ac:dyDescent="0.35">
      <c r="E125" s="62"/>
      <c r="F125" s="63"/>
      <c r="G125" s="63"/>
      <c r="H125" s="63"/>
      <c r="I125" s="63"/>
      <c r="J125" s="64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</row>
    <row r="126" spans="5:22" s="61" customFormat="1" x14ac:dyDescent="0.35">
      <c r="E126" s="62"/>
      <c r="F126" s="63"/>
      <c r="G126" s="63"/>
      <c r="H126" s="63"/>
      <c r="I126" s="63"/>
      <c r="J126" s="64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</row>
    <row r="127" spans="5:22" s="61" customFormat="1" x14ac:dyDescent="0.35">
      <c r="E127" s="62"/>
      <c r="F127" s="63"/>
      <c r="G127" s="63"/>
      <c r="H127" s="63"/>
      <c r="I127" s="63"/>
      <c r="J127" s="64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</row>
    <row r="128" spans="5:22" s="61" customFormat="1" x14ac:dyDescent="0.35">
      <c r="E128" s="62"/>
      <c r="F128" s="63"/>
      <c r="G128" s="63"/>
      <c r="H128" s="63"/>
      <c r="I128" s="63"/>
      <c r="J128" s="64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</row>
    <row r="129" spans="5:22" s="61" customFormat="1" x14ac:dyDescent="0.35">
      <c r="E129" s="62"/>
      <c r="F129" s="63"/>
      <c r="G129" s="63"/>
      <c r="H129" s="63"/>
      <c r="I129" s="63"/>
      <c r="J129" s="64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</row>
    <row r="130" spans="5:22" s="61" customFormat="1" x14ac:dyDescent="0.35">
      <c r="E130" s="62"/>
      <c r="F130" s="63"/>
      <c r="G130" s="63"/>
      <c r="H130" s="63"/>
      <c r="I130" s="63"/>
      <c r="J130" s="64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</row>
    <row r="131" spans="5:22" s="61" customFormat="1" x14ac:dyDescent="0.35">
      <c r="E131" s="62"/>
      <c r="F131" s="63"/>
      <c r="G131" s="63"/>
      <c r="H131" s="63"/>
      <c r="I131" s="63"/>
      <c r="J131" s="64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</row>
    <row r="132" spans="5:22" s="61" customFormat="1" x14ac:dyDescent="0.35">
      <c r="E132" s="62"/>
      <c r="F132" s="63"/>
      <c r="G132" s="63"/>
      <c r="H132" s="63"/>
      <c r="I132" s="63"/>
      <c r="J132" s="64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</row>
    <row r="133" spans="5:22" s="61" customFormat="1" x14ac:dyDescent="0.35">
      <c r="E133" s="62"/>
      <c r="F133" s="63"/>
      <c r="G133" s="63"/>
      <c r="H133" s="63"/>
      <c r="I133" s="63"/>
      <c r="J133" s="64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</row>
    <row r="134" spans="5:22" s="61" customFormat="1" x14ac:dyDescent="0.35">
      <c r="E134" s="62"/>
      <c r="F134" s="63"/>
      <c r="G134" s="63"/>
      <c r="H134" s="63"/>
      <c r="I134" s="63"/>
      <c r="J134" s="64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</row>
    <row r="135" spans="5:22" s="61" customFormat="1" x14ac:dyDescent="0.35">
      <c r="E135" s="62"/>
      <c r="F135" s="63"/>
      <c r="G135" s="63"/>
      <c r="H135" s="63"/>
      <c r="I135" s="63"/>
      <c r="J135" s="64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</row>
    <row r="136" spans="5:22" s="61" customFormat="1" x14ac:dyDescent="0.35">
      <c r="E136" s="62"/>
      <c r="F136" s="63"/>
      <c r="G136" s="63"/>
      <c r="H136" s="63"/>
      <c r="I136" s="63"/>
      <c r="J136" s="64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</row>
    <row r="137" spans="5:22" s="61" customFormat="1" x14ac:dyDescent="0.35">
      <c r="E137" s="62"/>
      <c r="F137" s="63"/>
      <c r="G137" s="63"/>
      <c r="H137" s="63"/>
      <c r="I137" s="63"/>
      <c r="J137" s="64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</row>
    <row r="138" spans="5:22" s="61" customFormat="1" x14ac:dyDescent="0.35">
      <c r="E138" s="62"/>
      <c r="F138" s="63"/>
      <c r="G138" s="63"/>
      <c r="H138" s="63"/>
      <c r="I138" s="63"/>
      <c r="J138" s="64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</row>
    <row r="139" spans="5:22" s="61" customFormat="1" x14ac:dyDescent="0.35">
      <c r="E139" s="62"/>
      <c r="F139" s="63"/>
      <c r="G139" s="63"/>
      <c r="H139" s="63"/>
      <c r="I139" s="63"/>
      <c r="J139" s="64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</row>
    <row r="140" spans="5:22" s="61" customFormat="1" x14ac:dyDescent="0.35">
      <c r="E140" s="62"/>
      <c r="F140" s="63"/>
      <c r="G140" s="63"/>
      <c r="H140" s="63"/>
      <c r="I140" s="63"/>
      <c r="J140" s="64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</row>
    <row r="141" spans="5:22" s="61" customFormat="1" x14ac:dyDescent="0.35">
      <c r="E141" s="62"/>
      <c r="F141" s="63"/>
      <c r="G141" s="63"/>
      <c r="H141" s="63"/>
      <c r="I141" s="63"/>
      <c r="J141" s="64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</row>
    <row r="142" spans="5:22" s="61" customFormat="1" x14ac:dyDescent="0.35">
      <c r="E142" s="62"/>
      <c r="F142" s="63"/>
      <c r="G142" s="63"/>
      <c r="H142" s="63"/>
      <c r="I142" s="63"/>
      <c r="J142" s="64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</row>
    <row r="143" spans="5:22" s="61" customFormat="1" x14ac:dyDescent="0.35">
      <c r="E143" s="62"/>
      <c r="F143" s="63"/>
      <c r="G143" s="63"/>
      <c r="H143" s="63"/>
      <c r="I143" s="63"/>
      <c r="J143" s="64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</row>
    <row r="144" spans="5:22" s="61" customFormat="1" x14ac:dyDescent="0.35">
      <c r="E144" s="62"/>
      <c r="F144" s="63"/>
      <c r="G144" s="63"/>
      <c r="H144" s="63"/>
      <c r="I144" s="63"/>
      <c r="J144" s="64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</row>
    <row r="145" spans="5:22" s="61" customFormat="1" x14ac:dyDescent="0.35">
      <c r="E145" s="62"/>
      <c r="F145" s="63"/>
      <c r="G145" s="63"/>
      <c r="H145" s="63"/>
      <c r="I145" s="63"/>
      <c r="J145" s="64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</row>
    <row r="146" spans="5:22" s="61" customFormat="1" x14ac:dyDescent="0.35">
      <c r="E146" s="62"/>
      <c r="F146" s="63"/>
      <c r="G146" s="63"/>
      <c r="H146" s="63"/>
      <c r="I146" s="63"/>
      <c r="J146" s="64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</row>
    <row r="147" spans="5:22" s="61" customFormat="1" x14ac:dyDescent="0.35">
      <c r="E147" s="62"/>
      <c r="F147" s="63"/>
      <c r="G147" s="63"/>
      <c r="H147" s="63"/>
      <c r="I147" s="63"/>
      <c r="J147" s="64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</row>
    <row r="148" spans="5:22" s="61" customFormat="1" x14ac:dyDescent="0.35">
      <c r="E148" s="62"/>
      <c r="F148" s="63"/>
      <c r="G148" s="63"/>
      <c r="H148" s="63"/>
      <c r="I148" s="63"/>
      <c r="J148" s="64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</row>
    <row r="149" spans="5:22" s="61" customFormat="1" x14ac:dyDescent="0.35">
      <c r="E149" s="62"/>
      <c r="F149" s="63"/>
      <c r="G149" s="63"/>
      <c r="H149" s="63"/>
      <c r="I149" s="63"/>
      <c r="J149" s="64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</row>
    <row r="150" spans="5:22" s="61" customFormat="1" x14ac:dyDescent="0.35">
      <c r="E150" s="62"/>
      <c r="F150" s="63"/>
      <c r="G150" s="63"/>
      <c r="H150" s="63"/>
      <c r="I150" s="63"/>
      <c r="J150" s="64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</row>
    <row r="151" spans="5:22" s="61" customFormat="1" x14ac:dyDescent="0.35">
      <c r="E151" s="62"/>
      <c r="F151" s="63"/>
      <c r="G151" s="63"/>
      <c r="H151" s="63"/>
      <c r="I151" s="63"/>
      <c r="J151" s="64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</row>
    <row r="152" spans="5:22" s="61" customFormat="1" x14ac:dyDescent="0.35">
      <c r="E152" s="62"/>
      <c r="F152" s="63"/>
      <c r="G152" s="63"/>
      <c r="H152" s="63"/>
      <c r="I152" s="63"/>
      <c r="J152" s="64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</row>
    <row r="153" spans="5:22" s="61" customFormat="1" x14ac:dyDescent="0.35">
      <c r="E153" s="62"/>
      <c r="F153" s="63"/>
      <c r="G153" s="63"/>
      <c r="H153" s="63"/>
      <c r="I153" s="63"/>
      <c r="J153" s="64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</row>
    <row r="154" spans="5:22" s="61" customFormat="1" x14ac:dyDescent="0.35">
      <c r="E154" s="62"/>
      <c r="F154" s="63"/>
      <c r="G154" s="63"/>
      <c r="H154" s="63"/>
      <c r="I154" s="63"/>
      <c r="J154" s="64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</row>
    <row r="155" spans="5:22" s="61" customFormat="1" x14ac:dyDescent="0.35">
      <c r="E155" s="62"/>
      <c r="F155" s="63"/>
      <c r="G155" s="63"/>
      <c r="H155" s="63"/>
      <c r="I155" s="63"/>
      <c r="J155" s="64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</row>
    <row r="156" spans="5:22" s="61" customFormat="1" x14ac:dyDescent="0.35">
      <c r="E156" s="62"/>
      <c r="F156" s="63"/>
      <c r="G156" s="63"/>
      <c r="H156" s="63"/>
      <c r="I156" s="63"/>
      <c r="J156" s="64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</row>
    <row r="157" spans="5:22" s="61" customFormat="1" x14ac:dyDescent="0.35">
      <c r="E157" s="62"/>
      <c r="F157" s="63"/>
      <c r="G157" s="63"/>
      <c r="H157" s="63"/>
      <c r="I157" s="63"/>
      <c r="J157" s="64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</row>
    <row r="158" spans="5:22" s="61" customFormat="1" x14ac:dyDescent="0.35">
      <c r="E158" s="62"/>
      <c r="F158" s="63"/>
      <c r="G158" s="63"/>
      <c r="H158" s="63"/>
      <c r="I158" s="63"/>
      <c r="J158" s="64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</row>
    <row r="159" spans="5:22" s="61" customFormat="1" x14ac:dyDescent="0.35">
      <c r="E159" s="62"/>
      <c r="F159" s="63"/>
      <c r="G159" s="63"/>
      <c r="H159" s="63"/>
      <c r="I159" s="63"/>
      <c r="J159" s="64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</row>
    <row r="160" spans="5:22" s="61" customFormat="1" x14ac:dyDescent="0.35">
      <c r="E160" s="62"/>
      <c r="F160" s="63"/>
      <c r="G160" s="63"/>
      <c r="H160" s="63"/>
      <c r="I160" s="63"/>
      <c r="J160" s="64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</row>
    <row r="161" spans="5:22" s="61" customFormat="1" x14ac:dyDescent="0.35">
      <c r="E161" s="62"/>
      <c r="F161" s="63"/>
      <c r="G161" s="63"/>
      <c r="H161" s="63"/>
      <c r="I161" s="63"/>
      <c r="J161" s="64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</row>
    <row r="162" spans="5:22" s="61" customFormat="1" x14ac:dyDescent="0.35">
      <c r="E162" s="62"/>
      <c r="F162" s="63"/>
      <c r="G162" s="63"/>
      <c r="H162" s="63"/>
      <c r="I162" s="63"/>
      <c r="J162" s="64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</row>
    <row r="163" spans="5:22" s="61" customFormat="1" x14ac:dyDescent="0.35">
      <c r="E163" s="62"/>
      <c r="F163" s="63"/>
      <c r="G163" s="63"/>
      <c r="H163" s="63"/>
      <c r="I163" s="63"/>
      <c r="J163" s="64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</row>
    <row r="164" spans="5:22" s="61" customFormat="1" x14ac:dyDescent="0.35">
      <c r="E164" s="62"/>
      <c r="F164" s="63"/>
      <c r="G164" s="63"/>
      <c r="H164" s="63"/>
      <c r="I164" s="63"/>
      <c r="J164" s="64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</row>
    <row r="165" spans="5:22" s="61" customFormat="1" x14ac:dyDescent="0.35">
      <c r="E165" s="62"/>
      <c r="F165" s="63"/>
      <c r="G165" s="63"/>
      <c r="H165" s="63"/>
      <c r="I165" s="63"/>
      <c r="J165" s="64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</row>
    <row r="166" spans="5:22" s="61" customFormat="1" x14ac:dyDescent="0.35">
      <c r="E166" s="62"/>
      <c r="F166" s="63"/>
      <c r="G166" s="63"/>
      <c r="H166" s="63"/>
      <c r="I166" s="63"/>
      <c r="J166" s="64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</row>
    <row r="167" spans="5:22" s="61" customFormat="1" x14ac:dyDescent="0.35">
      <c r="E167" s="62"/>
      <c r="F167" s="63"/>
      <c r="G167" s="63"/>
      <c r="H167" s="63"/>
      <c r="I167" s="63"/>
      <c r="J167" s="64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</row>
    <row r="168" spans="5:22" s="61" customFormat="1" x14ac:dyDescent="0.35">
      <c r="E168" s="62"/>
      <c r="F168" s="63"/>
      <c r="G168" s="63"/>
      <c r="H168" s="63"/>
      <c r="I168" s="63"/>
      <c r="J168" s="64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</row>
    <row r="169" spans="5:22" s="61" customFormat="1" x14ac:dyDescent="0.35">
      <c r="E169" s="62"/>
      <c r="F169" s="63"/>
      <c r="G169" s="63"/>
      <c r="H169" s="63"/>
      <c r="I169" s="63"/>
      <c r="J169" s="64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</row>
    <row r="170" spans="5:22" s="61" customFormat="1" x14ac:dyDescent="0.35">
      <c r="E170" s="62"/>
      <c r="F170" s="63"/>
      <c r="G170" s="63"/>
      <c r="H170" s="63"/>
      <c r="I170" s="63"/>
      <c r="J170" s="64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</row>
    <row r="171" spans="5:22" s="61" customFormat="1" x14ac:dyDescent="0.35">
      <c r="E171" s="62"/>
      <c r="F171" s="63"/>
      <c r="G171" s="63"/>
      <c r="H171" s="63"/>
      <c r="I171" s="63"/>
      <c r="J171" s="64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</row>
    <row r="172" spans="5:22" s="61" customFormat="1" x14ac:dyDescent="0.35">
      <c r="E172" s="62"/>
      <c r="F172" s="63"/>
      <c r="G172" s="63"/>
      <c r="H172" s="63"/>
      <c r="I172" s="63"/>
      <c r="J172" s="64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</row>
    <row r="173" spans="5:22" s="61" customFormat="1" x14ac:dyDescent="0.35">
      <c r="E173" s="62"/>
      <c r="F173" s="63"/>
      <c r="G173" s="63"/>
      <c r="H173" s="63"/>
      <c r="I173" s="63"/>
      <c r="J173" s="64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</row>
    <row r="174" spans="5:22" s="61" customFormat="1" x14ac:dyDescent="0.35">
      <c r="E174" s="62"/>
      <c r="F174" s="63"/>
      <c r="G174" s="63"/>
      <c r="H174" s="63"/>
      <c r="I174" s="63"/>
      <c r="J174" s="64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</row>
    <row r="175" spans="5:22" s="61" customFormat="1" x14ac:dyDescent="0.35">
      <c r="E175" s="62"/>
      <c r="F175" s="63"/>
      <c r="G175" s="63"/>
      <c r="H175" s="63"/>
      <c r="I175" s="63"/>
      <c r="J175" s="64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</row>
    <row r="176" spans="5:22" s="61" customFormat="1" x14ac:dyDescent="0.35">
      <c r="E176" s="62"/>
      <c r="F176" s="63"/>
      <c r="G176" s="63"/>
      <c r="H176" s="63"/>
      <c r="I176" s="63"/>
      <c r="J176" s="64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</row>
    <row r="177" spans="5:22" s="61" customFormat="1" x14ac:dyDescent="0.35">
      <c r="E177" s="62"/>
      <c r="F177" s="63"/>
      <c r="G177" s="63"/>
      <c r="H177" s="63"/>
      <c r="I177" s="63"/>
      <c r="J177" s="64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</row>
    <row r="178" spans="5:22" s="61" customFormat="1" x14ac:dyDescent="0.35">
      <c r="E178" s="62"/>
      <c r="F178" s="63"/>
      <c r="G178" s="63"/>
      <c r="H178" s="63"/>
      <c r="I178" s="63"/>
      <c r="J178" s="64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</row>
    <row r="179" spans="5:22" s="61" customFormat="1" x14ac:dyDescent="0.35">
      <c r="E179" s="62"/>
      <c r="F179" s="63"/>
      <c r="G179" s="63"/>
      <c r="H179" s="63"/>
      <c r="I179" s="63"/>
      <c r="J179" s="64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</row>
    <row r="180" spans="5:22" s="61" customFormat="1" x14ac:dyDescent="0.35">
      <c r="E180" s="62"/>
      <c r="F180" s="63"/>
      <c r="G180" s="63"/>
      <c r="H180" s="63"/>
      <c r="I180" s="63"/>
      <c r="J180" s="64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</row>
    <row r="181" spans="5:22" s="61" customFormat="1" x14ac:dyDescent="0.35">
      <c r="E181" s="62"/>
      <c r="F181" s="63"/>
      <c r="G181" s="63"/>
      <c r="H181" s="63"/>
      <c r="I181" s="63"/>
      <c r="J181" s="64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</row>
    <row r="182" spans="5:22" s="61" customFormat="1" x14ac:dyDescent="0.35">
      <c r="E182" s="62"/>
      <c r="F182" s="63"/>
      <c r="G182" s="63"/>
      <c r="H182" s="63"/>
      <c r="I182" s="63"/>
      <c r="J182" s="64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</row>
    <row r="183" spans="5:22" s="61" customFormat="1" x14ac:dyDescent="0.35">
      <c r="E183" s="62"/>
      <c r="F183" s="63"/>
      <c r="G183" s="63"/>
      <c r="H183" s="63"/>
      <c r="I183" s="63"/>
      <c r="J183" s="64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</row>
    <row r="184" spans="5:22" s="61" customFormat="1" x14ac:dyDescent="0.35">
      <c r="E184" s="62"/>
      <c r="F184" s="63"/>
      <c r="G184" s="63"/>
      <c r="H184" s="63"/>
      <c r="I184" s="63"/>
      <c r="J184" s="64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</row>
    <row r="185" spans="5:22" s="61" customFormat="1" x14ac:dyDescent="0.35">
      <c r="E185" s="62"/>
      <c r="F185" s="63"/>
      <c r="G185" s="63"/>
      <c r="H185" s="63"/>
      <c r="I185" s="63"/>
      <c r="J185" s="64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</row>
    <row r="186" spans="5:22" s="61" customFormat="1" x14ac:dyDescent="0.35">
      <c r="E186" s="62"/>
      <c r="F186" s="63"/>
      <c r="G186" s="63"/>
      <c r="H186" s="63"/>
      <c r="I186" s="63"/>
      <c r="J186" s="64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</row>
    <row r="187" spans="5:22" s="61" customFormat="1" x14ac:dyDescent="0.35">
      <c r="E187" s="62"/>
      <c r="F187" s="63"/>
      <c r="G187" s="63"/>
      <c r="H187" s="63"/>
      <c r="I187" s="63"/>
      <c r="J187" s="64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</row>
    <row r="188" spans="5:22" s="61" customFormat="1" x14ac:dyDescent="0.35">
      <c r="E188" s="62"/>
      <c r="F188" s="63"/>
      <c r="G188" s="63"/>
      <c r="H188" s="63"/>
      <c r="I188" s="63"/>
      <c r="J188" s="64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</row>
    <row r="189" spans="5:22" s="61" customFormat="1" x14ac:dyDescent="0.35">
      <c r="E189" s="62"/>
      <c r="F189" s="63"/>
      <c r="G189" s="63"/>
      <c r="H189" s="63"/>
      <c r="I189" s="63"/>
      <c r="J189" s="64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</row>
    <row r="190" spans="5:22" s="61" customFormat="1" x14ac:dyDescent="0.35">
      <c r="E190" s="62"/>
      <c r="F190" s="63"/>
      <c r="G190" s="63"/>
      <c r="H190" s="63"/>
      <c r="I190" s="63"/>
      <c r="J190" s="64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</row>
    <row r="191" spans="5:22" s="61" customFormat="1" x14ac:dyDescent="0.35">
      <c r="E191" s="62"/>
      <c r="F191" s="63"/>
      <c r="G191" s="63"/>
      <c r="H191" s="63"/>
      <c r="I191" s="63"/>
      <c r="J191" s="64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</row>
    <row r="192" spans="5:22" s="61" customFormat="1" x14ac:dyDescent="0.35">
      <c r="E192" s="62"/>
      <c r="F192" s="63"/>
      <c r="G192" s="63"/>
      <c r="H192" s="63"/>
      <c r="I192" s="63"/>
      <c r="J192" s="64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</row>
    <row r="193" spans="27:28" x14ac:dyDescent="0.35">
      <c r="AA193" s="61"/>
      <c r="AB193" s="61"/>
    </row>
    <row r="194" spans="27:28" x14ac:dyDescent="0.35">
      <c r="AA194" s="61"/>
      <c r="AB194" s="61"/>
    </row>
    <row r="195" spans="27:28" x14ac:dyDescent="0.35">
      <c r="AA195" s="61"/>
      <c r="AB195" s="61"/>
    </row>
    <row r="196" spans="27:28" x14ac:dyDescent="0.35">
      <c r="AA196" s="61"/>
      <c r="AB196" s="61"/>
    </row>
    <row r="197" spans="27:28" x14ac:dyDescent="0.35">
      <c r="AA197" s="61"/>
      <c r="AB197" s="61"/>
    </row>
    <row r="198" spans="27:28" x14ac:dyDescent="0.35">
      <c r="AA198" s="61"/>
      <c r="AB198" s="61"/>
    </row>
    <row r="199" spans="27:28" x14ac:dyDescent="0.35">
      <c r="AA199" s="61"/>
      <c r="AB199" s="6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J7">
    <cfRule type="cellIs" dxfId="361" priority="711" operator="greaterThan">
      <formula>$I$7</formula>
    </cfRule>
  </conditionalFormatting>
  <conditionalFormatting sqref="J3">
    <cfRule type="cellIs" dxfId="360" priority="710" operator="lessThan">
      <formula>$I$3</formula>
    </cfRule>
  </conditionalFormatting>
  <conditionalFormatting sqref="J4">
    <cfRule type="cellIs" dxfId="359" priority="709" operator="lessThan">
      <formula>$I$4</formula>
    </cfRule>
  </conditionalFormatting>
  <conditionalFormatting sqref="J5">
    <cfRule type="cellIs" dxfId="358" priority="708" operator="lessThan">
      <formula>$I$5</formula>
    </cfRule>
  </conditionalFormatting>
  <conditionalFormatting sqref="J8">
    <cfRule type="cellIs" dxfId="357" priority="707" operator="greaterThan">
      <formula>$I$8</formula>
    </cfRule>
  </conditionalFormatting>
  <conditionalFormatting sqref="J9">
    <cfRule type="cellIs" dxfId="356" priority="706" operator="greaterThan">
      <formula>$I$9</formula>
    </cfRule>
  </conditionalFormatting>
  <conditionalFormatting sqref="J10">
    <cfRule type="cellIs" dxfId="355" priority="705" operator="lessThan">
      <formula>$I$10</formula>
    </cfRule>
  </conditionalFormatting>
  <conditionalFormatting sqref="J11">
    <cfRule type="cellIs" dxfId="354" priority="704" operator="lessThan">
      <formula>$I$11</formula>
    </cfRule>
  </conditionalFormatting>
  <conditionalFormatting sqref="J12">
    <cfRule type="cellIs" dxfId="353" priority="703" operator="greaterThan">
      <formula>$I$12</formula>
    </cfRule>
  </conditionalFormatting>
  <conditionalFormatting sqref="J13">
    <cfRule type="cellIs" dxfId="352" priority="702" operator="greaterThan">
      <formula>$I$13</formula>
    </cfRule>
  </conditionalFormatting>
  <conditionalFormatting sqref="J14">
    <cfRule type="cellIs" dxfId="351" priority="701" operator="greaterThan">
      <formula>$I$14</formula>
    </cfRule>
  </conditionalFormatting>
  <conditionalFormatting sqref="J15">
    <cfRule type="cellIs" dxfId="350" priority="700" operator="greaterThan">
      <formula>$I$15</formula>
    </cfRule>
  </conditionalFormatting>
  <conditionalFormatting sqref="J16">
    <cfRule type="cellIs" dxfId="349" priority="699" operator="greaterThan">
      <formula>$I$16</formula>
    </cfRule>
  </conditionalFormatting>
  <conditionalFormatting sqref="J17">
    <cfRule type="cellIs" dxfId="348" priority="698" operator="greaterThan">
      <formula>$I$17</formula>
    </cfRule>
  </conditionalFormatting>
  <conditionalFormatting sqref="J18">
    <cfRule type="cellIs" dxfId="347" priority="697" operator="greaterThan">
      <formula>$I$18</formula>
    </cfRule>
  </conditionalFormatting>
  <conditionalFormatting sqref="J41">
    <cfRule type="cellIs" dxfId="346" priority="681" operator="lessThan">
      <formula>$I$41</formula>
    </cfRule>
  </conditionalFormatting>
  <conditionalFormatting sqref="J46">
    <cfRule type="cellIs" dxfId="345" priority="678" operator="greaterThan">
      <formula>$I$46</formula>
    </cfRule>
  </conditionalFormatting>
  <conditionalFormatting sqref="J47">
    <cfRule type="cellIs" dxfId="344" priority="677" operator="greaterThan">
      <formula>$I$47</formula>
    </cfRule>
  </conditionalFormatting>
  <conditionalFormatting sqref="J48">
    <cfRule type="cellIs" dxfId="343" priority="676" operator="greaterThan">
      <formula>$I$48</formula>
    </cfRule>
  </conditionalFormatting>
  <conditionalFormatting sqref="J49">
    <cfRule type="cellIs" dxfId="342" priority="675" operator="greaterThan">
      <formula>$I$49</formula>
    </cfRule>
  </conditionalFormatting>
  <conditionalFormatting sqref="J6">
    <cfRule type="cellIs" dxfId="341" priority="674" operator="lessThan">
      <formula>$I$6</formula>
    </cfRule>
  </conditionalFormatting>
  <conditionalFormatting sqref="J42">
    <cfRule type="cellIs" dxfId="340" priority="714" operator="lessThan">
      <formula>#REF!</formula>
    </cfRule>
  </conditionalFormatting>
  <conditionalFormatting sqref="J43">
    <cfRule type="cellIs" dxfId="339" priority="715" operator="lessThan">
      <formula>#REF!</formula>
    </cfRule>
  </conditionalFormatting>
  <conditionalFormatting sqref="H8">
    <cfRule type="cellIs" dxfId="338" priority="227" operator="greaterThan">
      <formula>$H$8</formula>
    </cfRule>
  </conditionalFormatting>
  <conditionalFormatting sqref="H10">
    <cfRule type="cellIs" dxfId="337" priority="226" operator="greaterThan">
      <formula>$H$10</formula>
    </cfRule>
  </conditionalFormatting>
  <conditionalFormatting sqref="J19">
    <cfRule type="cellIs" dxfId="336" priority="21" operator="greaterThan">
      <formula>$I$19</formula>
    </cfRule>
  </conditionalFormatting>
  <conditionalFormatting sqref="J20">
    <cfRule type="cellIs" dxfId="335" priority="20" operator="greaterThan">
      <formula>$I$20</formula>
    </cfRule>
  </conditionalFormatting>
  <conditionalFormatting sqref="J21">
    <cfRule type="cellIs" dxfId="334" priority="19" operator="greaterThan">
      <formula>$I$21</formula>
    </cfRule>
  </conditionalFormatting>
  <conditionalFormatting sqref="J22">
    <cfRule type="cellIs" dxfId="333" priority="18" operator="greaterThan">
      <formula>$I$22</formula>
    </cfRule>
  </conditionalFormatting>
  <conditionalFormatting sqref="J23">
    <cfRule type="cellIs" dxfId="332" priority="17" operator="greaterThan">
      <formula>$I$23</formula>
    </cfRule>
  </conditionalFormatting>
  <conditionalFormatting sqref="J24">
    <cfRule type="cellIs" dxfId="331" priority="16" operator="greaterThan">
      <formula>$I$24</formula>
    </cfRule>
  </conditionalFormatting>
  <conditionalFormatting sqref="J25:J29">
    <cfRule type="cellIs" dxfId="330" priority="13" operator="greaterThan">
      <formula>#REF!</formula>
    </cfRule>
  </conditionalFormatting>
  <conditionalFormatting sqref="J30:J31">
    <cfRule type="cellIs" dxfId="329" priority="12" operator="greaterThan">
      <formula>#REF!</formula>
    </cfRule>
  </conditionalFormatting>
  <conditionalFormatting sqref="J44:J45">
    <cfRule type="cellIs" dxfId="328" priority="10" operator="greaterThan">
      <formula>#REF!</formula>
    </cfRule>
  </conditionalFormatting>
  <conditionalFormatting sqref="J32">
    <cfRule type="cellIs" dxfId="327" priority="9" operator="lessThan">
      <formula>$I$3</formula>
    </cfRule>
  </conditionalFormatting>
  <conditionalFormatting sqref="J33">
    <cfRule type="cellIs" dxfId="326" priority="8" operator="greaterThan">
      <formula>$I$4</formula>
    </cfRule>
  </conditionalFormatting>
  <conditionalFormatting sqref="J34">
    <cfRule type="cellIs" dxfId="325" priority="7" operator="greaterThan">
      <formula>$I$5</formula>
    </cfRule>
  </conditionalFormatting>
  <conditionalFormatting sqref="J35">
    <cfRule type="cellIs" dxfId="324" priority="6" operator="lessThan">
      <formula>$I$6</formula>
    </cfRule>
  </conditionalFormatting>
  <conditionalFormatting sqref="J36">
    <cfRule type="cellIs" dxfId="323" priority="5" operator="greaterThan">
      <formula>$I$7</formula>
    </cfRule>
  </conditionalFormatting>
  <conditionalFormatting sqref="J37">
    <cfRule type="cellIs" dxfId="322" priority="4" operator="lessThan">
      <formula>$I$8</formula>
    </cfRule>
  </conditionalFormatting>
  <conditionalFormatting sqref="J38">
    <cfRule type="cellIs" dxfId="321" priority="3" operator="greaterThan">
      <formula>$I$9</formula>
    </cfRule>
  </conditionalFormatting>
  <conditionalFormatting sqref="J39">
    <cfRule type="cellIs" dxfId="320" priority="2" operator="greaterThan">
      <formula>$I$10</formula>
    </cfRule>
  </conditionalFormatting>
  <conditionalFormatting sqref="J40">
    <cfRule type="cellIs" dxfId="319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Endura!K42:V42</xm:f>
              <xm:sqref>W42</xm:sqref>
            </x14:sparkline>
            <x14:sparkline>
              <xm:f>Endura!K43:V43</xm:f>
              <xm:sqref>W43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Endura!K44:V44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Endura!K7:V7</xm:f>
              <xm:sqref>W7</xm:sqref>
            </x14:sparkline>
            <x14:sparkline>
              <xm:f>Endura!K8:V8</xm:f>
              <xm:sqref>W8</xm:sqref>
            </x14:sparkline>
            <x14:sparkline>
              <xm:f>Endura!K9:V9</xm:f>
              <xm:sqref>W9</xm:sqref>
            </x14:sparkline>
            <x14:sparkline>
              <xm:f>Endura!K10:V10</xm:f>
              <xm:sqref>W10</xm:sqref>
            </x14:sparkline>
            <x14:sparkline>
              <xm:f>Endura!K16:V16</xm:f>
              <xm:sqref>W16</xm:sqref>
            </x14:sparkline>
            <x14:sparkline>
              <xm:f>Endura!K17:V17</xm:f>
              <xm:sqref>W17</xm:sqref>
            </x14:sparkline>
            <x14:sparkline>
              <xm:f>Endura!K18:V18</xm:f>
              <xm:sqref>W18</xm:sqref>
            </x14:sparkline>
            <x14:sparkline>
              <xm:f>Endura!K12:V12</xm:f>
              <xm:sqref>W12</xm:sqref>
            </x14:sparkline>
            <x14:sparkline>
              <xm:f>Endura!K13:V13</xm:f>
              <xm:sqref>W13</xm:sqref>
            </x14:sparkline>
            <x14:sparkline>
              <xm:f>Endura!K14:V14</xm:f>
              <xm:sqref>W14</xm:sqref>
            </x14:sparkline>
            <x14:sparkline>
              <xm:f>Endura!K11:V11</xm:f>
              <xm:sqref>W11</xm:sqref>
            </x14:sparkline>
            <x14:sparkline>
              <xm:f>Endura!K15:V15</xm:f>
              <xm:sqref>W15</xm:sqref>
            </x14:sparkline>
            <x14:sparkline>
              <xm:f>Endura!K5:V5</xm:f>
              <xm:sqref>W5</xm:sqref>
            </x14:sparkline>
            <x14:sparkline>
              <xm:f>Endura!K3:V3</xm:f>
              <xm:sqref>W3</xm:sqref>
            </x14:sparkline>
            <x14:sparkline>
              <xm:f>Endura!K4:V4</xm:f>
              <xm:sqref>W4</xm:sqref>
            </x14:sparkline>
            <x14:sparkline>
              <xm:f>Endura!K6:V6</xm:f>
              <xm:sqref>W6</xm:sqref>
            </x14:sparkline>
            <x14:sparkline>
              <xm:f>Endura!K25:V25</xm:f>
              <xm:sqref>W25</xm:sqref>
            </x14:sparkline>
            <x14:sparkline>
              <xm:f>Endura!K26:V26</xm:f>
              <xm:sqref>W26</xm:sqref>
            </x14:sparkline>
            <x14:sparkline>
              <xm:f>Endura!K27:V27</xm:f>
              <xm:sqref>W27</xm:sqref>
            </x14:sparkline>
            <x14:sparkline>
              <xm:f>Endura!K28:V28</xm:f>
              <xm:sqref>W28</xm:sqref>
            </x14:sparkline>
            <x14:sparkline>
              <xm:f>Endura!K29:V29</xm:f>
              <xm:sqref>W29</xm:sqref>
            </x14:sparkline>
            <x14:sparkline>
              <xm:f>Endura!K19:V19</xm:f>
              <xm:sqref>W19</xm:sqref>
            </x14:sparkline>
            <x14:sparkline>
              <xm:f>Endura!K20:V20</xm:f>
              <xm:sqref>W20</xm:sqref>
            </x14:sparkline>
            <x14:sparkline>
              <xm:f>Endura!K21:V21</xm:f>
              <xm:sqref>W21</xm:sqref>
            </x14:sparkline>
            <x14:sparkline>
              <xm:f>Endura!K22:V22</xm:f>
              <xm:sqref>W22</xm:sqref>
            </x14:sparkline>
            <x14:sparkline>
              <xm:f>Endura!K23:V23</xm:f>
              <xm:sqref>W23</xm:sqref>
            </x14:sparkline>
            <x14:sparkline>
              <xm:f>Endura!K24:V24</xm:f>
              <xm:sqref>W24</xm:sqref>
            </x14:sparkline>
            <x14:sparkline>
              <xm:f>Endura!K32:V32</xm:f>
              <xm:sqref>W32</xm:sqref>
            </x14:sparkline>
            <x14:sparkline>
              <xm:f>Endura!K33:V33</xm:f>
              <xm:sqref>W33</xm:sqref>
            </x14:sparkline>
            <x14:sparkline>
              <xm:f>Endura!K34:V34</xm:f>
              <xm:sqref>W34</xm:sqref>
            </x14:sparkline>
            <x14:sparkline>
              <xm:f>Endura!K35:V35</xm:f>
              <xm:sqref>W35</xm:sqref>
            </x14:sparkline>
            <x14:sparkline>
              <xm:f>Endura!K36:V36</xm:f>
              <xm:sqref>W36</xm:sqref>
            </x14:sparkline>
            <x14:sparkline>
              <xm:f>Endura!K37:V37</xm:f>
              <xm:sqref>W37</xm:sqref>
            </x14:sparkline>
            <x14:sparkline>
              <xm:f>Endura!K38:V38</xm:f>
              <xm:sqref>W38</xm:sqref>
            </x14:sparkline>
            <x14:sparkline>
              <xm:f>Endura!K39:V39</xm:f>
              <xm:sqref>W39</xm:sqref>
            </x14:sparkline>
            <x14:sparkline>
              <xm:f>Endura!K40:V40</xm:f>
              <xm:sqref>W40</xm:sqref>
            </x14:sparkline>
            <x14:sparkline>
              <xm:f>Endura!K30:V30</xm:f>
              <xm:sqref>W30</xm:sqref>
            </x14:sparkline>
            <x14:sparkline>
              <xm:f>Endura!K31:V31</xm:f>
              <xm:sqref>W31</xm:sqref>
            </x14:sparkline>
            <x14:sparkline>
              <xm:f>Endura!K45:V45</xm:f>
              <xm:sqref>W45</xm:sqref>
            </x14:sparkline>
            <x14:sparkline>
              <xm:f>Endura!K41:V41</xm:f>
              <xm:sqref>W41</xm:sqref>
            </x14:sparkline>
            <x14:sparkline>
              <xm:f>Endura!K46:V46</xm:f>
              <xm:sqref>W46</xm:sqref>
            </x14:sparkline>
            <x14:sparkline>
              <xm:f>Endura!K47:V47</xm:f>
              <xm:sqref>W47</xm:sqref>
            </x14:sparkline>
            <x14:sparkline>
              <xm:f>Endura!K49:V49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Endura!K48:V48</xm:f>
              <xm:sqref>W48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048527"/>
  <sheetViews>
    <sheetView showGridLines="0" zoomScale="60" zoomScaleNormal="6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1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5703125" style="64" bestFit="1" customWidth="1"/>
    <col min="11" max="14" width="21.5703125" style="65" bestFit="1" customWidth="1"/>
    <col min="15" max="15" width="20.42578125" style="65" bestFit="1" customWidth="1"/>
    <col min="16" max="16" width="19.7109375" style="65" bestFit="1" customWidth="1"/>
    <col min="17" max="17" width="12.28515625" style="65" bestFit="1" customWidth="1"/>
    <col min="18" max="18" width="14" style="65" bestFit="1" customWidth="1"/>
    <col min="19" max="19" width="13.7109375" style="65" bestFit="1" customWidth="1"/>
    <col min="20" max="20" width="13.5703125" style="65" bestFit="1" customWidth="1"/>
    <col min="21" max="21" width="14.140625" style="65" bestFit="1" customWidth="1"/>
    <col min="22" max="22" width="14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227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10">
        <v>13002182</v>
      </c>
      <c r="H3" s="20">
        <f>G3*1.05</f>
        <v>13652291.100000001</v>
      </c>
      <c r="I3" s="10">
        <f>H3/12*$B$1</f>
        <v>6826145.5500000007</v>
      </c>
      <c r="J3" s="27">
        <v>7450824.75354004</v>
      </c>
      <c r="K3" s="20">
        <v>1168359.0126953099</v>
      </c>
      <c r="L3" s="20">
        <v>1109102.2296142599</v>
      </c>
      <c r="M3" s="20">
        <v>1342287.31787109</v>
      </c>
      <c r="N3" s="20">
        <v>1245497.0669555699</v>
      </c>
      <c r="O3" s="20">
        <v>1255526.32104492</v>
      </c>
      <c r="P3" s="20">
        <v>1330052.80535889</v>
      </c>
      <c r="Q3" s="20"/>
      <c r="R3" s="20"/>
      <c r="S3" s="20"/>
      <c r="T3" s="20"/>
      <c r="U3" s="20"/>
      <c r="V3" s="20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9">
        <v>0.38700000000000001</v>
      </c>
      <c r="H4" s="9">
        <v>0.38700000000000001</v>
      </c>
      <c r="I4" s="9">
        <f>H4</f>
        <v>0.38700000000000001</v>
      </c>
      <c r="J4" s="28">
        <v>0.43850073270062701</v>
      </c>
      <c r="K4" s="22">
        <v>0.41695485921535702</v>
      </c>
      <c r="L4" s="22">
        <v>0.40577123355230699</v>
      </c>
      <c r="M4" s="22">
        <v>0.44476925076117302</v>
      </c>
      <c r="N4" s="22">
        <v>0.41993734176869502</v>
      </c>
      <c r="O4" s="22">
        <v>0.46873052663849202</v>
      </c>
      <c r="P4" s="22">
        <v>0.46724084774993402</v>
      </c>
      <c r="Q4" s="22"/>
      <c r="R4" s="22"/>
      <c r="S4" s="22"/>
      <c r="T4" s="22"/>
      <c r="U4" s="22"/>
      <c r="V4" s="22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>
        <v>0.46899999999999997</v>
      </c>
      <c r="H5" s="8">
        <v>0.46899999999999997</v>
      </c>
      <c r="I5" s="9">
        <f>H5</f>
        <v>0.46899999999999997</v>
      </c>
      <c r="J5" s="28">
        <v>0.57892456174906404</v>
      </c>
      <c r="K5" s="23">
        <v>0.57050669216061201</v>
      </c>
      <c r="L5" s="23">
        <v>0.57802776448061299</v>
      </c>
      <c r="M5" s="23">
        <v>0.58663190329462001</v>
      </c>
      <c r="N5" s="23">
        <v>0.57621519584709802</v>
      </c>
      <c r="O5" s="23">
        <v>0.57570793353615701</v>
      </c>
      <c r="P5" s="23">
        <v>0.58630328441649204</v>
      </c>
      <c r="Q5" s="23"/>
      <c r="R5" s="23"/>
      <c r="S5" s="23"/>
      <c r="T5" s="23"/>
      <c r="U5" s="23"/>
      <c r="V5" s="23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>
        <v>2507</v>
      </c>
      <c r="H6" s="142">
        <f>G6*1.05</f>
        <v>2632.35</v>
      </c>
      <c r="I6" s="24">
        <f>(H6-G6)*B1/12+G6</f>
        <v>2569.6750000000002</v>
      </c>
      <c r="J6" s="26">
        <v>2616</v>
      </c>
      <c r="K6" s="21">
        <v>2524</v>
      </c>
      <c r="L6" s="21">
        <v>2551</v>
      </c>
      <c r="M6" s="21">
        <v>2585</v>
      </c>
      <c r="N6" s="21">
        <v>2583</v>
      </c>
      <c r="O6" s="47">
        <v>2614</v>
      </c>
      <c r="P6" s="47">
        <v>2616</v>
      </c>
      <c r="Q6" s="47"/>
      <c r="R6" s="47"/>
      <c r="S6" s="47"/>
      <c r="T6" s="47"/>
      <c r="U6" s="47"/>
      <c r="V6" s="47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>
        <v>2.1</v>
      </c>
      <c r="H7" s="15">
        <v>2</v>
      </c>
      <c r="I7" s="15">
        <f>H7</f>
        <v>2</v>
      </c>
      <c r="J7" s="29">
        <v>1.95549738765301</v>
      </c>
      <c r="K7" s="30">
        <v>1.5118110110278</v>
      </c>
      <c r="L7" s="30">
        <v>2.2650602669895199</v>
      </c>
      <c r="M7" s="30">
        <v>1.7076923313772201</v>
      </c>
      <c r="N7" s="30">
        <v>1.75939848815864</v>
      </c>
      <c r="O7" s="30">
        <v>2.0722891514179098</v>
      </c>
      <c r="P7" s="30">
        <v>2.4480000172176402</v>
      </c>
      <c r="Q7" s="30"/>
      <c r="R7" s="30"/>
      <c r="S7" s="30"/>
      <c r="T7" s="30"/>
      <c r="U7" s="30"/>
      <c r="V7" s="30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>
        <v>1.8</v>
      </c>
      <c r="H8" s="15">
        <v>2</v>
      </c>
      <c r="I8" s="15">
        <f>H8</f>
        <v>2</v>
      </c>
      <c r="J8" s="29">
        <v>1.72211936463207</v>
      </c>
      <c r="K8" s="30">
        <v>1.7323135726507899</v>
      </c>
      <c r="L8" s="30">
        <v>1.67735756504793</v>
      </c>
      <c r="M8" s="30">
        <v>1.8630007315853101</v>
      </c>
      <c r="N8" s="30">
        <v>1.5743275135867201</v>
      </c>
      <c r="O8" s="30">
        <v>1.6400655510558799</v>
      </c>
      <c r="P8" s="30">
        <v>1.84486372950458</v>
      </c>
      <c r="Q8" s="30"/>
      <c r="R8" s="30"/>
      <c r="S8" s="30"/>
      <c r="T8" s="30"/>
      <c r="U8" s="30"/>
      <c r="V8" s="30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>
        <v>3.6</v>
      </c>
      <c r="H9" s="15">
        <v>4</v>
      </c>
      <c r="I9" s="21">
        <f>H9</f>
        <v>4</v>
      </c>
      <c r="J9" s="29">
        <v>3.4908480374573299</v>
      </c>
      <c r="K9" s="30">
        <v>3.8569980964658401</v>
      </c>
      <c r="L9" s="30">
        <v>3.3501341080198599</v>
      </c>
      <c r="M9" s="30">
        <v>3.5913201608116299</v>
      </c>
      <c r="N9" s="30">
        <v>3.5807604526272301</v>
      </c>
      <c r="O9" s="30">
        <v>3.2860964013235199</v>
      </c>
      <c r="P9" s="30">
        <v>3.3291398474743499</v>
      </c>
      <c r="Q9" s="30"/>
      <c r="R9" s="30"/>
      <c r="S9" s="30"/>
      <c r="T9" s="30"/>
      <c r="U9" s="30"/>
      <c r="V9" s="30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8">
        <v>0.108</v>
      </c>
      <c r="H10" s="8">
        <v>0.09</v>
      </c>
      <c r="I10" s="9">
        <f>H10</f>
        <v>0.09</v>
      </c>
      <c r="J10" s="35">
        <v>9.83783783783784E-2</v>
      </c>
      <c r="K10" s="36">
        <v>6.9408740359897206E-2</v>
      </c>
      <c r="L10" s="36">
        <v>7.6512455516014197E-2</v>
      </c>
      <c r="M10" s="36">
        <v>9.2024539877300596E-2</v>
      </c>
      <c r="N10" s="36">
        <v>0.10831234256927</v>
      </c>
      <c r="O10" s="36">
        <v>0.13270142180094799</v>
      </c>
      <c r="P10" s="36">
        <v>0.114341085271318</v>
      </c>
      <c r="Q10" s="36"/>
      <c r="R10" s="36"/>
      <c r="S10" s="36"/>
      <c r="T10" s="36"/>
      <c r="U10" s="36"/>
      <c r="V10" s="36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8">
        <v>0.67900000000000005</v>
      </c>
      <c r="H11" s="8">
        <v>0.67900000000000005</v>
      </c>
      <c r="I11" s="9">
        <f>H11</f>
        <v>0.67900000000000005</v>
      </c>
      <c r="J11" s="28">
        <v>0.68591124515295099</v>
      </c>
      <c r="K11" s="23">
        <v>0.67894736842105297</v>
      </c>
      <c r="L11" s="23">
        <v>0.66336633663366296</v>
      </c>
      <c r="M11" s="23">
        <v>0.68240343347639498</v>
      </c>
      <c r="N11" s="23">
        <v>0.693798449612403</v>
      </c>
      <c r="O11" s="23">
        <v>0.70256410256410295</v>
      </c>
      <c r="P11" s="23">
        <v>0.69739952718676101</v>
      </c>
      <c r="Q11" s="23"/>
      <c r="R11" s="23"/>
      <c r="S11" s="23"/>
      <c r="T11" s="23"/>
      <c r="U11" s="23"/>
      <c r="V11" s="23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15">
        <v>8.6199999999999992</v>
      </c>
      <c r="H12" s="15">
        <v>8</v>
      </c>
      <c r="I12" s="17">
        <f>H12*B1/12</f>
        <v>4</v>
      </c>
      <c r="J12" s="39">
        <v>3.4251741786183842</v>
      </c>
      <c r="K12" s="30">
        <v>0.63618107486711994</v>
      </c>
      <c r="L12" s="30">
        <v>0.57785355670111505</v>
      </c>
      <c r="M12" s="30">
        <v>0.580386651243183</v>
      </c>
      <c r="N12" s="30">
        <v>0.53140049392443101</v>
      </c>
      <c r="O12" s="30">
        <v>0.49697869253018601</v>
      </c>
      <c r="P12" s="30">
        <v>0.60429868237255202</v>
      </c>
      <c r="Q12" s="30"/>
      <c r="R12" s="30"/>
      <c r="S12" s="30"/>
      <c r="T12" s="30"/>
      <c r="U12" s="30"/>
      <c r="V12" s="30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15">
        <v>868</v>
      </c>
      <c r="H13" s="15">
        <f>868</f>
        <v>868</v>
      </c>
      <c r="I13" s="10">
        <f>H13/12*$B$1</f>
        <v>434</v>
      </c>
      <c r="J13" s="27">
        <v>429.80055459491876</v>
      </c>
      <c r="K13" s="20">
        <v>78.415681538262604</v>
      </c>
      <c r="L13" s="20">
        <v>70.206550223486801</v>
      </c>
      <c r="M13" s="20">
        <v>65.185138491880295</v>
      </c>
      <c r="N13" s="20">
        <v>73.059942795126503</v>
      </c>
      <c r="O13" s="20">
        <v>65.341435856474405</v>
      </c>
      <c r="P13" s="20">
        <v>77.721821568682699</v>
      </c>
      <c r="Q13" s="20"/>
      <c r="R13" s="20"/>
      <c r="S13" s="20"/>
      <c r="T13" s="20"/>
      <c r="U13" s="20"/>
      <c r="V13" s="20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15">
        <v>4.5</v>
      </c>
      <c r="H14" s="15">
        <v>6</v>
      </c>
      <c r="I14" s="17">
        <f>H14*B1/12</f>
        <v>3</v>
      </c>
      <c r="J14" s="29">
        <v>2.1242279865890201</v>
      </c>
      <c r="K14" s="30">
        <v>0.30174586033117401</v>
      </c>
      <c r="L14" s="30">
        <v>0.32553571428571398</v>
      </c>
      <c r="M14" s="30">
        <v>0.39244288224956098</v>
      </c>
      <c r="N14" s="30">
        <v>0.40338715338715297</v>
      </c>
      <c r="O14" s="30">
        <v>0.34116311561299301</v>
      </c>
      <c r="P14" s="30">
        <v>0.358251919050942</v>
      </c>
      <c r="Q14" s="30"/>
      <c r="R14" s="30"/>
      <c r="S14" s="30"/>
      <c r="T14" s="30"/>
      <c r="U14" s="30"/>
      <c r="V14" s="30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8">
        <v>0.112</v>
      </c>
      <c r="H15" s="8">
        <v>0.112</v>
      </c>
      <c r="I15" s="9">
        <v>0.112</v>
      </c>
      <c r="J15" s="35">
        <v>0.107043127520943</v>
      </c>
      <c r="K15" s="36">
        <v>0.12127236580516899</v>
      </c>
      <c r="L15" s="36">
        <v>9.9804305283757305E-2</v>
      </c>
      <c r="M15" s="36">
        <v>0.101867572156197</v>
      </c>
      <c r="N15" s="36">
        <v>0.11363636363636399</v>
      </c>
      <c r="O15" s="36">
        <v>0.122406639004149</v>
      </c>
      <c r="P15" s="36">
        <v>8.8524590163934394E-2</v>
      </c>
      <c r="Q15" s="36"/>
      <c r="R15" s="36"/>
      <c r="S15" s="36"/>
      <c r="T15" s="36"/>
      <c r="U15" s="36"/>
      <c r="V15" s="36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>
        <v>9.5</v>
      </c>
      <c r="H16" s="15">
        <v>6</v>
      </c>
      <c r="I16" s="15">
        <v>6</v>
      </c>
      <c r="J16" s="29">
        <v>5.09375</v>
      </c>
      <c r="K16" s="30">
        <v>5.28125</v>
      </c>
      <c r="L16" s="30">
        <v>6.5</v>
      </c>
      <c r="M16" s="30">
        <v>6.5</v>
      </c>
      <c r="N16" s="30">
        <v>1.7</v>
      </c>
      <c r="O16" s="30">
        <v>5.09375</v>
      </c>
      <c r="P16" s="30">
        <v>5.09375</v>
      </c>
      <c r="Q16" s="30">
        <v>5.09375</v>
      </c>
      <c r="R16" s="30"/>
      <c r="S16" s="30"/>
      <c r="T16" s="30"/>
      <c r="U16" s="30"/>
      <c r="V16" s="30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153">
        <v>1.6E-2</v>
      </c>
      <c r="H17" s="153">
        <f>G17</f>
        <v>1.6E-2</v>
      </c>
      <c r="I17" s="153">
        <f>H17</f>
        <v>1.6E-2</v>
      </c>
      <c r="J17" s="32">
        <v>1.5587222839088199E-2</v>
      </c>
      <c r="K17" s="31">
        <v>1.5547998990792599E-2</v>
      </c>
      <c r="L17" s="31">
        <v>2.36844203106692E-2</v>
      </c>
      <c r="M17" s="31">
        <v>9.4872155168985502E-3</v>
      </c>
      <c r="N17" s="31">
        <v>2.29182543465715E-2</v>
      </c>
      <c r="O17" s="31">
        <v>1.8641576291726199E-2</v>
      </c>
      <c r="P17" s="31" t="s">
        <v>233</v>
      </c>
      <c r="Q17" s="31"/>
      <c r="R17" s="31"/>
      <c r="S17" s="31"/>
      <c r="T17" s="31"/>
      <c r="U17" s="31"/>
      <c r="V17" s="31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153">
        <v>7.1900000000000006E-2</v>
      </c>
      <c r="H18" s="153">
        <v>7.1900000000000006E-2</v>
      </c>
      <c r="I18" s="153">
        <v>7.1900000000000006E-2</v>
      </c>
      <c r="J18" s="56">
        <v>6.4526065208116698E-2</v>
      </c>
      <c r="K18" s="22">
        <v>5.9695053010855495E-2</v>
      </c>
      <c r="L18" s="22">
        <v>5.9801793449826543E-2</v>
      </c>
      <c r="M18" s="22">
        <v>7.3286853407259114E-2</v>
      </c>
      <c r="N18" s="22">
        <v>5.8346787373560541E-2</v>
      </c>
      <c r="O18" s="22">
        <v>6.5649095045153288E-2</v>
      </c>
      <c r="P18" s="22">
        <v>7.0376808962045206E-2</v>
      </c>
      <c r="Q18" s="22"/>
      <c r="R18" s="22"/>
      <c r="S18" s="22"/>
      <c r="T18" s="22"/>
      <c r="U18" s="22"/>
      <c r="V18" s="22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 t="s">
        <v>233</v>
      </c>
      <c r="H19" s="15" t="s">
        <v>233</v>
      </c>
      <c r="I19" s="143" t="s">
        <v>233</v>
      </c>
      <c r="J19" s="26">
        <v>0</v>
      </c>
      <c r="K19" s="21">
        <v>8</v>
      </c>
      <c r="L19" s="21">
        <v>8</v>
      </c>
      <c r="M19" s="21">
        <v>8</v>
      </c>
      <c r="N19" s="21">
        <v>8</v>
      </c>
      <c r="O19" s="21">
        <v>8</v>
      </c>
      <c r="P19" s="21">
        <v>8</v>
      </c>
      <c r="Q19" s="21"/>
      <c r="R19" s="21"/>
      <c r="S19" s="21"/>
      <c r="T19" s="21"/>
      <c r="U19" s="21"/>
      <c r="V19" s="21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 t="s">
        <v>233</v>
      </c>
      <c r="H20" s="15" t="s">
        <v>233</v>
      </c>
      <c r="I20" s="15" t="s">
        <v>233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 t="s">
        <v>233</v>
      </c>
      <c r="H21" s="15" t="s">
        <v>233</v>
      </c>
      <c r="I21" s="15" t="s">
        <v>233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233</v>
      </c>
      <c r="H22" s="15" t="s">
        <v>233</v>
      </c>
      <c r="I22" s="15" t="s">
        <v>233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/>
      <c r="R22" s="21"/>
      <c r="S22" s="21"/>
      <c r="T22" s="21"/>
      <c r="U22" s="21"/>
      <c r="V22" s="21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 t="s">
        <v>233</v>
      </c>
      <c r="H23" s="15" t="s">
        <v>233</v>
      </c>
      <c r="I23" s="15" t="s">
        <v>233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233</v>
      </c>
      <c r="O23" s="21" t="s">
        <v>233</v>
      </c>
      <c r="P23" s="21" t="s">
        <v>233</v>
      </c>
      <c r="Q23" s="21"/>
      <c r="R23" s="21"/>
      <c r="S23" s="21"/>
      <c r="T23" s="21"/>
      <c r="U23" s="21"/>
      <c r="V23" s="21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 t="s">
        <v>233</v>
      </c>
      <c r="H24" s="15" t="s">
        <v>233</v>
      </c>
      <c r="I24" s="15" t="s">
        <v>233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233</v>
      </c>
      <c r="O24" s="21" t="s">
        <v>233</v>
      </c>
      <c r="P24" s="21" t="s">
        <v>233</v>
      </c>
      <c r="Q24" s="21"/>
      <c r="R24" s="21"/>
      <c r="S24" s="21"/>
      <c r="T24" s="21"/>
      <c r="U24" s="21"/>
      <c r="V24" s="21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 t="s">
        <v>233</v>
      </c>
      <c r="H25" s="15" t="s">
        <v>233</v>
      </c>
      <c r="I25" s="15" t="s">
        <v>233</v>
      </c>
      <c r="J25" s="26">
        <v>0</v>
      </c>
      <c r="K25" s="15">
        <v>0</v>
      </c>
      <c r="L25" s="15">
        <v>0</v>
      </c>
      <c r="M25" s="15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 t="s">
        <v>233</v>
      </c>
      <c r="H26" s="15" t="s">
        <v>233</v>
      </c>
      <c r="I26" s="15" t="s">
        <v>233</v>
      </c>
      <c r="J26" s="26">
        <v>0</v>
      </c>
      <c r="K26" s="15">
        <v>0</v>
      </c>
      <c r="L26" s="15">
        <v>0</v>
      </c>
      <c r="M26" s="21">
        <v>0</v>
      </c>
      <c r="N26" s="21" t="s">
        <v>233</v>
      </c>
      <c r="O26" s="21" t="s">
        <v>233</v>
      </c>
      <c r="P26" s="21" t="s">
        <v>233</v>
      </c>
      <c r="Q26" s="21"/>
      <c r="R26" s="21"/>
      <c r="S26" s="21"/>
      <c r="T26" s="21"/>
      <c r="U26" s="21"/>
      <c r="V26" s="21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 t="s">
        <v>233</v>
      </c>
      <c r="H27" s="15" t="s">
        <v>233</v>
      </c>
      <c r="I27" s="17" t="s">
        <v>233</v>
      </c>
      <c r="J27" s="26">
        <v>0</v>
      </c>
      <c r="K27" s="15">
        <v>0</v>
      </c>
      <c r="L27" s="15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144" t="s">
        <v>233</v>
      </c>
      <c r="H28" s="20" t="s">
        <v>233</v>
      </c>
      <c r="I28" s="20" t="s">
        <v>233</v>
      </c>
      <c r="J28" s="26">
        <v>0</v>
      </c>
      <c r="K28" s="15">
        <v>0</v>
      </c>
      <c r="L28" s="15">
        <v>0</v>
      </c>
      <c r="M28" s="21">
        <v>0</v>
      </c>
      <c r="N28" s="10">
        <v>8944.5400000000009</v>
      </c>
      <c r="O28" s="10">
        <v>8944.5400000000009</v>
      </c>
      <c r="P28" s="10">
        <v>8944.5400000000009</v>
      </c>
      <c r="Q28" s="21"/>
      <c r="R28" s="21"/>
      <c r="S28" s="21"/>
      <c r="T28" s="21"/>
      <c r="U28" s="21"/>
      <c r="V28" s="21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144" t="s">
        <v>233</v>
      </c>
      <c r="H29" s="20" t="s">
        <v>233</v>
      </c>
      <c r="I29" s="20" t="s">
        <v>233</v>
      </c>
      <c r="J29" s="26">
        <v>0</v>
      </c>
      <c r="K29" s="15">
        <v>0</v>
      </c>
      <c r="L29" s="15">
        <v>0</v>
      </c>
      <c r="M29" s="21">
        <v>0</v>
      </c>
      <c r="N29" s="10">
        <v>24126</v>
      </c>
      <c r="O29" s="10">
        <v>24126</v>
      </c>
      <c r="P29" s="10">
        <v>24126</v>
      </c>
      <c r="Q29" s="21"/>
      <c r="R29" s="21"/>
      <c r="S29" s="21"/>
      <c r="T29" s="21"/>
      <c r="U29" s="21"/>
      <c r="V29" s="21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 t="s">
        <v>233</v>
      </c>
      <c r="H30" s="4" t="s">
        <v>233</v>
      </c>
      <c r="I30" s="4" t="s">
        <v>233</v>
      </c>
      <c r="J30" s="26" t="s">
        <v>233</v>
      </c>
      <c r="K30" s="47" t="s">
        <v>233</v>
      </c>
      <c r="L30" s="47" t="s">
        <v>233</v>
      </c>
      <c r="M30" s="47" t="s">
        <v>233</v>
      </c>
      <c r="N30" s="47" t="s">
        <v>233</v>
      </c>
      <c r="O30" s="47" t="s">
        <v>233</v>
      </c>
      <c r="P30" s="21" t="s">
        <v>233</v>
      </c>
      <c r="Q30" s="21"/>
      <c r="R30" s="21"/>
      <c r="S30" s="21"/>
      <c r="T30" s="21"/>
      <c r="U30" s="21"/>
      <c r="V30" s="21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 t="s">
        <v>233</v>
      </c>
      <c r="H31" s="4" t="s">
        <v>233</v>
      </c>
      <c r="I31" s="4" t="s">
        <v>233</v>
      </c>
      <c r="J31" s="26" t="s">
        <v>233</v>
      </c>
      <c r="K31" s="47" t="s">
        <v>233</v>
      </c>
      <c r="L31" s="47" t="s">
        <v>233</v>
      </c>
      <c r="M31" s="47" t="s">
        <v>233</v>
      </c>
      <c r="N31" s="47" t="s">
        <v>233</v>
      </c>
      <c r="O31" s="47" t="s">
        <v>233</v>
      </c>
      <c r="P31" s="21" t="s">
        <v>233</v>
      </c>
      <c r="Q31" s="21"/>
      <c r="R31" s="21"/>
      <c r="S31" s="21"/>
      <c r="T31" s="21"/>
      <c r="U31" s="21"/>
      <c r="V31" s="21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/>
      <c r="H32" s="8"/>
      <c r="I32" s="8"/>
      <c r="J32" s="155">
        <f t="shared" ref="J32:J37" si="0">AVERAGE(K32:P32)</f>
        <v>1</v>
      </c>
      <c r="K32" s="156">
        <v>1</v>
      </c>
      <c r="L32" s="156">
        <v>1</v>
      </c>
      <c r="M32" s="156">
        <v>1</v>
      </c>
      <c r="N32" s="156">
        <v>1</v>
      </c>
      <c r="O32" s="156">
        <v>1</v>
      </c>
      <c r="P32" s="156">
        <v>1</v>
      </c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/>
      <c r="H33" s="10"/>
      <c r="I33" s="10"/>
      <c r="J33" s="27">
        <f t="shared" si="0"/>
        <v>6.7649999999999997</v>
      </c>
      <c r="K33" s="159">
        <v>6.9</v>
      </c>
      <c r="L33" s="159">
        <v>6.86</v>
      </c>
      <c r="M33" s="159">
        <v>6.79</v>
      </c>
      <c r="N33" s="159">
        <v>6.72</v>
      </c>
      <c r="O33" s="159">
        <v>6.67</v>
      </c>
      <c r="P33" s="159">
        <v>6.65</v>
      </c>
      <c r="Q33" s="159"/>
      <c r="R33" s="159"/>
      <c r="S33" s="159"/>
      <c r="T33" s="159"/>
      <c r="U33" s="159"/>
      <c r="V33" s="160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/>
      <c r="H34" s="8"/>
      <c r="I34" s="8"/>
      <c r="J34" s="28">
        <f t="shared" si="0"/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/>
      <c r="H35" s="8"/>
      <c r="I35" s="8"/>
      <c r="J35" s="28">
        <f t="shared" si="0"/>
        <v>0.79999999999999993</v>
      </c>
      <c r="K35" s="23">
        <v>0.8</v>
      </c>
      <c r="L35" s="23">
        <v>0.8</v>
      </c>
      <c r="M35" s="23">
        <v>0.8</v>
      </c>
      <c r="N35" s="23">
        <v>0.8</v>
      </c>
      <c r="O35" s="23">
        <v>0.8</v>
      </c>
      <c r="P35" s="23">
        <v>0.8</v>
      </c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/>
      <c r="H36" s="10"/>
      <c r="I36" s="10"/>
      <c r="J36" s="27"/>
      <c r="K36" s="162" t="s">
        <v>97</v>
      </c>
      <c r="L36" s="162" t="s">
        <v>97</v>
      </c>
      <c r="M36" s="162" t="s">
        <v>97</v>
      </c>
      <c r="N36" s="162" t="s">
        <v>97</v>
      </c>
      <c r="O36" s="23" t="s">
        <v>97</v>
      </c>
      <c r="P36" s="23" t="s">
        <v>97</v>
      </c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/>
      <c r="H37" s="8"/>
      <c r="I37" s="8"/>
      <c r="J37" s="28">
        <f t="shared" si="0"/>
        <v>0.95296666666666663</v>
      </c>
      <c r="K37" s="23">
        <v>0.96699999999999997</v>
      </c>
      <c r="L37" s="23">
        <v>0.93669999999999998</v>
      </c>
      <c r="M37" s="23">
        <v>0.94979999999999998</v>
      </c>
      <c r="N37" s="23">
        <v>0.95950000000000002</v>
      </c>
      <c r="O37" s="23">
        <v>0.95120000000000005</v>
      </c>
      <c r="P37" s="23">
        <v>0.9536</v>
      </c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/>
      <c r="H38" s="25"/>
      <c r="I38" s="25"/>
      <c r="J38" s="163"/>
      <c r="K38" s="162" t="s">
        <v>97</v>
      </c>
      <c r="L38" s="162" t="s">
        <v>97</v>
      </c>
      <c r="M38" s="162" t="s">
        <v>97</v>
      </c>
      <c r="N38" s="162" t="s">
        <v>97</v>
      </c>
      <c r="O38" s="23" t="s">
        <v>97</v>
      </c>
      <c r="P38" s="23" t="s">
        <v>97</v>
      </c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/>
      <c r="H39" s="15"/>
      <c r="I39" s="25"/>
      <c r="J39" s="26"/>
      <c r="K39" s="162" t="s">
        <v>97</v>
      </c>
      <c r="L39" s="162" t="s">
        <v>97</v>
      </c>
      <c r="M39" s="162" t="s">
        <v>97</v>
      </c>
      <c r="N39" s="162" t="s">
        <v>97</v>
      </c>
      <c r="O39" s="23" t="s">
        <v>97</v>
      </c>
      <c r="P39" s="23" t="s">
        <v>97</v>
      </c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/>
      <c r="H40" s="8"/>
      <c r="I40" s="8"/>
      <c r="J40" s="164">
        <f>AVERAGE(K40:P40)</f>
        <v>27.333333333333332</v>
      </c>
      <c r="K40" s="165">
        <v>27</v>
      </c>
      <c r="L40" s="165">
        <v>23</v>
      </c>
      <c r="M40" s="165">
        <v>43</v>
      </c>
      <c r="N40" s="165">
        <v>23</v>
      </c>
      <c r="O40" s="165">
        <v>15</v>
      </c>
      <c r="P40" s="165">
        <v>33</v>
      </c>
      <c r="Q40" s="166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 t="s">
        <v>233</v>
      </c>
      <c r="H41" s="15">
        <v>8</v>
      </c>
      <c r="I41" s="15">
        <v>8</v>
      </c>
      <c r="J41" s="26">
        <v>8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/>
      <c r="R41" s="21"/>
      <c r="S41" s="21"/>
      <c r="T41" s="21"/>
      <c r="U41" s="21"/>
      <c r="V41" s="21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 t="s">
        <v>233</v>
      </c>
      <c r="H42" s="15" t="s">
        <v>233</v>
      </c>
      <c r="I42" s="9" t="s">
        <v>233</v>
      </c>
      <c r="J42" s="28" t="s">
        <v>233</v>
      </c>
      <c r="K42" s="23" t="s">
        <v>233</v>
      </c>
      <c r="L42" s="23" t="s">
        <v>233</v>
      </c>
      <c r="M42" s="21" t="s">
        <v>233</v>
      </c>
      <c r="N42" s="21" t="s">
        <v>233</v>
      </c>
      <c r="O42" s="21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 t="s">
        <v>233</v>
      </c>
      <c r="H43" s="8" t="s">
        <v>233</v>
      </c>
      <c r="I43" s="9" t="s">
        <v>233</v>
      </c>
      <c r="J43" s="28" t="s">
        <v>233</v>
      </c>
      <c r="K43" s="23" t="s">
        <v>233</v>
      </c>
      <c r="L43" s="23" t="s">
        <v>233</v>
      </c>
      <c r="M43" s="22" t="s">
        <v>233</v>
      </c>
      <c r="N43" s="22" t="s">
        <v>233</v>
      </c>
      <c r="O43" s="21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/>
      <c r="H44" s="8"/>
      <c r="I44" s="8"/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/>
      <c r="H45" s="15"/>
      <c r="I45" s="15"/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 t="s">
        <v>97</v>
      </c>
      <c r="I46" s="15" t="s">
        <v>97</v>
      </c>
      <c r="J46" s="26">
        <v>14</v>
      </c>
      <c r="K46" s="24">
        <v>6</v>
      </c>
      <c r="L46" s="24">
        <v>7</v>
      </c>
      <c r="M46" s="24">
        <v>8</v>
      </c>
      <c r="N46" s="24">
        <v>9</v>
      </c>
      <c r="O46" s="24">
        <v>14</v>
      </c>
      <c r="P46" s="21" t="s">
        <v>233</v>
      </c>
      <c r="Q46" s="21"/>
      <c r="R46" s="21"/>
      <c r="S46" s="21"/>
      <c r="T46" s="21"/>
      <c r="U46" s="21"/>
      <c r="V46" s="21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>H47</f>
        <v>90</v>
      </c>
      <c r="J47" s="26">
        <v>183.75</v>
      </c>
      <c r="K47" s="24">
        <v>81.75</v>
      </c>
      <c r="L47" s="24">
        <v>108.5</v>
      </c>
      <c r="M47" s="24">
        <v>138.25</v>
      </c>
      <c r="N47" s="24">
        <v>162</v>
      </c>
      <c r="O47" s="24">
        <v>183.75</v>
      </c>
      <c r="P47" s="21" t="s">
        <v>233</v>
      </c>
      <c r="Q47" s="21"/>
      <c r="R47" s="21"/>
      <c r="S47" s="21"/>
      <c r="T47" s="21"/>
      <c r="U47" s="21"/>
      <c r="V47" s="21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120</v>
      </c>
      <c r="I48" s="15">
        <f>H48</f>
        <v>120</v>
      </c>
      <c r="J48" s="29">
        <v>232.58131944444199</v>
      </c>
      <c r="K48" s="24">
        <v>129.930729166666</v>
      </c>
      <c r="L48" s="24">
        <v>148.23972222222099</v>
      </c>
      <c r="M48" s="24">
        <v>127.856249999997</v>
      </c>
      <c r="N48" s="24">
        <v>175.326111111111</v>
      </c>
      <c r="O48" s="24">
        <v>104.73375</v>
      </c>
      <c r="P48" s="21" t="s">
        <v>233</v>
      </c>
      <c r="Q48" s="21"/>
      <c r="R48" s="21"/>
      <c r="S48" s="21"/>
      <c r="T48" s="21"/>
      <c r="U48" s="21"/>
      <c r="V48" s="21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 t="s">
        <v>97</v>
      </c>
      <c r="I49" s="15" t="s">
        <v>97</v>
      </c>
      <c r="J49" s="26">
        <v>95</v>
      </c>
      <c r="K49" s="24">
        <v>125</v>
      </c>
      <c r="L49" s="24">
        <v>118</v>
      </c>
      <c r="M49" s="24">
        <v>105</v>
      </c>
      <c r="N49" s="24">
        <v>91</v>
      </c>
      <c r="O49" s="24">
        <v>95</v>
      </c>
      <c r="P49" s="21" t="s">
        <v>233</v>
      </c>
      <c r="Q49" s="21"/>
      <c r="R49" s="21"/>
      <c r="S49" s="21"/>
      <c r="T49" s="21"/>
      <c r="U49" s="21"/>
      <c r="V49" s="21"/>
      <c r="W49" s="1"/>
    </row>
    <row r="50" spans="1:23" x14ac:dyDescent="0.35">
      <c r="P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1">4000/12</f>
        <v>333.33333333333331</v>
      </c>
      <c r="R53" s="70">
        <f t="shared" si="1"/>
        <v>333.33333333333331</v>
      </c>
      <c r="S53" s="70">
        <f t="shared" si="1"/>
        <v>333.33333333333331</v>
      </c>
      <c r="T53" s="70">
        <f t="shared" si="1"/>
        <v>333.33333333333331</v>
      </c>
      <c r="U53" s="70">
        <f t="shared" si="1"/>
        <v>333.33333333333331</v>
      </c>
      <c r="V53" s="70">
        <f t="shared" si="1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2">Q53*Q51*Q52</f>
        <v>800</v>
      </c>
      <c r="R54" s="70">
        <f t="shared" si="2"/>
        <v>1066.6666666666667</v>
      </c>
      <c r="S54" s="70">
        <f t="shared" si="2"/>
        <v>1600</v>
      </c>
      <c r="T54" s="70">
        <f t="shared" si="2"/>
        <v>1866.6666666666665</v>
      </c>
      <c r="U54" s="70">
        <f t="shared" si="2"/>
        <v>1866.6666666666665</v>
      </c>
      <c r="V54" s="70">
        <f t="shared" si="2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3">ROUNDUP(Q52*Q51,0)</f>
        <v>3</v>
      </c>
      <c r="R55" s="65">
        <f t="shared" si="3"/>
        <v>4</v>
      </c>
      <c r="S55" s="65">
        <f t="shared" si="3"/>
        <v>5</v>
      </c>
      <c r="T55" s="65">
        <f t="shared" si="3"/>
        <v>6</v>
      </c>
      <c r="U55" s="65">
        <f t="shared" si="3"/>
        <v>6</v>
      </c>
      <c r="V55" s="65">
        <f t="shared" si="3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4">ROUNDUP(L60*$H$5,0)</f>
        <v>0</v>
      </c>
      <c r="M61" s="65">
        <f t="shared" si="4"/>
        <v>0</v>
      </c>
      <c r="N61" s="65">
        <f t="shared" si="4"/>
        <v>0</v>
      </c>
      <c r="O61" s="65">
        <f t="shared" si="4"/>
        <v>0</v>
      </c>
      <c r="P61" s="65">
        <f t="shared" si="4"/>
        <v>0</v>
      </c>
      <c r="Q61" s="65">
        <f t="shared" si="4"/>
        <v>4</v>
      </c>
      <c r="R61" s="65">
        <f t="shared" si="4"/>
        <v>4</v>
      </c>
      <c r="S61" s="65">
        <f t="shared" si="4"/>
        <v>5</v>
      </c>
      <c r="T61" s="65">
        <f t="shared" si="4"/>
        <v>5</v>
      </c>
      <c r="U61" s="65">
        <f t="shared" si="4"/>
        <v>4</v>
      </c>
      <c r="V61" s="65">
        <f t="shared" si="4"/>
        <v>4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222" spans="27:28" x14ac:dyDescent="0.35">
      <c r="AA222" s="71"/>
      <c r="AB222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J7">
    <cfRule type="cellIs" dxfId="318" priority="577" operator="greaterThan">
      <formula>$I$7</formula>
    </cfRule>
  </conditionalFormatting>
  <conditionalFormatting sqref="J3">
    <cfRule type="cellIs" dxfId="317" priority="576" operator="lessThan">
      <formula>$I$3</formula>
    </cfRule>
  </conditionalFormatting>
  <conditionalFormatting sqref="J4">
    <cfRule type="cellIs" dxfId="316" priority="575" operator="lessThan">
      <formula>$I$4</formula>
    </cfRule>
  </conditionalFormatting>
  <conditionalFormatting sqref="J5">
    <cfRule type="cellIs" dxfId="315" priority="574" operator="lessThan">
      <formula>$I$5</formula>
    </cfRule>
  </conditionalFormatting>
  <conditionalFormatting sqref="J8">
    <cfRule type="cellIs" dxfId="314" priority="573" operator="greaterThan">
      <formula>$I$8</formula>
    </cfRule>
  </conditionalFormatting>
  <conditionalFormatting sqref="J9">
    <cfRule type="cellIs" dxfId="313" priority="572" operator="greaterThan">
      <formula>$I$9</formula>
    </cfRule>
  </conditionalFormatting>
  <conditionalFormatting sqref="J10">
    <cfRule type="cellIs" dxfId="312" priority="571" operator="lessThan">
      <formula>$I$10</formula>
    </cfRule>
  </conditionalFormatting>
  <conditionalFormatting sqref="J11">
    <cfRule type="cellIs" dxfId="311" priority="570" operator="lessThan">
      <formula>$I$11</formula>
    </cfRule>
  </conditionalFormatting>
  <conditionalFormatting sqref="J12">
    <cfRule type="cellIs" dxfId="310" priority="569" operator="greaterThan">
      <formula>$I$12</formula>
    </cfRule>
  </conditionalFormatting>
  <conditionalFormatting sqref="J13">
    <cfRule type="cellIs" dxfId="309" priority="568" operator="greaterThan">
      <formula>$I$13</formula>
    </cfRule>
  </conditionalFormatting>
  <conditionalFormatting sqref="J14">
    <cfRule type="cellIs" dxfId="308" priority="567" operator="greaterThan">
      <formula>$I$14</formula>
    </cfRule>
  </conditionalFormatting>
  <conditionalFormatting sqref="J15">
    <cfRule type="cellIs" dxfId="307" priority="566" operator="greaterThan">
      <formula>$I$15</formula>
    </cfRule>
  </conditionalFormatting>
  <conditionalFormatting sqref="J16">
    <cfRule type="cellIs" dxfId="306" priority="565" operator="greaterThan">
      <formula>$I$16</formula>
    </cfRule>
  </conditionalFormatting>
  <conditionalFormatting sqref="J17">
    <cfRule type="cellIs" dxfId="305" priority="564" operator="greaterThan">
      <formula>$I$17</formula>
    </cfRule>
  </conditionalFormatting>
  <conditionalFormatting sqref="J18">
    <cfRule type="cellIs" dxfId="304" priority="563" operator="greaterThan">
      <formula>$I$18</formula>
    </cfRule>
  </conditionalFormatting>
  <conditionalFormatting sqref="J41">
    <cfRule type="cellIs" dxfId="303" priority="547" operator="lessThan">
      <formula>$I$41</formula>
    </cfRule>
  </conditionalFormatting>
  <conditionalFormatting sqref="J46">
    <cfRule type="cellIs" dxfId="302" priority="544" operator="greaterThan">
      <formula>$I$46</formula>
    </cfRule>
  </conditionalFormatting>
  <conditionalFormatting sqref="J47">
    <cfRule type="cellIs" dxfId="301" priority="543" operator="greaterThan">
      <formula>$I$47</formula>
    </cfRule>
  </conditionalFormatting>
  <conditionalFormatting sqref="J48">
    <cfRule type="cellIs" dxfId="300" priority="542" operator="greaterThan">
      <formula>$I$48</formula>
    </cfRule>
  </conditionalFormatting>
  <conditionalFormatting sqref="J49">
    <cfRule type="cellIs" dxfId="299" priority="541" operator="greaterThan">
      <formula>$I$49</formula>
    </cfRule>
  </conditionalFormatting>
  <conditionalFormatting sqref="J6">
    <cfRule type="cellIs" dxfId="298" priority="540" operator="lessThan">
      <formula>$I$6</formula>
    </cfRule>
  </conditionalFormatting>
  <conditionalFormatting sqref="J42">
    <cfRule type="cellIs" dxfId="297" priority="580" operator="lessThan">
      <formula>#REF!</formula>
    </cfRule>
  </conditionalFormatting>
  <conditionalFormatting sqref="J43">
    <cfRule type="cellIs" dxfId="296" priority="581" operator="lessThan">
      <formula>#REF!</formula>
    </cfRule>
  </conditionalFormatting>
  <conditionalFormatting sqref="J44">
    <cfRule type="cellIs" dxfId="295" priority="336" operator="lessThan">
      <formula>$I$44</formula>
    </cfRule>
  </conditionalFormatting>
  <conditionalFormatting sqref="J44:J45">
    <cfRule type="cellIs" dxfId="294" priority="335" operator="greaterThan">
      <formula>$I$45</formula>
    </cfRule>
  </conditionalFormatting>
  <conditionalFormatting sqref="H8">
    <cfRule type="cellIs" dxfId="293" priority="190" operator="greaterThan">
      <formula>$H$8</formula>
    </cfRule>
  </conditionalFormatting>
  <conditionalFormatting sqref="H10">
    <cfRule type="cellIs" dxfId="292" priority="189" operator="greaterThan">
      <formula>$H$10</formula>
    </cfRule>
  </conditionalFormatting>
  <conditionalFormatting sqref="J19">
    <cfRule type="cellIs" dxfId="291" priority="19" operator="greaterThan">
      <formula>$I$19</formula>
    </cfRule>
  </conditionalFormatting>
  <conditionalFormatting sqref="J20">
    <cfRule type="cellIs" dxfId="290" priority="18" operator="greaterThan">
      <formula>$I$20</formula>
    </cfRule>
  </conditionalFormatting>
  <conditionalFormatting sqref="J21">
    <cfRule type="cellIs" dxfId="289" priority="17" operator="greaterThan">
      <formula>$I$21</formula>
    </cfRule>
  </conditionalFormatting>
  <conditionalFormatting sqref="J22">
    <cfRule type="cellIs" dxfId="288" priority="16" operator="greaterThan">
      <formula>$I$22</formula>
    </cfRule>
  </conditionalFormatting>
  <conditionalFormatting sqref="J23">
    <cfRule type="cellIs" dxfId="287" priority="15" operator="greaterThan">
      <formula>$I$23</formula>
    </cfRule>
  </conditionalFormatting>
  <conditionalFormatting sqref="J24">
    <cfRule type="cellIs" dxfId="286" priority="14" operator="greaterThan">
      <formula>$I$24</formula>
    </cfRule>
  </conditionalFormatting>
  <conditionalFormatting sqref="J25:J29">
    <cfRule type="cellIs" dxfId="285" priority="11" operator="greaterThan">
      <formula>#REF!</formula>
    </cfRule>
  </conditionalFormatting>
  <conditionalFormatting sqref="J30:J31">
    <cfRule type="cellIs" dxfId="284" priority="10" operator="greaterThan">
      <formula>#REF!</formula>
    </cfRule>
  </conditionalFormatting>
  <conditionalFormatting sqref="J32">
    <cfRule type="cellIs" dxfId="283" priority="9" operator="lessThan">
      <formula>$I$3</formula>
    </cfRule>
  </conditionalFormatting>
  <conditionalFormatting sqref="J33">
    <cfRule type="cellIs" dxfId="282" priority="8" operator="greaterThan">
      <formula>$I$4</formula>
    </cfRule>
  </conditionalFormatting>
  <conditionalFormatting sqref="J34">
    <cfRule type="cellIs" dxfId="281" priority="7" operator="greaterThan">
      <formula>$I$5</formula>
    </cfRule>
  </conditionalFormatting>
  <conditionalFormatting sqref="J35">
    <cfRule type="cellIs" dxfId="280" priority="6" operator="lessThan">
      <formula>$I$6</formula>
    </cfRule>
  </conditionalFormatting>
  <conditionalFormatting sqref="J36">
    <cfRule type="cellIs" dxfId="279" priority="5" operator="greaterThan">
      <formula>$I$7</formula>
    </cfRule>
  </conditionalFormatting>
  <conditionalFormatting sqref="J37">
    <cfRule type="cellIs" dxfId="278" priority="4" operator="lessThan">
      <formula>$I$8</formula>
    </cfRule>
  </conditionalFormatting>
  <conditionalFormatting sqref="J38">
    <cfRule type="cellIs" dxfId="277" priority="3" operator="greaterThan">
      <formula>$I$9</formula>
    </cfRule>
  </conditionalFormatting>
  <conditionalFormatting sqref="J39">
    <cfRule type="cellIs" dxfId="276" priority="2" operator="greaterThan">
      <formula>$I$10</formula>
    </cfRule>
  </conditionalFormatting>
  <conditionalFormatting sqref="J40">
    <cfRule type="cellIs" dxfId="275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Pulsera!K48:V48</xm:f>
              <xm:sqref>W48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Pulsera!K7:V7</xm:f>
              <xm:sqref>W7</xm:sqref>
            </x14:sparkline>
            <x14:sparkline>
              <xm:f>Pulsera!K8:V8</xm:f>
              <xm:sqref>W8</xm:sqref>
            </x14:sparkline>
            <x14:sparkline>
              <xm:f>Pulsera!K9:V9</xm:f>
              <xm:sqref>W9</xm:sqref>
            </x14:sparkline>
            <x14:sparkline>
              <xm:f>Pulsera!K10:V10</xm:f>
              <xm:sqref>W10</xm:sqref>
            </x14:sparkline>
            <x14:sparkline>
              <xm:f>Pulsera!K16:V16</xm:f>
              <xm:sqref>W16</xm:sqref>
            </x14:sparkline>
            <x14:sparkline>
              <xm:f>Pulsera!K17:V17</xm:f>
              <xm:sqref>W17</xm:sqref>
            </x14:sparkline>
            <x14:sparkline>
              <xm:f>Pulsera!K18:V18</xm:f>
              <xm:sqref>W18</xm:sqref>
            </x14:sparkline>
            <x14:sparkline>
              <xm:f>Pulsera!K12:V12</xm:f>
              <xm:sqref>W12</xm:sqref>
            </x14:sparkline>
            <x14:sparkline>
              <xm:f>Pulsera!K13:V13</xm:f>
              <xm:sqref>W13</xm:sqref>
            </x14:sparkline>
            <x14:sparkline>
              <xm:f>Pulsera!K14:V14</xm:f>
              <xm:sqref>W14</xm:sqref>
            </x14:sparkline>
            <x14:sparkline>
              <xm:f>Pulsera!K11:V11</xm:f>
              <xm:sqref>W11</xm:sqref>
            </x14:sparkline>
            <x14:sparkline>
              <xm:f>Pulsera!K15:V15</xm:f>
              <xm:sqref>W15</xm:sqref>
            </x14:sparkline>
            <x14:sparkline>
              <xm:f>Pulsera!K5:V5</xm:f>
              <xm:sqref>W5</xm:sqref>
            </x14:sparkline>
            <x14:sparkline>
              <xm:f>Pulsera!K3:V3</xm:f>
              <xm:sqref>W3</xm:sqref>
            </x14:sparkline>
            <x14:sparkline>
              <xm:f>Pulsera!K4:V4</xm:f>
              <xm:sqref>W4</xm:sqref>
            </x14:sparkline>
            <x14:sparkline>
              <xm:f>Pulsera!K6:V6</xm:f>
              <xm:sqref>W6</xm:sqref>
            </x14:sparkline>
            <x14:sparkline>
              <xm:f>Pulsera!K25:V25</xm:f>
              <xm:sqref>W25</xm:sqref>
            </x14:sparkline>
            <x14:sparkline>
              <xm:f>Pulsera!K26:V26</xm:f>
              <xm:sqref>W26</xm:sqref>
            </x14:sparkline>
            <x14:sparkline>
              <xm:f>Pulsera!K27:V27</xm:f>
              <xm:sqref>W27</xm:sqref>
            </x14:sparkline>
            <x14:sparkline>
              <xm:f>Pulsera!K28:V28</xm:f>
              <xm:sqref>W28</xm:sqref>
            </x14:sparkline>
            <x14:sparkline>
              <xm:f>Pulsera!K29:V29</xm:f>
              <xm:sqref>W29</xm:sqref>
            </x14:sparkline>
            <x14:sparkline>
              <xm:f>Pulsera!K19:V19</xm:f>
              <xm:sqref>W19</xm:sqref>
            </x14:sparkline>
            <x14:sparkline>
              <xm:f>Pulsera!K20:V20</xm:f>
              <xm:sqref>W20</xm:sqref>
            </x14:sparkline>
            <x14:sparkline>
              <xm:f>Pulsera!K21:V21</xm:f>
              <xm:sqref>W21</xm:sqref>
            </x14:sparkline>
            <x14:sparkline>
              <xm:f>Pulsera!K22:V22</xm:f>
              <xm:sqref>W22</xm:sqref>
            </x14:sparkline>
            <x14:sparkline>
              <xm:f>Pulsera!K23:V23</xm:f>
              <xm:sqref>W23</xm:sqref>
            </x14:sparkline>
            <x14:sparkline>
              <xm:f>Pulsera!K24:V24</xm:f>
              <xm:sqref>W24</xm:sqref>
            </x14:sparkline>
            <x14:sparkline>
              <xm:f>Pulsera!K32:V32</xm:f>
              <xm:sqref>W32</xm:sqref>
            </x14:sparkline>
            <x14:sparkline>
              <xm:f>Pulsera!K33:V33</xm:f>
              <xm:sqref>W33</xm:sqref>
            </x14:sparkline>
            <x14:sparkline>
              <xm:f>Pulsera!K34:V34</xm:f>
              <xm:sqref>W34</xm:sqref>
            </x14:sparkline>
            <x14:sparkline>
              <xm:f>Pulsera!K35:V35</xm:f>
              <xm:sqref>W35</xm:sqref>
            </x14:sparkline>
            <x14:sparkline>
              <xm:f>Pulsera!K36:V36</xm:f>
              <xm:sqref>W36</xm:sqref>
            </x14:sparkline>
            <x14:sparkline>
              <xm:f>Pulsera!K37:V37</xm:f>
              <xm:sqref>W37</xm:sqref>
            </x14:sparkline>
            <x14:sparkline>
              <xm:f>Pulsera!K38:V38</xm:f>
              <xm:sqref>W38</xm:sqref>
            </x14:sparkline>
            <x14:sparkline>
              <xm:f>Pulsera!K39:V39</xm:f>
              <xm:sqref>W39</xm:sqref>
            </x14:sparkline>
            <x14:sparkline>
              <xm:f>Pulsera!K40:V40</xm:f>
              <xm:sqref>W40</xm:sqref>
            </x14:sparkline>
            <x14:sparkline>
              <xm:f>Pulsera!K30:V30</xm:f>
              <xm:sqref>W30</xm:sqref>
            </x14:sparkline>
            <x14:sparkline>
              <xm:f>Pulsera!K31:V31</xm:f>
              <xm:sqref>W31</xm:sqref>
            </x14:sparkline>
            <x14:sparkline>
              <xm:f>Pulsera!K45:V45</xm:f>
              <xm:sqref>W45</xm:sqref>
            </x14:sparkline>
            <x14:sparkline>
              <xm:f>Pulsera!K41:V41</xm:f>
              <xm:sqref>W41</xm:sqref>
            </x14:sparkline>
            <x14:sparkline>
              <xm:f>Pulsera!K46:V46</xm:f>
              <xm:sqref>W46</xm:sqref>
            </x14:sparkline>
            <x14:sparkline>
              <xm:f>Pulsera!K47:V47</xm:f>
              <xm:sqref>W47</xm:sqref>
            </x14:sparkline>
            <x14:sparkline>
              <xm:f>Pulsera!K49:V49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Pulsera!K44:V44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Pulsera!K42:V42</xm:f>
              <xm:sqref>W42</xm:sqref>
            </x14:sparkline>
            <x14:sparkline>
              <xm:f>Pulsera!K43:V43</xm:f>
              <xm:sqref>W43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1048527"/>
  <sheetViews>
    <sheetView showGridLines="0" zoomScale="60" zoomScaleNormal="6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ColWidth="8.7109375" defaultRowHeight="23.25" x14ac:dyDescent="0.35"/>
  <cols>
    <col min="1" max="1" width="13.140625" style="61" bestFit="1" customWidth="1"/>
    <col min="2" max="2" width="71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42578125" style="64" bestFit="1" customWidth="1"/>
    <col min="11" max="14" width="21.42578125" style="65" bestFit="1" customWidth="1"/>
    <col min="15" max="15" width="18" style="65" bestFit="1" customWidth="1"/>
    <col min="16" max="16" width="17" style="65" bestFit="1" customWidth="1"/>
    <col min="17" max="17" width="12.28515625" style="65" bestFit="1" customWidth="1"/>
    <col min="18" max="18" width="14" style="65" bestFit="1" customWidth="1"/>
    <col min="19" max="19" width="13.7109375" style="65" bestFit="1" customWidth="1"/>
    <col min="20" max="20" width="13.5703125" style="65" bestFit="1" customWidth="1"/>
    <col min="21" max="21" width="14.140625" style="65" bestFit="1" customWidth="1"/>
    <col min="22" max="22" width="14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228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4" t="s">
        <v>97</v>
      </c>
      <c r="H3" s="10">
        <v>10000</v>
      </c>
      <c r="I3" s="10">
        <f>H3/12*$B$1</f>
        <v>5000</v>
      </c>
      <c r="J3" s="27">
        <v>2941843.83534241</v>
      </c>
      <c r="K3" s="20">
        <v>497546.847137451</v>
      </c>
      <c r="L3" s="20">
        <v>474030.28865051299</v>
      </c>
      <c r="M3" s="20">
        <v>523294.30352783197</v>
      </c>
      <c r="N3" s="20">
        <v>460655.57546997099</v>
      </c>
      <c r="O3" s="20">
        <v>470258.20556640602</v>
      </c>
      <c r="P3" s="20">
        <v>516058.61499023403</v>
      </c>
      <c r="Q3" s="20"/>
      <c r="R3" s="20"/>
      <c r="S3" s="20"/>
      <c r="T3" s="20"/>
      <c r="U3" s="20"/>
      <c r="V3" s="20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 t="s">
        <v>97</v>
      </c>
      <c r="H4" s="9">
        <v>0.35</v>
      </c>
      <c r="I4" s="9">
        <f>H4</f>
        <v>0.35</v>
      </c>
      <c r="J4" s="28">
        <v>0.53856590749230304</v>
      </c>
      <c r="K4" s="22">
        <v>0.60046113562911496</v>
      </c>
      <c r="L4" s="22">
        <v>0.55083805181188406</v>
      </c>
      <c r="M4" s="22">
        <v>0.51892276560016104</v>
      </c>
      <c r="N4" s="22">
        <v>0.50864343139462997</v>
      </c>
      <c r="O4" s="22">
        <v>0.57023420245579703</v>
      </c>
      <c r="P4" s="22">
        <v>0.485389158203681</v>
      </c>
      <c r="Q4" s="22"/>
      <c r="R4" s="22"/>
      <c r="S4" s="22"/>
      <c r="T4" s="22"/>
      <c r="U4" s="22"/>
      <c r="V4" s="22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 t="s">
        <v>97</v>
      </c>
      <c r="H5" s="8">
        <v>0.8</v>
      </c>
      <c r="I5" s="9">
        <f>H5</f>
        <v>0.8</v>
      </c>
      <c r="J5" s="28">
        <v>0.438109973815758</v>
      </c>
      <c r="K5" s="23">
        <v>0.42450142450142497</v>
      </c>
      <c r="L5" s="23">
        <v>0.44492131616595099</v>
      </c>
      <c r="M5" s="23">
        <v>0.44500000000000001</v>
      </c>
      <c r="N5" s="23">
        <v>0.42714285714285699</v>
      </c>
      <c r="O5" s="23">
        <v>0.43468950749464702</v>
      </c>
      <c r="P5" s="23">
        <v>0.45246604717655498</v>
      </c>
      <c r="Q5" s="23"/>
      <c r="R5" s="23"/>
      <c r="S5" s="23"/>
      <c r="T5" s="23"/>
      <c r="U5" s="23"/>
      <c r="V5" s="23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 t="s">
        <v>97</v>
      </c>
      <c r="H6" s="16">
        <v>7</v>
      </c>
      <c r="I6" s="25">
        <f>N6</f>
        <v>658</v>
      </c>
      <c r="J6" s="51">
        <v>664</v>
      </c>
      <c r="K6" s="52">
        <v>674</v>
      </c>
      <c r="L6" s="52">
        <v>675</v>
      </c>
      <c r="M6" s="52">
        <v>676</v>
      </c>
      <c r="N6" s="52">
        <v>658</v>
      </c>
      <c r="O6" s="52">
        <v>655</v>
      </c>
      <c r="P6" s="52">
        <v>664</v>
      </c>
      <c r="Q6" s="52"/>
      <c r="R6" s="52"/>
      <c r="S6" s="52"/>
      <c r="T6" s="52"/>
      <c r="U6" s="52"/>
      <c r="V6" s="52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/>
      <c r="H7" s="15">
        <v>2</v>
      </c>
      <c r="I7" s="15">
        <f>H7</f>
        <v>2</v>
      </c>
      <c r="J7" s="29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/>
      <c r="R7" s="21"/>
      <c r="S7" s="21"/>
      <c r="T7" s="21"/>
      <c r="U7" s="21"/>
      <c r="V7" s="21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/>
      <c r="H8" s="15">
        <v>2</v>
      </c>
      <c r="I8" s="15">
        <f>H8</f>
        <v>2</v>
      </c>
      <c r="J8" s="29">
        <v>1.19971434595486</v>
      </c>
      <c r="K8" s="30">
        <v>1.2222222140499299</v>
      </c>
      <c r="L8" s="30">
        <v>0.82403433260325398</v>
      </c>
      <c r="M8" s="30">
        <v>1.2857142801582799</v>
      </c>
      <c r="N8" s="30">
        <v>1.3285714119700101</v>
      </c>
      <c r="O8" s="30">
        <v>1.25053531714189</v>
      </c>
      <c r="P8" s="30">
        <v>1.28663330832822</v>
      </c>
      <c r="Q8" s="30"/>
      <c r="R8" s="30"/>
      <c r="S8" s="30"/>
      <c r="T8" s="30"/>
      <c r="U8" s="30"/>
      <c r="V8" s="30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/>
      <c r="H9" s="15">
        <v>2</v>
      </c>
      <c r="I9" s="21">
        <f>H9</f>
        <v>2</v>
      </c>
      <c r="J9" s="29">
        <v>3.4188962215274601</v>
      </c>
      <c r="K9" s="30">
        <v>3.7340974367581898</v>
      </c>
      <c r="L9" s="30">
        <v>3.46585501194</v>
      </c>
      <c r="M9" s="30">
        <v>3.6924653208985601</v>
      </c>
      <c r="N9" s="30">
        <v>3.2481944605156201</v>
      </c>
      <c r="O9" s="30">
        <v>3.1047432298126001</v>
      </c>
      <c r="P9" s="30">
        <v>3.30352028108776</v>
      </c>
      <c r="Q9" s="30"/>
      <c r="R9" s="30"/>
      <c r="S9" s="30"/>
      <c r="T9" s="30"/>
      <c r="U9" s="30"/>
      <c r="V9" s="30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/>
      <c r="H10" s="8">
        <v>0.1</v>
      </c>
      <c r="I10" s="9">
        <f>H10</f>
        <v>0.1</v>
      </c>
      <c r="J10" s="35">
        <v>8.2706766917293201E-2</v>
      </c>
      <c r="K10" s="36">
        <v>9.4890510948905105E-2</v>
      </c>
      <c r="L10" s="36">
        <v>6.9620253164557E-2</v>
      </c>
      <c r="M10" s="36">
        <v>4.7058823529411799E-2</v>
      </c>
      <c r="N10" s="36">
        <v>9.3959731543624206E-2</v>
      </c>
      <c r="O10" s="36">
        <v>7.8431372549019607E-2</v>
      </c>
      <c r="P10" s="36">
        <v>0.115853658536585</v>
      </c>
      <c r="Q10" s="36"/>
      <c r="R10" s="36"/>
      <c r="S10" s="36"/>
      <c r="T10" s="36"/>
      <c r="U10" s="36"/>
      <c r="V10" s="36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/>
      <c r="H11" s="8">
        <v>0.75</v>
      </c>
      <c r="I11" s="9">
        <f>H11</f>
        <v>0.75</v>
      </c>
      <c r="J11" s="28">
        <v>0.75028636884306998</v>
      </c>
      <c r="K11" s="23">
        <v>0.70072992700729897</v>
      </c>
      <c r="L11" s="23">
        <v>0.75</v>
      </c>
      <c r="M11" s="23">
        <v>0.75155279503105599</v>
      </c>
      <c r="N11" s="23">
        <v>0.77884615384615397</v>
      </c>
      <c r="O11" s="23">
        <v>0.79432624113475203</v>
      </c>
      <c r="P11" s="23">
        <v>0.73711340206185605</v>
      </c>
      <c r="Q11" s="23"/>
      <c r="R11" s="23"/>
      <c r="S11" s="23"/>
      <c r="T11" s="23"/>
      <c r="U11" s="23"/>
      <c r="V11" s="23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5"/>
      <c r="H12" s="15">
        <v>20</v>
      </c>
      <c r="I12" s="17">
        <f>H12/12*$B$1</f>
        <v>10</v>
      </c>
      <c r="J12" s="39">
        <v>4.5948224664180906</v>
      </c>
      <c r="K12" s="30">
        <v>0.76226113741051205</v>
      </c>
      <c r="L12" s="30">
        <v>0.66211851826420498</v>
      </c>
      <c r="M12" s="30">
        <v>0.74054734100251496</v>
      </c>
      <c r="N12" s="30">
        <v>0.76861911695535301</v>
      </c>
      <c r="O12" s="30">
        <v>0.84346034832117001</v>
      </c>
      <c r="P12" s="30">
        <v>0.82091729443772399</v>
      </c>
      <c r="Q12" s="30"/>
      <c r="R12" s="30"/>
      <c r="S12" s="30"/>
      <c r="T12" s="30"/>
      <c r="U12" s="30"/>
      <c r="V12" s="30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5"/>
      <c r="H13" s="15">
        <v>1000</v>
      </c>
      <c r="I13" s="10">
        <f>H13/12*$B$1</f>
        <v>500</v>
      </c>
      <c r="J13" s="27">
        <v>543.2677887158892</v>
      </c>
      <c r="K13" s="20">
        <v>104.40496964801299</v>
      </c>
      <c r="L13" s="20">
        <v>82.661615171079305</v>
      </c>
      <c r="M13" s="20">
        <v>87.767321659968403</v>
      </c>
      <c r="N13" s="20">
        <v>63.426677489678703</v>
      </c>
      <c r="O13" s="20">
        <v>101.002971746936</v>
      </c>
      <c r="P13" s="20">
        <v>103.877999715473</v>
      </c>
      <c r="Q13" s="20"/>
      <c r="R13" s="20"/>
      <c r="S13" s="20"/>
      <c r="T13" s="20"/>
      <c r="U13" s="20"/>
      <c r="V13" s="20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5"/>
      <c r="H14" s="15">
        <v>6</v>
      </c>
      <c r="I14" s="17">
        <f>H14/12*$B$1</f>
        <v>3</v>
      </c>
      <c r="J14" s="29">
        <v>3.8738127347681899</v>
      </c>
      <c r="K14" s="30">
        <v>0.54005934718100901</v>
      </c>
      <c r="L14" s="30">
        <v>0.49185185185185198</v>
      </c>
      <c r="M14" s="30">
        <v>0.78550295857988195</v>
      </c>
      <c r="N14" s="30">
        <v>0.68212443165062797</v>
      </c>
      <c r="O14" s="30">
        <v>0.62385670731707299</v>
      </c>
      <c r="P14" s="30">
        <v>0.75187969924812004</v>
      </c>
      <c r="Q14" s="30"/>
      <c r="R14" s="30"/>
      <c r="S14" s="30"/>
      <c r="T14" s="30"/>
      <c r="U14" s="30"/>
      <c r="V14" s="30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/>
      <c r="H15" s="8">
        <v>0.1</v>
      </c>
      <c r="I15" s="9">
        <f t="shared" ref="I15:I20" si="0">H15</f>
        <v>0.1</v>
      </c>
      <c r="J15" s="28">
        <v>0.19626814098134099</v>
      </c>
      <c r="K15" s="22">
        <v>0.17037037037037001</v>
      </c>
      <c r="L15" s="22">
        <v>0.161434977578475</v>
      </c>
      <c r="M15" s="22">
        <v>0.28703703703703698</v>
      </c>
      <c r="N15" s="22">
        <v>0.17991631799163199</v>
      </c>
      <c r="O15" s="22">
        <v>0.19600000000000001</v>
      </c>
      <c r="P15" s="22">
        <v>0.19277108433734899</v>
      </c>
      <c r="Q15" s="22"/>
      <c r="R15" s="22"/>
      <c r="S15" s="22"/>
      <c r="T15" s="22"/>
      <c r="U15" s="22"/>
      <c r="V15" s="22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>
        <v>6</v>
      </c>
      <c r="I16" s="15">
        <f t="shared" si="0"/>
        <v>6</v>
      </c>
      <c r="J16" s="29">
        <v>2.625</v>
      </c>
      <c r="K16" s="30">
        <v>2.625</v>
      </c>
      <c r="L16" s="30">
        <v>2.625</v>
      </c>
      <c r="M16" s="30">
        <v>2.625</v>
      </c>
      <c r="N16" s="30">
        <v>2.625</v>
      </c>
      <c r="O16" s="30">
        <v>2.625</v>
      </c>
      <c r="P16" s="30">
        <v>2.625</v>
      </c>
      <c r="Q16" s="30">
        <v>2.625</v>
      </c>
      <c r="R16" s="30"/>
      <c r="S16" s="30"/>
      <c r="T16" s="30"/>
      <c r="U16" s="30"/>
      <c r="V16" s="30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0.03</v>
      </c>
      <c r="I17" s="9">
        <f t="shared" si="0"/>
        <v>0.03</v>
      </c>
      <c r="J17" s="32">
        <v>5.24871094708338E-2</v>
      </c>
      <c r="K17" s="31">
        <v>6.5041013369510806E-2</v>
      </c>
      <c r="L17" s="31">
        <v>0</v>
      </c>
      <c r="M17" s="31">
        <v>7.78813502202063E-2</v>
      </c>
      <c r="N17" s="31">
        <v>8.1338995457234206E-2</v>
      </c>
      <c r="O17" s="31">
        <v>1.8656739387223099E-2</v>
      </c>
      <c r="P17" s="23" t="s">
        <v>233</v>
      </c>
      <c r="Q17" s="31"/>
      <c r="R17" s="31"/>
      <c r="S17" s="31"/>
      <c r="T17" s="31"/>
      <c r="U17" s="31"/>
      <c r="V17" s="31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0.06</v>
      </c>
      <c r="I18" s="9">
        <f t="shared" si="0"/>
        <v>0.06</v>
      </c>
      <c r="J18" s="28" t="s">
        <v>233</v>
      </c>
      <c r="K18" s="23" t="s">
        <v>233</v>
      </c>
      <c r="L18" s="23" t="s">
        <v>233</v>
      </c>
      <c r="M18" s="23" t="s">
        <v>233</v>
      </c>
      <c r="N18" s="23" t="s">
        <v>233</v>
      </c>
      <c r="O18" s="23" t="s">
        <v>233</v>
      </c>
      <c r="P18" s="23" t="s">
        <v>233</v>
      </c>
      <c r="Q18" s="23"/>
      <c r="R18" s="23"/>
      <c r="S18" s="23"/>
      <c r="T18" s="23"/>
      <c r="U18" s="23"/>
      <c r="V18" s="23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f t="shared" si="0"/>
        <v>0</v>
      </c>
      <c r="J19" s="26">
        <v>0</v>
      </c>
      <c r="K19" s="21">
        <v>8</v>
      </c>
      <c r="L19" s="21">
        <v>8</v>
      </c>
      <c r="M19" s="21">
        <v>8</v>
      </c>
      <c r="N19" s="21">
        <v>8</v>
      </c>
      <c r="O19" s="21">
        <v>8</v>
      </c>
      <c r="P19" s="21">
        <v>8</v>
      </c>
      <c r="Q19" s="21"/>
      <c r="R19" s="21"/>
      <c r="S19" s="21"/>
      <c r="T19" s="21"/>
      <c r="U19" s="21"/>
      <c r="V19" s="21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f t="shared" si="0"/>
        <v>60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/>
      <c r="I21" s="15">
        <v>365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97</v>
      </c>
      <c r="H22" s="15">
        <v>0</v>
      </c>
      <c r="I22" s="4">
        <f>H22</f>
        <v>0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/>
      <c r="R22" s="21"/>
      <c r="S22" s="21"/>
      <c r="T22" s="21"/>
      <c r="U22" s="21"/>
      <c r="V22" s="21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/>
      <c r="H23" s="21"/>
      <c r="I23" s="17">
        <f>H23/12*$B$1</f>
        <v>0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233</v>
      </c>
      <c r="O23" s="21" t="s">
        <v>233</v>
      </c>
      <c r="P23" s="21" t="s">
        <v>233</v>
      </c>
      <c r="Q23" s="21"/>
      <c r="R23" s="21"/>
      <c r="S23" s="21"/>
      <c r="T23" s="21"/>
      <c r="U23" s="21"/>
      <c r="V23" s="21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/>
      <c r="H24" s="21"/>
      <c r="I24" s="10">
        <f>H24/12*$B$1</f>
        <v>0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233</v>
      </c>
      <c r="O24" s="21" t="s">
        <v>233</v>
      </c>
      <c r="P24" s="21" t="s">
        <v>233</v>
      </c>
      <c r="Q24" s="21"/>
      <c r="R24" s="21"/>
      <c r="S24" s="21"/>
      <c r="T24" s="21"/>
      <c r="U24" s="21"/>
      <c r="V24" s="21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/>
      <c r="H25" s="15">
        <v>0</v>
      </c>
      <c r="I25" s="15">
        <f>H25</f>
        <v>0</v>
      </c>
      <c r="J25" s="26">
        <v>0</v>
      </c>
      <c r="K25" s="21">
        <v>0</v>
      </c>
      <c r="L25" s="21">
        <v>0</v>
      </c>
      <c r="M25" s="21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/>
      <c r="H26" s="15">
        <v>150</v>
      </c>
      <c r="I26" s="15">
        <f>H26</f>
        <v>150</v>
      </c>
      <c r="J26" s="26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 t="s">
        <v>233</v>
      </c>
      <c r="Q26" s="21"/>
      <c r="R26" s="21"/>
      <c r="S26" s="21"/>
      <c r="T26" s="21"/>
      <c r="U26" s="21"/>
      <c r="V26" s="21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/>
      <c r="H27" s="15">
        <v>10</v>
      </c>
      <c r="I27" s="17">
        <f>H27/12*$B$1</f>
        <v>5</v>
      </c>
      <c r="J27" s="26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/>
      <c r="H28" s="10">
        <v>500000</v>
      </c>
      <c r="I28" s="10">
        <f>H28/12*$B$1</f>
        <v>250000</v>
      </c>
      <c r="J28" s="26">
        <v>0</v>
      </c>
      <c r="K28" s="21">
        <v>0</v>
      </c>
      <c r="L28" s="21">
        <v>0</v>
      </c>
      <c r="M28" s="21">
        <v>0</v>
      </c>
      <c r="N28" s="10">
        <v>8944.5400000000009</v>
      </c>
      <c r="O28" s="10">
        <v>8944.5400000000009</v>
      </c>
      <c r="P28" s="21" t="s">
        <v>233</v>
      </c>
      <c r="Q28" s="21"/>
      <c r="R28" s="21"/>
      <c r="S28" s="21"/>
      <c r="T28" s="21"/>
      <c r="U28" s="21"/>
      <c r="V28" s="21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/>
      <c r="H29" s="10">
        <v>500000</v>
      </c>
      <c r="I29" s="10">
        <f>H29/12*$B$1</f>
        <v>250000</v>
      </c>
      <c r="J29" s="26">
        <v>0</v>
      </c>
      <c r="K29" s="21">
        <v>0</v>
      </c>
      <c r="L29" s="21">
        <v>0</v>
      </c>
      <c r="M29" s="21">
        <v>0</v>
      </c>
      <c r="N29" s="10">
        <v>24126</v>
      </c>
      <c r="O29" s="10">
        <v>24126</v>
      </c>
      <c r="P29" s="21" t="s">
        <v>233</v>
      </c>
      <c r="Q29" s="21"/>
      <c r="R29" s="21"/>
      <c r="S29" s="21"/>
      <c r="T29" s="21"/>
      <c r="U29" s="21"/>
      <c r="V29" s="21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/>
      <c r="H30" s="15">
        <v>4</v>
      </c>
      <c r="I30" s="15">
        <f t="shared" ref="I30:I35" si="1">H30</f>
        <v>4</v>
      </c>
      <c r="J30" s="26" t="s">
        <v>233</v>
      </c>
      <c r="K30" s="21" t="s">
        <v>233</v>
      </c>
      <c r="L30" s="21" t="s">
        <v>233</v>
      </c>
      <c r="M30" s="21" t="s">
        <v>233</v>
      </c>
      <c r="N30" s="21" t="s">
        <v>233</v>
      </c>
      <c r="O30" s="146">
        <v>3.95</v>
      </c>
      <c r="P30" s="21" t="s">
        <v>233</v>
      </c>
      <c r="Q30" s="21"/>
      <c r="R30" s="21"/>
      <c r="S30" s="21"/>
      <c r="T30" s="21"/>
      <c r="U30" s="21"/>
      <c r="V30" s="21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/>
      <c r="H31" s="8">
        <v>1</v>
      </c>
      <c r="I31" s="8">
        <f t="shared" si="1"/>
        <v>1</v>
      </c>
      <c r="J31" s="26" t="s">
        <v>233</v>
      </c>
      <c r="K31" s="21" t="s">
        <v>233</v>
      </c>
      <c r="L31" s="21" t="s">
        <v>233</v>
      </c>
      <c r="M31" s="21" t="s">
        <v>233</v>
      </c>
      <c r="N31" s="21" t="s">
        <v>233</v>
      </c>
      <c r="O31" s="45">
        <v>1</v>
      </c>
      <c r="P31" s="21" t="s">
        <v>233</v>
      </c>
      <c r="Q31" s="21"/>
      <c r="R31" s="21"/>
      <c r="S31" s="21"/>
      <c r="T31" s="21"/>
      <c r="U31" s="21"/>
      <c r="V31" s="21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si="1"/>
        <v>1</v>
      </c>
      <c r="J32" s="168"/>
      <c r="K32" s="156"/>
      <c r="L32" s="156"/>
      <c r="M32" s="156"/>
      <c r="N32" s="156"/>
      <c r="O32" s="157"/>
      <c r="P32" s="157" t="s">
        <v>233</v>
      </c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 t="s">
        <v>233</v>
      </c>
      <c r="H33" s="10">
        <f>0.148*H3</f>
        <v>1480</v>
      </c>
      <c r="I33" s="10">
        <f t="shared" si="1"/>
        <v>1480</v>
      </c>
      <c r="J33" s="27"/>
      <c r="K33" s="20"/>
      <c r="L33" s="20"/>
      <c r="M33" s="20"/>
      <c r="N33" s="20"/>
      <c r="O33" s="21"/>
      <c r="P33" s="21" t="s">
        <v>233</v>
      </c>
      <c r="Q33" s="21"/>
      <c r="R33" s="21"/>
      <c r="S33" s="21"/>
      <c r="T33" s="21"/>
      <c r="U33" s="21"/>
      <c r="V33" s="161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 t="s">
        <v>233</v>
      </c>
      <c r="H34" s="8">
        <v>0.1</v>
      </c>
      <c r="I34" s="8">
        <f t="shared" si="1"/>
        <v>0.1</v>
      </c>
      <c r="J34" s="28"/>
      <c r="K34" s="22"/>
      <c r="L34" s="22"/>
      <c r="M34" s="22"/>
      <c r="N34" s="22"/>
      <c r="O34" s="21"/>
      <c r="P34" s="21" t="s">
        <v>233</v>
      </c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 t="s">
        <v>233</v>
      </c>
      <c r="H35" s="8">
        <v>0.75</v>
      </c>
      <c r="I35" s="8">
        <f t="shared" si="1"/>
        <v>0.75</v>
      </c>
      <c r="J35" s="28"/>
      <c r="K35" s="23"/>
      <c r="L35" s="23"/>
      <c r="M35" s="23"/>
      <c r="N35" s="23"/>
      <c r="O35" s="21"/>
      <c r="P35" s="21" t="s">
        <v>233</v>
      </c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 t="s">
        <v>233</v>
      </c>
      <c r="H36" s="10">
        <v>0</v>
      </c>
      <c r="I36" s="10">
        <f>H36/12*$B$1</f>
        <v>0</v>
      </c>
      <c r="J36" s="27"/>
      <c r="K36" s="23"/>
      <c r="L36" s="23"/>
      <c r="M36" s="21"/>
      <c r="N36" s="21"/>
      <c r="O36" s="21"/>
      <c r="P36" s="21" t="s">
        <v>233</v>
      </c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 t="s">
        <v>233</v>
      </c>
      <c r="H37" s="8">
        <v>0.9</v>
      </c>
      <c r="I37" s="8">
        <f>H37</f>
        <v>0.9</v>
      </c>
      <c r="J37" s="28"/>
      <c r="K37" s="23"/>
      <c r="L37" s="23"/>
      <c r="M37" s="23"/>
      <c r="N37" s="23"/>
      <c r="O37" s="21"/>
      <c r="P37" s="21" t="s">
        <v>233</v>
      </c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 t="s">
        <v>233</v>
      </c>
      <c r="H38" s="25">
        <v>0</v>
      </c>
      <c r="I38" s="25">
        <f>H38</f>
        <v>0</v>
      </c>
      <c r="J38" s="163"/>
      <c r="K38" s="24"/>
      <c r="L38" s="24"/>
      <c r="M38" s="24"/>
      <c r="N38" s="24"/>
      <c r="O38" s="21"/>
      <c r="P38" s="21" t="s">
        <v>233</v>
      </c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 t="s">
        <v>233</v>
      </c>
      <c r="H39" s="15" t="s">
        <v>61</v>
      </c>
      <c r="I39" s="18">
        <v>50</v>
      </c>
      <c r="J39" s="26"/>
      <c r="K39" s="24"/>
      <c r="L39" s="24"/>
      <c r="M39" s="24"/>
      <c r="N39" s="24"/>
      <c r="O39" s="21"/>
      <c r="P39" s="21" t="s">
        <v>233</v>
      </c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 t="s">
        <v>233</v>
      </c>
      <c r="H40" s="8">
        <v>0.02</v>
      </c>
      <c r="I40" s="8">
        <f t="shared" ref="I40:I49" si="2">H40</f>
        <v>0.02</v>
      </c>
      <c r="J40" s="169"/>
      <c r="K40" s="170"/>
      <c r="L40" s="170"/>
      <c r="M40" s="170"/>
      <c r="N40" s="170"/>
      <c r="O40" s="166"/>
      <c r="P40" s="166" t="s">
        <v>233</v>
      </c>
      <c r="Q40" s="166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/>
      <c r="H41" s="15">
        <v>0</v>
      </c>
      <c r="I41" s="15">
        <f t="shared" si="2"/>
        <v>0</v>
      </c>
      <c r="J41" s="26">
        <v>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/>
      <c r="R41" s="21"/>
      <c r="S41" s="21"/>
      <c r="T41" s="21"/>
      <c r="U41" s="21"/>
      <c r="V41" s="21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/>
      <c r="I42" s="9">
        <f>H42/12*$B$1</f>
        <v>0</v>
      </c>
      <c r="J42" s="28" t="s">
        <v>233</v>
      </c>
      <c r="K42" s="23" t="s">
        <v>233</v>
      </c>
      <c r="L42" s="23" t="s">
        <v>233</v>
      </c>
      <c r="M42" s="21" t="s">
        <v>233</v>
      </c>
      <c r="N42" s="21" t="s">
        <v>233</v>
      </c>
      <c r="O42" s="21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/>
      <c r="H43" s="8">
        <v>0.8</v>
      </c>
      <c r="I43" s="9">
        <f>H43/12*$B$1</f>
        <v>0.4</v>
      </c>
      <c r="J43" s="28" t="s">
        <v>233</v>
      </c>
      <c r="K43" s="23" t="s">
        <v>233</v>
      </c>
      <c r="L43" s="23" t="s">
        <v>233</v>
      </c>
      <c r="M43" s="22" t="s">
        <v>233</v>
      </c>
      <c r="N43" s="22" t="s">
        <v>233</v>
      </c>
      <c r="O43" s="21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 t="s">
        <v>233</v>
      </c>
      <c r="H44" s="8">
        <v>1</v>
      </c>
      <c r="I44" s="8">
        <f t="shared" si="2"/>
        <v>1</v>
      </c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15">
        <v>5</v>
      </c>
      <c r="I45" s="15">
        <f t="shared" si="2"/>
        <v>5</v>
      </c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>
        <v>5</v>
      </c>
      <c r="I46" s="15">
        <f t="shared" si="2"/>
        <v>5</v>
      </c>
      <c r="J46" s="26">
        <v>1</v>
      </c>
      <c r="K46" s="24">
        <v>5</v>
      </c>
      <c r="L46" s="24">
        <v>5</v>
      </c>
      <c r="M46" s="24">
        <v>3</v>
      </c>
      <c r="N46" s="24">
        <v>1</v>
      </c>
      <c r="O46" s="24">
        <v>1</v>
      </c>
      <c r="P46" s="23" t="s">
        <v>233</v>
      </c>
      <c r="Q46" s="21"/>
      <c r="R46" s="21"/>
      <c r="S46" s="21"/>
      <c r="T46" s="21"/>
      <c r="U46" s="21"/>
      <c r="V46" s="21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 t="shared" si="2"/>
        <v>90</v>
      </c>
      <c r="J47" s="26">
        <v>90</v>
      </c>
      <c r="K47" s="24">
        <v>67.2</v>
      </c>
      <c r="L47" s="24">
        <v>91.4</v>
      </c>
      <c r="M47" s="24">
        <v>60.4</v>
      </c>
      <c r="N47" s="24">
        <v>62</v>
      </c>
      <c r="O47" s="24">
        <v>90</v>
      </c>
      <c r="P47" s="23" t="s">
        <v>233</v>
      </c>
      <c r="Q47" s="21"/>
      <c r="R47" s="21"/>
      <c r="S47" s="21"/>
      <c r="T47" s="21"/>
      <c r="U47" s="21"/>
      <c r="V47" s="21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90</v>
      </c>
      <c r="I48" s="15">
        <f t="shared" si="2"/>
        <v>90</v>
      </c>
      <c r="J48" s="29">
        <v>232.58131944444199</v>
      </c>
      <c r="K48" s="24">
        <v>584.15180555555696</v>
      </c>
      <c r="L48" s="24">
        <v>16.794444444443801</v>
      </c>
      <c r="M48" s="24">
        <v>3.2541666666657001</v>
      </c>
      <c r="N48" s="24">
        <v>147.761770833333</v>
      </c>
      <c r="O48" s="24">
        <v>67.904722222220101</v>
      </c>
      <c r="P48" s="23" t="s">
        <v>233</v>
      </c>
      <c r="Q48" s="21"/>
      <c r="R48" s="21"/>
      <c r="S48" s="21"/>
      <c r="T48" s="21"/>
      <c r="U48" s="21"/>
      <c r="V48" s="21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>
        <v>10</v>
      </c>
      <c r="I49" s="15">
        <f t="shared" si="2"/>
        <v>10</v>
      </c>
      <c r="J49" s="26">
        <v>95</v>
      </c>
      <c r="K49" s="24">
        <v>125</v>
      </c>
      <c r="L49" s="24">
        <v>118</v>
      </c>
      <c r="M49" s="24">
        <v>105</v>
      </c>
      <c r="N49" s="24">
        <v>91</v>
      </c>
      <c r="O49" s="24">
        <v>95</v>
      </c>
      <c r="P49" s="23" t="s">
        <v>233</v>
      </c>
      <c r="Q49" s="21"/>
      <c r="R49" s="21"/>
      <c r="S49" s="21"/>
      <c r="T49" s="21"/>
      <c r="U49" s="21"/>
      <c r="V49" s="21"/>
      <c r="W49" s="1"/>
    </row>
    <row r="50" spans="1:23" x14ac:dyDescent="0.35">
      <c r="P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3">4000/12</f>
        <v>333.33333333333331</v>
      </c>
      <c r="R53" s="70">
        <f t="shared" si="3"/>
        <v>333.33333333333331</v>
      </c>
      <c r="S53" s="70">
        <f t="shared" si="3"/>
        <v>333.33333333333331</v>
      </c>
      <c r="T53" s="70">
        <f t="shared" si="3"/>
        <v>333.33333333333331</v>
      </c>
      <c r="U53" s="70">
        <f t="shared" si="3"/>
        <v>333.33333333333331</v>
      </c>
      <c r="V53" s="70">
        <f t="shared" si="3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4">Q53*Q51*Q52</f>
        <v>800</v>
      </c>
      <c r="R54" s="70">
        <f t="shared" si="4"/>
        <v>1066.6666666666667</v>
      </c>
      <c r="S54" s="70">
        <f t="shared" si="4"/>
        <v>1600</v>
      </c>
      <c r="T54" s="70">
        <f t="shared" si="4"/>
        <v>1866.6666666666665</v>
      </c>
      <c r="U54" s="70">
        <f t="shared" si="4"/>
        <v>1866.6666666666665</v>
      </c>
      <c r="V54" s="70">
        <f t="shared" si="4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5">ROUNDUP(Q52*Q51,0)</f>
        <v>3</v>
      </c>
      <c r="R55" s="65">
        <f t="shared" si="5"/>
        <v>4</v>
      </c>
      <c r="S55" s="65">
        <f t="shared" si="5"/>
        <v>5</v>
      </c>
      <c r="T55" s="65">
        <f t="shared" si="5"/>
        <v>6</v>
      </c>
      <c r="U55" s="65">
        <f t="shared" si="5"/>
        <v>6</v>
      </c>
      <c r="V55" s="65">
        <f t="shared" si="5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6">ROUNDUP(L60*$H$5,0)</f>
        <v>0</v>
      </c>
      <c r="M61" s="65">
        <f t="shared" si="6"/>
        <v>0</v>
      </c>
      <c r="N61" s="65">
        <f t="shared" si="6"/>
        <v>0</v>
      </c>
      <c r="O61" s="65">
        <f t="shared" si="6"/>
        <v>0</v>
      </c>
      <c r="P61" s="65">
        <f t="shared" si="6"/>
        <v>0</v>
      </c>
      <c r="Q61" s="65">
        <f t="shared" si="6"/>
        <v>6</v>
      </c>
      <c r="R61" s="65">
        <f t="shared" si="6"/>
        <v>7</v>
      </c>
      <c r="S61" s="65">
        <f t="shared" si="6"/>
        <v>8</v>
      </c>
      <c r="T61" s="65">
        <f t="shared" si="6"/>
        <v>8</v>
      </c>
      <c r="U61" s="65">
        <f t="shared" si="6"/>
        <v>6</v>
      </c>
      <c r="V61" s="65">
        <f t="shared" si="6"/>
        <v>7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222" spans="27:28" x14ac:dyDescent="0.35">
      <c r="AA222" s="71"/>
      <c r="AB222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274" priority="549" operator="greaterThan">
      <formula>$H$8</formula>
    </cfRule>
  </conditionalFormatting>
  <conditionalFormatting sqref="H10">
    <cfRule type="cellIs" dxfId="273" priority="548" operator="greaterThan">
      <formula>$H$10</formula>
    </cfRule>
  </conditionalFormatting>
  <conditionalFormatting sqref="J7">
    <cfRule type="cellIs" dxfId="272" priority="547" operator="greaterThan">
      <formula>$I$7</formula>
    </cfRule>
  </conditionalFormatting>
  <conditionalFormatting sqref="J3">
    <cfRule type="cellIs" dxfId="271" priority="546" operator="lessThan">
      <formula>$I$3</formula>
    </cfRule>
  </conditionalFormatting>
  <conditionalFormatting sqref="J4">
    <cfRule type="cellIs" dxfId="270" priority="545" operator="lessThan">
      <formula>$I$4</formula>
    </cfRule>
  </conditionalFormatting>
  <conditionalFormatting sqref="J5">
    <cfRule type="cellIs" dxfId="269" priority="544" operator="lessThan">
      <formula>$I$5</formula>
    </cfRule>
  </conditionalFormatting>
  <conditionalFormatting sqref="J8">
    <cfRule type="cellIs" dxfId="268" priority="543" operator="greaterThan">
      <formula>$I$8</formula>
    </cfRule>
  </conditionalFormatting>
  <conditionalFormatting sqref="J9">
    <cfRule type="cellIs" dxfId="267" priority="542" operator="greaterThan">
      <formula>$I$9</formula>
    </cfRule>
  </conditionalFormatting>
  <conditionalFormatting sqref="J10">
    <cfRule type="cellIs" dxfId="266" priority="541" operator="lessThan">
      <formula>$I$10</formula>
    </cfRule>
  </conditionalFormatting>
  <conditionalFormatting sqref="J11">
    <cfRule type="cellIs" dxfId="265" priority="540" operator="lessThan">
      <formula>$I$11</formula>
    </cfRule>
  </conditionalFormatting>
  <conditionalFormatting sqref="J12">
    <cfRule type="cellIs" dxfId="264" priority="539" operator="greaterThan">
      <formula>$I$12</formula>
    </cfRule>
  </conditionalFormatting>
  <conditionalFormatting sqref="J13">
    <cfRule type="cellIs" dxfId="263" priority="538" operator="greaterThan">
      <formula>$I$13</formula>
    </cfRule>
  </conditionalFormatting>
  <conditionalFormatting sqref="J14">
    <cfRule type="cellIs" dxfId="262" priority="537" operator="greaterThan">
      <formula>$I$14</formula>
    </cfRule>
  </conditionalFormatting>
  <conditionalFormatting sqref="J15">
    <cfRule type="cellIs" dxfId="261" priority="536" operator="greaterThan">
      <formula>$I$15</formula>
    </cfRule>
  </conditionalFormatting>
  <conditionalFormatting sqref="J16">
    <cfRule type="cellIs" dxfId="260" priority="535" operator="greaterThan">
      <formula>$I$16</formula>
    </cfRule>
  </conditionalFormatting>
  <conditionalFormatting sqref="J17">
    <cfRule type="cellIs" dxfId="259" priority="534" operator="greaterThan">
      <formula>$I$17</formula>
    </cfRule>
  </conditionalFormatting>
  <conditionalFormatting sqref="J18">
    <cfRule type="cellIs" dxfId="258" priority="533" operator="greaterThan">
      <formula>$I$18</formula>
    </cfRule>
  </conditionalFormatting>
  <conditionalFormatting sqref="J41">
    <cfRule type="cellIs" dxfId="257" priority="517" operator="lessThan">
      <formula>$I$41</formula>
    </cfRule>
  </conditionalFormatting>
  <conditionalFormatting sqref="J46">
    <cfRule type="cellIs" dxfId="256" priority="514" operator="greaterThan">
      <formula>$I$46</formula>
    </cfRule>
  </conditionalFormatting>
  <conditionalFormatting sqref="J47">
    <cfRule type="cellIs" dxfId="255" priority="513" operator="greaterThan">
      <formula>$I$47</formula>
    </cfRule>
  </conditionalFormatting>
  <conditionalFormatting sqref="J48">
    <cfRule type="cellIs" dxfId="254" priority="512" operator="greaterThan">
      <formula>$I$48</formula>
    </cfRule>
  </conditionalFormatting>
  <conditionalFormatting sqref="J49">
    <cfRule type="cellIs" dxfId="253" priority="511" operator="greaterThan">
      <formula>$I$49</formula>
    </cfRule>
  </conditionalFormatting>
  <conditionalFormatting sqref="J6">
    <cfRule type="cellIs" dxfId="252" priority="510" operator="lessThan">
      <formula>$I$6</formula>
    </cfRule>
  </conditionalFormatting>
  <conditionalFormatting sqref="J42">
    <cfRule type="cellIs" dxfId="251" priority="550" operator="lessThan">
      <formula>#REF!</formula>
    </cfRule>
  </conditionalFormatting>
  <conditionalFormatting sqref="J43">
    <cfRule type="cellIs" dxfId="250" priority="551" operator="lessThan">
      <formula>#REF!</formula>
    </cfRule>
  </conditionalFormatting>
  <conditionalFormatting sqref="J44">
    <cfRule type="cellIs" dxfId="249" priority="334" operator="lessThan">
      <formula>$I$44</formula>
    </cfRule>
  </conditionalFormatting>
  <conditionalFormatting sqref="J44:J45">
    <cfRule type="cellIs" dxfId="248" priority="333" operator="greaterThan">
      <formula>$I$45</formula>
    </cfRule>
  </conditionalFormatting>
  <conditionalFormatting sqref="J19">
    <cfRule type="cellIs" dxfId="247" priority="19" operator="greaterThan">
      <formula>$I$19</formula>
    </cfRule>
  </conditionalFormatting>
  <conditionalFormatting sqref="J20">
    <cfRule type="cellIs" dxfId="246" priority="18" operator="greaterThan">
      <formula>$I$20</formula>
    </cfRule>
  </conditionalFormatting>
  <conditionalFormatting sqref="J21">
    <cfRule type="cellIs" dxfId="245" priority="17" operator="greaterThan">
      <formula>$I$21</formula>
    </cfRule>
  </conditionalFormatting>
  <conditionalFormatting sqref="J22">
    <cfRule type="cellIs" dxfId="244" priority="16" operator="greaterThan">
      <formula>$I$22</formula>
    </cfRule>
  </conditionalFormatting>
  <conditionalFormatting sqref="J23">
    <cfRule type="cellIs" dxfId="243" priority="15" operator="greaterThan">
      <formula>$I$23</formula>
    </cfRule>
  </conditionalFormatting>
  <conditionalFormatting sqref="J24">
    <cfRule type="cellIs" dxfId="242" priority="14" operator="greaterThan">
      <formula>$I$24</formula>
    </cfRule>
  </conditionalFormatting>
  <conditionalFormatting sqref="J25:J29">
    <cfRule type="cellIs" dxfId="241" priority="11" operator="greaterThan">
      <formula>#REF!</formula>
    </cfRule>
  </conditionalFormatting>
  <conditionalFormatting sqref="J30:J31">
    <cfRule type="cellIs" dxfId="240" priority="10" operator="greaterThan">
      <formula>#REF!</formula>
    </cfRule>
  </conditionalFormatting>
  <conditionalFormatting sqref="J32">
    <cfRule type="cellIs" dxfId="239" priority="9" operator="lessThan">
      <formula>$I$3</formula>
    </cfRule>
  </conditionalFormatting>
  <conditionalFormatting sqref="J33">
    <cfRule type="cellIs" dxfId="238" priority="8" operator="greaterThan">
      <formula>$I$4</formula>
    </cfRule>
  </conditionalFormatting>
  <conditionalFormatting sqref="J34">
    <cfRule type="cellIs" dxfId="237" priority="7" operator="greaterThan">
      <formula>$I$5</formula>
    </cfRule>
  </conditionalFormatting>
  <conditionalFormatting sqref="J35">
    <cfRule type="cellIs" dxfId="236" priority="6" operator="lessThan">
      <formula>$I$6</formula>
    </cfRule>
  </conditionalFormatting>
  <conditionalFormatting sqref="J36">
    <cfRule type="cellIs" dxfId="235" priority="5" operator="greaterThan">
      <formula>$I$7</formula>
    </cfRule>
  </conditionalFormatting>
  <conditionalFormatting sqref="J37">
    <cfRule type="cellIs" dxfId="234" priority="4" operator="lessThan">
      <formula>$I$8</formula>
    </cfRule>
  </conditionalFormatting>
  <conditionalFormatting sqref="J38">
    <cfRule type="cellIs" dxfId="233" priority="3" operator="greaterThan">
      <formula>$I$9</formula>
    </cfRule>
  </conditionalFormatting>
  <conditionalFormatting sqref="J39">
    <cfRule type="cellIs" dxfId="232" priority="2" operator="greaterThan">
      <formula>$I$10</formula>
    </cfRule>
  </conditionalFormatting>
  <conditionalFormatting sqref="J40">
    <cfRule type="cellIs" dxfId="231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Libra!K42:V42</xm:f>
              <xm:sqref>W42</xm:sqref>
            </x14:sparkline>
            <x14:sparkline>
              <xm:f>Libra!K43:V43</xm:f>
              <xm:sqref>W43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Libra!K44:V44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Libra!K7:V7</xm:f>
              <xm:sqref>W7</xm:sqref>
            </x14:sparkline>
            <x14:sparkline>
              <xm:f>Libra!K8:V8</xm:f>
              <xm:sqref>W8</xm:sqref>
            </x14:sparkline>
            <x14:sparkline>
              <xm:f>Libra!K9:V9</xm:f>
              <xm:sqref>W9</xm:sqref>
            </x14:sparkline>
            <x14:sparkline>
              <xm:f>Libra!K10:V10</xm:f>
              <xm:sqref>W10</xm:sqref>
            </x14:sparkline>
            <x14:sparkline>
              <xm:f>Libra!K16:V16</xm:f>
              <xm:sqref>W16</xm:sqref>
            </x14:sparkline>
            <x14:sparkline>
              <xm:f>Libra!K17:V17</xm:f>
              <xm:sqref>W17</xm:sqref>
            </x14:sparkline>
            <x14:sparkline>
              <xm:f>Libra!K18:V18</xm:f>
              <xm:sqref>W18</xm:sqref>
            </x14:sparkline>
            <x14:sparkline>
              <xm:f>Libra!K12:V12</xm:f>
              <xm:sqref>W12</xm:sqref>
            </x14:sparkline>
            <x14:sparkline>
              <xm:f>Libra!K13:V13</xm:f>
              <xm:sqref>W13</xm:sqref>
            </x14:sparkline>
            <x14:sparkline>
              <xm:f>Libra!K14:V14</xm:f>
              <xm:sqref>W14</xm:sqref>
            </x14:sparkline>
            <x14:sparkline>
              <xm:f>Libra!K11:V11</xm:f>
              <xm:sqref>W11</xm:sqref>
            </x14:sparkline>
            <x14:sparkline>
              <xm:f>Libra!K15:V15</xm:f>
              <xm:sqref>W15</xm:sqref>
            </x14:sparkline>
            <x14:sparkline>
              <xm:f>Libra!K5:V5</xm:f>
              <xm:sqref>W5</xm:sqref>
            </x14:sparkline>
            <x14:sparkline>
              <xm:f>Libra!K3:V3</xm:f>
              <xm:sqref>W3</xm:sqref>
            </x14:sparkline>
            <x14:sparkline>
              <xm:f>Libra!K4:V4</xm:f>
              <xm:sqref>W4</xm:sqref>
            </x14:sparkline>
            <x14:sparkline>
              <xm:f>Libra!K6:V6</xm:f>
              <xm:sqref>W6</xm:sqref>
            </x14:sparkline>
            <x14:sparkline>
              <xm:f>Libra!K25:V25</xm:f>
              <xm:sqref>W25</xm:sqref>
            </x14:sparkline>
            <x14:sparkline>
              <xm:f>Libra!K26:V26</xm:f>
              <xm:sqref>W26</xm:sqref>
            </x14:sparkline>
            <x14:sparkline>
              <xm:f>Libra!K27:V27</xm:f>
              <xm:sqref>W27</xm:sqref>
            </x14:sparkline>
            <x14:sparkline>
              <xm:f>Libra!K28:V28</xm:f>
              <xm:sqref>W28</xm:sqref>
            </x14:sparkline>
            <x14:sparkline>
              <xm:f>Libra!K29:V29</xm:f>
              <xm:sqref>W29</xm:sqref>
            </x14:sparkline>
            <x14:sparkline>
              <xm:f>Libra!K19:V19</xm:f>
              <xm:sqref>W19</xm:sqref>
            </x14:sparkline>
            <x14:sparkline>
              <xm:f>Libra!K20:V20</xm:f>
              <xm:sqref>W20</xm:sqref>
            </x14:sparkline>
            <x14:sparkline>
              <xm:f>Libra!K21:V21</xm:f>
              <xm:sqref>W21</xm:sqref>
            </x14:sparkline>
            <x14:sparkline>
              <xm:f>Libra!K22:V22</xm:f>
              <xm:sqref>W22</xm:sqref>
            </x14:sparkline>
            <x14:sparkline>
              <xm:f>Libra!K23:V23</xm:f>
              <xm:sqref>W23</xm:sqref>
            </x14:sparkline>
            <x14:sparkline>
              <xm:f>Libra!K24:V24</xm:f>
              <xm:sqref>W24</xm:sqref>
            </x14:sparkline>
            <x14:sparkline>
              <xm:f>Libra!K32:V32</xm:f>
              <xm:sqref>W32</xm:sqref>
            </x14:sparkline>
            <x14:sparkline>
              <xm:f>Libra!K33:V33</xm:f>
              <xm:sqref>W33</xm:sqref>
            </x14:sparkline>
            <x14:sparkline>
              <xm:f>Libra!K34:V34</xm:f>
              <xm:sqref>W34</xm:sqref>
            </x14:sparkline>
            <x14:sparkline>
              <xm:f>Libra!K35:V35</xm:f>
              <xm:sqref>W35</xm:sqref>
            </x14:sparkline>
            <x14:sparkline>
              <xm:f>Libra!K36:V36</xm:f>
              <xm:sqref>W36</xm:sqref>
            </x14:sparkline>
            <x14:sparkline>
              <xm:f>Libra!K37:V37</xm:f>
              <xm:sqref>W37</xm:sqref>
            </x14:sparkline>
            <x14:sparkline>
              <xm:f>Libra!K38:V38</xm:f>
              <xm:sqref>W38</xm:sqref>
            </x14:sparkline>
            <x14:sparkline>
              <xm:f>Libra!K39:V39</xm:f>
              <xm:sqref>W39</xm:sqref>
            </x14:sparkline>
            <x14:sparkline>
              <xm:f>Libra!K40:V40</xm:f>
              <xm:sqref>W40</xm:sqref>
            </x14:sparkline>
            <x14:sparkline>
              <xm:f>Libra!K30:V30</xm:f>
              <xm:sqref>W30</xm:sqref>
            </x14:sparkline>
            <x14:sparkline>
              <xm:f>Libra!K31:V31</xm:f>
              <xm:sqref>W31</xm:sqref>
            </x14:sparkline>
            <x14:sparkline>
              <xm:f>Libra!K45:V45</xm:f>
              <xm:sqref>W45</xm:sqref>
            </x14:sparkline>
            <x14:sparkline>
              <xm:f>Libra!K41:V41</xm:f>
              <xm:sqref>W41</xm:sqref>
            </x14:sparkline>
            <x14:sparkline>
              <xm:f>Libra!K46:V46</xm:f>
              <xm:sqref>W46</xm:sqref>
            </x14:sparkline>
            <x14:sparkline>
              <xm:f>Libra!K47:V47</xm:f>
              <xm:sqref>W47</xm:sqref>
            </x14:sparkline>
            <x14:sparkline>
              <xm:f>Libra!K49:V49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Libra!K48:V48</xm:f>
              <xm:sqref>W48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1048527"/>
  <sheetViews>
    <sheetView showGridLines="0"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1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42578125" style="64" bestFit="1" customWidth="1"/>
    <col min="11" max="14" width="21.42578125" style="65" bestFit="1" customWidth="1"/>
    <col min="15" max="15" width="18" style="65" bestFit="1" customWidth="1"/>
    <col min="16" max="16" width="18.140625" style="65" bestFit="1" customWidth="1"/>
    <col min="17" max="17" width="12.28515625" style="65" bestFit="1" customWidth="1"/>
    <col min="18" max="18" width="14" style="65" bestFit="1" customWidth="1"/>
    <col min="19" max="19" width="13.7109375" style="65" bestFit="1" customWidth="1"/>
    <col min="20" max="20" width="13.5703125" style="65" bestFit="1" customWidth="1"/>
    <col min="21" max="21" width="14.140625" style="65" bestFit="1" customWidth="1"/>
    <col min="22" max="22" width="14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229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4">
        <v>3934018</v>
      </c>
      <c r="H3" s="10">
        <v>5190000</v>
      </c>
      <c r="I3" s="10">
        <v>2162500</v>
      </c>
      <c r="J3" s="27">
        <v>2700725.2228088402</v>
      </c>
      <c r="K3" s="20">
        <v>398527.43896484398</v>
      </c>
      <c r="L3" s="20">
        <v>388216.51980590803</v>
      </c>
      <c r="M3" s="20">
        <v>461973.820861816</v>
      </c>
      <c r="N3" s="20">
        <v>516745.60699462902</v>
      </c>
      <c r="O3" s="20">
        <v>489736.44238281302</v>
      </c>
      <c r="P3" s="20">
        <v>445525.39379882801</v>
      </c>
      <c r="Q3" s="20"/>
      <c r="R3" s="20"/>
      <c r="S3" s="20"/>
      <c r="T3" s="20"/>
      <c r="U3" s="20"/>
      <c r="V3" s="20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>
        <v>0.53200000000000003</v>
      </c>
      <c r="H4" s="9">
        <v>0.53200000000000003</v>
      </c>
      <c r="I4" s="9">
        <v>0.53200000000000003</v>
      </c>
      <c r="J4" s="28">
        <v>0.69101679936147398</v>
      </c>
      <c r="K4" s="22">
        <v>0.72554435184817601</v>
      </c>
      <c r="L4" s="22">
        <v>0.647506388267301</v>
      </c>
      <c r="M4" s="22">
        <v>0.62465349004179704</v>
      </c>
      <c r="N4" s="22">
        <v>0.64612297703463195</v>
      </c>
      <c r="O4" s="22">
        <v>0.79766793913707401</v>
      </c>
      <c r="P4" s="22">
        <v>0.70169437383990396</v>
      </c>
      <c r="Q4" s="22"/>
      <c r="R4" s="22"/>
      <c r="S4" s="22"/>
      <c r="T4" s="22"/>
      <c r="U4" s="22"/>
      <c r="V4" s="22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>
        <v>0.66</v>
      </c>
      <c r="H5" s="8">
        <v>0.66</v>
      </c>
      <c r="I5" s="9">
        <v>0.66</v>
      </c>
      <c r="J5" s="28">
        <v>0.68331922099915299</v>
      </c>
      <c r="K5" s="23">
        <v>0.67123287671232901</v>
      </c>
      <c r="L5" s="23">
        <v>0.68021680216802205</v>
      </c>
      <c r="M5" s="23">
        <v>0.69240669240669195</v>
      </c>
      <c r="N5" s="23">
        <v>0.6875</v>
      </c>
      <c r="O5" s="23">
        <v>0.69323671497584505</v>
      </c>
      <c r="P5" s="23">
        <v>0.67450058754406605</v>
      </c>
      <c r="Q5" s="23"/>
      <c r="R5" s="23"/>
      <c r="S5" s="23"/>
      <c r="T5" s="23"/>
      <c r="U5" s="23"/>
      <c r="V5" s="23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>
        <v>503</v>
      </c>
      <c r="H6" s="16">
        <v>668</v>
      </c>
      <c r="I6" s="25">
        <v>608</v>
      </c>
      <c r="J6" s="26">
        <v>628</v>
      </c>
      <c r="K6" s="21">
        <v>522</v>
      </c>
      <c r="L6" s="21">
        <v>536</v>
      </c>
      <c r="M6" s="21">
        <v>579</v>
      </c>
      <c r="N6" s="21">
        <v>604</v>
      </c>
      <c r="O6" s="47">
        <v>622</v>
      </c>
      <c r="P6" s="154">
        <v>628</v>
      </c>
      <c r="Q6" s="33"/>
      <c r="R6" s="33"/>
      <c r="S6" s="33"/>
      <c r="T6" s="33"/>
      <c r="U6" s="33"/>
      <c r="V6" s="33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>
        <v>2.9</v>
      </c>
      <c r="H7" s="15">
        <v>2.9</v>
      </c>
      <c r="I7" s="15">
        <v>2.9</v>
      </c>
      <c r="J7" s="29">
        <v>2.54297874088356</v>
      </c>
      <c r="K7" s="30">
        <v>2.9333333974414399</v>
      </c>
      <c r="L7" s="30">
        <v>2.8073394499250699</v>
      </c>
      <c r="M7" s="30">
        <v>2.31884057169776</v>
      </c>
      <c r="N7" s="30">
        <v>1.97872340927409</v>
      </c>
      <c r="O7" s="30">
        <v>2.4000000216620299</v>
      </c>
      <c r="P7" s="30">
        <v>2.74074077099276</v>
      </c>
      <c r="Q7" s="30"/>
      <c r="R7" s="30"/>
      <c r="S7" s="30"/>
      <c r="T7" s="30"/>
      <c r="U7" s="30"/>
      <c r="V7" s="30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>
        <v>2.6</v>
      </c>
      <c r="H8" s="15">
        <v>2.6</v>
      </c>
      <c r="I8" s="15">
        <v>2.6</v>
      </c>
      <c r="J8" s="29">
        <v>2.2455546391847299</v>
      </c>
      <c r="K8" s="30">
        <v>2.4986301797271602</v>
      </c>
      <c r="L8" s="30">
        <v>2.2439024675679602</v>
      </c>
      <c r="M8" s="30">
        <v>2.5173744875388699</v>
      </c>
      <c r="N8" s="30">
        <v>2.3100000462971599</v>
      </c>
      <c r="O8" s="30">
        <v>1.8695652295037799</v>
      </c>
      <c r="P8" s="30">
        <v>2.0869565643482502</v>
      </c>
      <c r="Q8" s="30"/>
      <c r="R8" s="30"/>
      <c r="S8" s="30"/>
      <c r="T8" s="30"/>
      <c r="U8" s="30"/>
      <c r="V8" s="30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>
        <v>4</v>
      </c>
      <c r="H9" s="15">
        <v>4</v>
      </c>
      <c r="I9" s="21">
        <v>4</v>
      </c>
      <c r="J9" s="29">
        <v>3.2793480538975199</v>
      </c>
      <c r="K9" s="30">
        <v>2.6925174873192002</v>
      </c>
      <c r="L9" s="30">
        <v>3.3105696530281699</v>
      </c>
      <c r="M9" s="30">
        <v>3.41624244632143</v>
      </c>
      <c r="N9" s="30">
        <v>3.7348275342206798</v>
      </c>
      <c r="O9" s="30">
        <v>3.3585882753133798</v>
      </c>
      <c r="P9" s="30">
        <v>3.0850802271123898</v>
      </c>
      <c r="Q9" s="30"/>
      <c r="R9" s="30"/>
      <c r="S9" s="30"/>
      <c r="T9" s="30"/>
      <c r="U9" s="30"/>
      <c r="V9" s="30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153">
        <v>0.123</v>
      </c>
      <c r="H10" s="8">
        <v>0.123</v>
      </c>
      <c r="I10" s="150">
        <v>0.123</v>
      </c>
      <c r="J10" s="35">
        <v>0.121980676328502</v>
      </c>
      <c r="K10" s="22">
        <v>0.125</v>
      </c>
      <c r="L10" s="22">
        <v>9.5744680851063801E-2</v>
      </c>
      <c r="M10" s="22">
        <v>9.0277777777777804E-2</v>
      </c>
      <c r="N10" s="22">
        <v>0.118110236220472</v>
      </c>
      <c r="O10" s="22">
        <v>0.157894736842105</v>
      </c>
      <c r="P10" s="22">
        <v>0.162962962962963</v>
      </c>
      <c r="Q10" s="22"/>
      <c r="R10" s="22"/>
      <c r="S10" s="22"/>
      <c r="T10" s="22"/>
      <c r="U10" s="22"/>
      <c r="V10" s="22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>
        <v>0.68300000000000005</v>
      </c>
      <c r="H11" s="8">
        <v>0.68300000000000005</v>
      </c>
      <c r="I11" s="9">
        <v>0.68300000000000005</v>
      </c>
      <c r="J11" s="28">
        <v>0.74285714285714299</v>
      </c>
      <c r="K11" s="23">
        <v>0.78431372549019596</v>
      </c>
      <c r="L11" s="23">
        <v>0.68852459016393397</v>
      </c>
      <c r="M11" s="23">
        <v>0.75221238938053103</v>
      </c>
      <c r="N11" s="23">
        <v>0.76</v>
      </c>
      <c r="O11" s="23">
        <v>0.76785714285714302</v>
      </c>
      <c r="P11" s="23">
        <v>0.71551724137931005</v>
      </c>
      <c r="Q11" s="23"/>
      <c r="R11" s="23"/>
      <c r="S11" s="23"/>
      <c r="T11" s="23"/>
      <c r="U11" s="23"/>
      <c r="V11" s="23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143">
        <v>10.07</v>
      </c>
      <c r="H12" s="152">
        <f>G12</f>
        <v>10.07</v>
      </c>
      <c r="I12" s="17">
        <f>H12/12*B1</f>
        <v>5.0350000000000001</v>
      </c>
      <c r="J12" s="39">
        <v>3.608834125021728</v>
      </c>
      <c r="K12" s="30">
        <v>0.55779116922912197</v>
      </c>
      <c r="L12" s="30">
        <v>0.64355438299457302</v>
      </c>
      <c r="M12" s="30">
        <v>0.75685750315814204</v>
      </c>
      <c r="N12" s="30">
        <v>0.64613637166342397</v>
      </c>
      <c r="O12" s="30">
        <v>0.45854453340528001</v>
      </c>
      <c r="P12" s="30">
        <v>0.54743037899083702</v>
      </c>
      <c r="Q12" s="30"/>
      <c r="R12" s="30"/>
      <c r="S12" s="30"/>
      <c r="T12" s="30"/>
      <c r="U12" s="30"/>
      <c r="V12" s="30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151">
        <v>1088</v>
      </c>
      <c r="H13" s="25">
        <f>G13</f>
        <v>1088</v>
      </c>
      <c r="I13" s="10">
        <f>H13/12*B1</f>
        <v>544</v>
      </c>
      <c r="J13" s="27">
        <v>304.09432445040477</v>
      </c>
      <c r="K13" s="20">
        <v>39.848594823834702</v>
      </c>
      <c r="L13" s="20">
        <v>73.281353401568595</v>
      </c>
      <c r="M13" s="20">
        <v>57.982531479600098</v>
      </c>
      <c r="N13" s="20">
        <v>47.159519783174098</v>
      </c>
      <c r="O13" s="20">
        <v>28.308682689403501</v>
      </c>
      <c r="P13" s="20">
        <v>58.197910550274401</v>
      </c>
      <c r="Q13" s="20"/>
      <c r="R13" s="20"/>
      <c r="S13" s="20"/>
      <c r="T13" s="20"/>
      <c r="U13" s="20"/>
      <c r="V13" s="20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143">
        <v>4.3</v>
      </c>
      <c r="H14" s="152">
        <f>G14</f>
        <v>4.3</v>
      </c>
      <c r="I14" s="17">
        <f>H14/12*$B$1</f>
        <v>2.15</v>
      </c>
      <c r="J14" s="29">
        <v>2.4100942991855998</v>
      </c>
      <c r="K14" s="30">
        <v>0.47356091030789799</v>
      </c>
      <c r="L14" s="30">
        <v>0.44661803713527898</v>
      </c>
      <c r="M14" s="30">
        <v>0.42811704834605602</v>
      </c>
      <c r="N14" s="30">
        <v>0.38699494949495</v>
      </c>
      <c r="O14" s="30">
        <v>0.26882057716436603</v>
      </c>
      <c r="P14" s="30">
        <v>0.41329113924050598</v>
      </c>
      <c r="Q14" s="30"/>
      <c r="R14" s="30"/>
      <c r="S14" s="30"/>
      <c r="T14" s="30"/>
      <c r="U14" s="30"/>
      <c r="V14" s="30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>
        <v>0.14299999999999999</v>
      </c>
      <c r="H15" s="8">
        <v>0.14299999999999999</v>
      </c>
      <c r="I15" s="9">
        <v>0.14299999999999999</v>
      </c>
      <c r="J15" s="56">
        <v>0.12250712250712301</v>
      </c>
      <c r="K15" s="22">
        <v>0.157407407407407</v>
      </c>
      <c r="L15" s="34">
        <v>7.7519379844961198E-2</v>
      </c>
      <c r="M15" s="34">
        <v>7.8431372549019607E-2</v>
      </c>
      <c r="N15" s="22">
        <v>0.1875</v>
      </c>
      <c r="O15" s="34">
        <v>8.2191780821917804E-2</v>
      </c>
      <c r="P15" s="22">
        <v>0.17142857142857101</v>
      </c>
      <c r="Q15" s="22"/>
      <c r="R15" s="22"/>
      <c r="S15" s="22"/>
      <c r="T15" s="22"/>
      <c r="U15" s="22"/>
      <c r="V15" s="22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/>
      <c r="I16" s="15">
        <v>12</v>
      </c>
      <c r="J16" s="29">
        <v>5.81666666666667</v>
      </c>
      <c r="K16" s="30">
        <v>3.78571428571429</v>
      </c>
      <c r="L16" s="30">
        <v>7.5</v>
      </c>
      <c r="M16" s="30">
        <v>11.625</v>
      </c>
      <c r="N16" s="30">
        <v>0</v>
      </c>
      <c r="O16" s="30">
        <v>5.81666666666667</v>
      </c>
      <c r="P16" s="30">
        <v>5.81666666666667</v>
      </c>
      <c r="Q16" s="30">
        <v>5.81666666666667</v>
      </c>
      <c r="R16" s="30"/>
      <c r="S16" s="30"/>
      <c r="T16" s="30"/>
      <c r="U16" s="30"/>
      <c r="V16" s="30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0.02</v>
      </c>
      <c r="I17" s="9">
        <v>0.02</v>
      </c>
      <c r="J17" s="32">
        <v>1.66269465296865E-2</v>
      </c>
      <c r="K17" s="31">
        <v>1.50860506415741E-2</v>
      </c>
      <c r="L17" s="31">
        <v>2.8741687175003199E-3</v>
      </c>
      <c r="M17" s="31">
        <v>1.6654349305298102E-2</v>
      </c>
      <c r="N17" s="31">
        <v>2.9257107118214099E-2</v>
      </c>
      <c r="O17" s="31">
        <v>1.59663810318307E-2</v>
      </c>
      <c r="P17" s="31" t="s">
        <v>233</v>
      </c>
      <c r="Q17" s="31"/>
      <c r="R17" s="31"/>
      <c r="S17" s="31"/>
      <c r="T17" s="31"/>
      <c r="U17" s="31"/>
      <c r="V17" s="31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0.04</v>
      </c>
      <c r="I18" s="9">
        <v>0.04</v>
      </c>
      <c r="J18" s="56">
        <v>5.1425243563097939E-2</v>
      </c>
      <c r="K18" s="22">
        <v>3.2969019683307219E-2</v>
      </c>
      <c r="L18" s="22">
        <v>7.0710114868920274E-2</v>
      </c>
      <c r="M18" s="22">
        <v>7.6431049267591367E-2</v>
      </c>
      <c r="N18" s="22">
        <v>3.3627586081603676E-2</v>
      </c>
      <c r="O18" s="22">
        <v>4.522603908182482E-2</v>
      </c>
      <c r="P18" s="22">
        <v>4.9587652395340298E-2</v>
      </c>
      <c r="Q18" s="30"/>
      <c r="R18" s="30"/>
      <c r="S18" s="30"/>
      <c r="T18" s="30"/>
      <c r="U18" s="30"/>
      <c r="V18" s="30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v>0</v>
      </c>
      <c r="J19" s="26">
        <v>0</v>
      </c>
      <c r="K19" s="21">
        <v>8</v>
      </c>
      <c r="L19" s="21">
        <v>8</v>
      </c>
      <c r="M19" s="21">
        <v>8</v>
      </c>
      <c r="N19" s="21">
        <v>8</v>
      </c>
      <c r="O19" s="21">
        <v>8</v>
      </c>
      <c r="P19" s="21">
        <v>8</v>
      </c>
      <c r="Q19" s="21"/>
      <c r="R19" s="21"/>
      <c r="S19" s="21"/>
      <c r="T19" s="21"/>
      <c r="U19" s="21"/>
      <c r="V19" s="21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v>60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>
        <v>360</v>
      </c>
      <c r="I21" s="15">
        <v>0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233</v>
      </c>
      <c r="H22" s="15" t="s">
        <v>233</v>
      </c>
      <c r="I22" s="4" t="s">
        <v>233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/>
      <c r="R22" s="21"/>
      <c r="S22" s="21"/>
      <c r="T22" s="21"/>
      <c r="U22" s="21"/>
      <c r="V22" s="21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 t="s">
        <v>233</v>
      </c>
      <c r="H23" s="21" t="s">
        <v>233</v>
      </c>
      <c r="I23" s="17" t="s">
        <v>233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233</v>
      </c>
      <c r="O23" s="21" t="s">
        <v>233</v>
      </c>
      <c r="P23" s="21" t="s">
        <v>233</v>
      </c>
      <c r="Q23" s="21"/>
      <c r="R23" s="21"/>
      <c r="S23" s="21"/>
      <c r="T23" s="21"/>
      <c r="U23" s="21"/>
      <c r="V23" s="21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 t="s">
        <v>233</v>
      </c>
      <c r="H24" s="21" t="s">
        <v>233</v>
      </c>
      <c r="I24" s="10" t="s">
        <v>233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233</v>
      </c>
      <c r="O24" s="21" t="s">
        <v>233</v>
      </c>
      <c r="P24" s="21" t="s">
        <v>233</v>
      </c>
      <c r="Q24" s="21"/>
      <c r="R24" s="21"/>
      <c r="S24" s="21"/>
      <c r="T24" s="21"/>
      <c r="U24" s="21"/>
      <c r="V24" s="21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 t="s">
        <v>233</v>
      </c>
      <c r="H25" s="15" t="s">
        <v>233</v>
      </c>
      <c r="I25" s="15" t="s">
        <v>233</v>
      </c>
      <c r="J25" s="26">
        <v>0</v>
      </c>
      <c r="K25" s="15">
        <v>0</v>
      </c>
      <c r="L25" s="15">
        <v>0</v>
      </c>
      <c r="M25" s="15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 t="s">
        <v>233</v>
      </c>
      <c r="H26" s="15" t="s">
        <v>233</v>
      </c>
      <c r="I26" s="15" t="s">
        <v>233</v>
      </c>
      <c r="J26" s="26">
        <v>0</v>
      </c>
      <c r="K26" s="15">
        <v>0</v>
      </c>
      <c r="L26" s="15">
        <v>0</v>
      </c>
      <c r="M26" s="21">
        <v>0</v>
      </c>
      <c r="N26" s="21" t="s">
        <v>233</v>
      </c>
      <c r="O26" s="21" t="s">
        <v>233</v>
      </c>
      <c r="P26" s="21" t="s">
        <v>233</v>
      </c>
      <c r="Q26" s="21"/>
      <c r="R26" s="21"/>
      <c r="S26" s="21"/>
      <c r="T26" s="21"/>
      <c r="U26" s="21"/>
      <c r="V26" s="21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 t="s">
        <v>233</v>
      </c>
      <c r="H27" s="15" t="s">
        <v>233</v>
      </c>
      <c r="I27" s="17" t="s">
        <v>233</v>
      </c>
      <c r="J27" s="26">
        <v>0</v>
      </c>
      <c r="K27" s="15">
        <v>0</v>
      </c>
      <c r="L27" s="15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 t="s">
        <v>233</v>
      </c>
      <c r="H28" s="10" t="s">
        <v>233</v>
      </c>
      <c r="I28" s="10" t="s">
        <v>233</v>
      </c>
      <c r="J28" s="26">
        <v>0</v>
      </c>
      <c r="K28" s="15">
        <v>0</v>
      </c>
      <c r="L28" s="15">
        <v>0</v>
      </c>
      <c r="M28" s="21">
        <v>0</v>
      </c>
      <c r="N28" s="10">
        <v>8944.5400000000009</v>
      </c>
      <c r="O28" s="10">
        <v>8944.5400000000009</v>
      </c>
      <c r="P28" s="10">
        <v>8944.5400000000009</v>
      </c>
      <c r="Q28" s="21"/>
      <c r="R28" s="21"/>
      <c r="S28" s="21"/>
      <c r="T28" s="21"/>
      <c r="U28" s="21"/>
      <c r="V28" s="21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 t="s">
        <v>233</v>
      </c>
      <c r="H29" s="10" t="s">
        <v>233</v>
      </c>
      <c r="I29" s="10" t="s">
        <v>233</v>
      </c>
      <c r="J29" s="26">
        <v>0</v>
      </c>
      <c r="K29" s="15">
        <v>0</v>
      </c>
      <c r="L29" s="15">
        <v>0</v>
      </c>
      <c r="M29" s="21">
        <v>0</v>
      </c>
      <c r="N29" s="10">
        <v>24126</v>
      </c>
      <c r="O29" s="10">
        <v>24126</v>
      </c>
      <c r="P29" s="10">
        <v>24126</v>
      </c>
      <c r="Q29" s="21"/>
      <c r="R29" s="21"/>
      <c r="S29" s="21"/>
      <c r="T29" s="21"/>
      <c r="U29" s="21"/>
      <c r="V29" s="21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 t="s">
        <v>233</v>
      </c>
      <c r="H30" s="15" t="s">
        <v>233</v>
      </c>
      <c r="I30" s="15" t="s">
        <v>233</v>
      </c>
      <c r="J30" s="26" t="s">
        <v>233</v>
      </c>
      <c r="K30" s="47" t="s">
        <v>233</v>
      </c>
      <c r="L30" s="47" t="s">
        <v>233</v>
      </c>
      <c r="M30" s="47" t="s">
        <v>233</v>
      </c>
      <c r="N30" s="47" t="s">
        <v>233</v>
      </c>
      <c r="O30" s="47" t="s">
        <v>233</v>
      </c>
      <c r="P30" s="47" t="s">
        <v>233</v>
      </c>
      <c r="Q30" s="21"/>
      <c r="R30" s="21"/>
      <c r="S30" s="21"/>
      <c r="T30" s="21"/>
      <c r="U30" s="21"/>
      <c r="V30" s="21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 t="s">
        <v>233</v>
      </c>
      <c r="H31" s="8" t="s">
        <v>233</v>
      </c>
      <c r="I31" s="8" t="s">
        <v>233</v>
      </c>
      <c r="J31" s="26" t="s">
        <v>233</v>
      </c>
      <c r="K31" s="47" t="s">
        <v>233</v>
      </c>
      <c r="L31" s="47" t="s">
        <v>233</v>
      </c>
      <c r="M31" s="47" t="s">
        <v>233</v>
      </c>
      <c r="N31" s="47" t="s">
        <v>233</v>
      </c>
      <c r="O31" s="47" t="s">
        <v>233</v>
      </c>
      <c r="P31" s="47" t="s">
        <v>233</v>
      </c>
      <c r="Q31" s="21"/>
      <c r="R31" s="21"/>
      <c r="S31" s="21"/>
      <c r="T31" s="21"/>
      <c r="U31" s="21"/>
      <c r="V31" s="21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ref="I32" si="0">H32</f>
        <v>1</v>
      </c>
      <c r="J32" s="155">
        <f t="shared" ref="J32:J37" si="1">AVERAGE(K32:P32)</f>
        <v>1</v>
      </c>
      <c r="K32" s="156">
        <v>1</v>
      </c>
      <c r="L32" s="156">
        <v>1</v>
      </c>
      <c r="M32" s="156">
        <v>1</v>
      </c>
      <c r="N32" s="156">
        <v>1</v>
      </c>
      <c r="O32" s="156">
        <v>1</v>
      </c>
      <c r="P32" s="156">
        <v>1</v>
      </c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/>
      <c r="H33" s="10"/>
      <c r="I33" s="10"/>
      <c r="J33" s="27">
        <f t="shared" si="1"/>
        <v>6.7649999999999997</v>
      </c>
      <c r="K33" s="159">
        <v>6.9</v>
      </c>
      <c r="L33" s="159">
        <v>6.86</v>
      </c>
      <c r="M33" s="159">
        <v>6.79</v>
      </c>
      <c r="N33" s="159">
        <v>6.72</v>
      </c>
      <c r="O33" s="159">
        <v>6.67</v>
      </c>
      <c r="P33" s="159">
        <v>6.65</v>
      </c>
      <c r="Q33" s="159"/>
      <c r="R33" s="159"/>
      <c r="S33" s="159"/>
      <c r="T33" s="159"/>
      <c r="U33" s="159"/>
      <c r="V33" s="160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/>
      <c r="H34" s="8"/>
      <c r="I34" s="8"/>
      <c r="J34" s="28">
        <f t="shared" si="1"/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/>
      <c r="H35" s="8"/>
      <c r="I35" s="8"/>
      <c r="J35" s="28">
        <f t="shared" si="1"/>
        <v>0.79999999999999993</v>
      </c>
      <c r="K35" s="23">
        <v>0.8</v>
      </c>
      <c r="L35" s="23">
        <v>0.8</v>
      </c>
      <c r="M35" s="23">
        <v>0.8</v>
      </c>
      <c r="N35" s="23">
        <v>0.8</v>
      </c>
      <c r="O35" s="23">
        <v>0.8</v>
      </c>
      <c r="P35" s="23">
        <v>0.8</v>
      </c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/>
      <c r="H36" s="10"/>
      <c r="I36" s="10"/>
      <c r="J36" s="27"/>
      <c r="K36" s="162" t="s">
        <v>97</v>
      </c>
      <c r="L36" s="162" t="s">
        <v>97</v>
      </c>
      <c r="M36" s="162" t="s">
        <v>97</v>
      </c>
      <c r="N36" s="162" t="s">
        <v>97</v>
      </c>
      <c r="O36" s="23" t="s">
        <v>97</v>
      </c>
      <c r="P36" s="23" t="s">
        <v>97</v>
      </c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/>
      <c r="H37" s="8"/>
      <c r="I37" s="8"/>
      <c r="J37" s="28">
        <f t="shared" si="1"/>
        <v>0.95296666666666663</v>
      </c>
      <c r="K37" s="23">
        <v>0.96699999999999997</v>
      </c>
      <c r="L37" s="23">
        <v>0.93669999999999998</v>
      </c>
      <c r="M37" s="23">
        <v>0.94979999999999998</v>
      </c>
      <c r="N37" s="23">
        <v>0.95950000000000002</v>
      </c>
      <c r="O37" s="23">
        <v>0.95120000000000005</v>
      </c>
      <c r="P37" s="23">
        <v>0.9536</v>
      </c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/>
      <c r="H38" s="25"/>
      <c r="I38" s="25"/>
      <c r="J38" s="163"/>
      <c r="K38" s="162" t="s">
        <v>97</v>
      </c>
      <c r="L38" s="162" t="s">
        <v>97</v>
      </c>
      <c r="M38" s="162" t="s">
        <v>97</v>
      </c>
      <c r="N38" s="162" t="s">
        <v>97</v>
      </c>
      <c r="O38" s="23" t="s">
        <v>97</v>
      </c>
      <c r="P38" s="23" t="s">
        <v>97</v>
      </c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/>
      <c r="H39" s="15"/>
      <c r="I39" s="18"/>
      <c r="J39" s="26"/>
      <c r="K39" s="162" t="s">
        <v>97</v>
      </c>
      <c r="L39" s="162" t="s">
        <v>97</v>
      </c>
      <c r="M39" s="162" t="s">
        <v>97</v>
      </c>
      <c r="N39" s="162" t="s">
        <v>97</v>
      </c>
      <c r="O39" s="23" t="s">
        <v>97</v>
      </c>
      <c r="P39" s="23" t="s">
        <v>97</v>
      </c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/>
      <c r="H40" s="8"/>
      <c r="I40" s="8"/>
      <c r="J40" s="164">
        <f>AVERAGE(K40:P40)</f>
        <v>27.333333333333332</v>
      </c>
      <c r="K40" s="165">
        <v>27</v>
      </c>
      <c r="L40" s="165">
        <v>23</v>
      </c>
      <c r="M40" s="165">
        <v>43</v>
      </c>
      <c r="N40" s="165">
        <v>23</v>
      </c>
      <c r="O40" s="165">
        <v>15</v>
      </c>
      <c r="P40" s="165">
        <v>33</v>
      </c>
      <c r="Q40" s="166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>
        <v>0</v>
      </c>
      <c r="H41" s="15">
        <v>7</v>
      </c>
      <c r="I41" s="15">
        <v>7</v>
      </c>
      <c r="J41" s="26">
        <v>7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/>
      <c r="R41" s="21"/>
      <c r="S41" s="21"/>
      <c r="T41" s="21"/>
      <c r="U41" s="21"/>
      <c r="V41" s="21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>
        <v>0</v>
      </c>
      <c r="I42" s="9"/>
      <c r="J42" s="28" t="s">
        <v>233</v>
      </c>
      <c r="K42" s="23" t="s">
        <v>233</v>
      </c>
      <c r="L42" s="23" t="s">
        <v>233</v>
      </c>
      <c r="M42" s="21" t="s">
        <v>233</v>
      </c>
      <c r="N42" s="21" t="s">
        <v>233</v>
      </c>
      <c r="O42" s="21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15"/>
      <c r="H43" s="15"/>
      <c r="I43" s="15"/>
      <c r="J43" s="28" t="s">
        <v>233</v>
      </c>
      <c r="K43" s="23" t="s">
        <v>233</v>
      </c>
      <c r="L43" s="23" t="s">
        <v>233</v>
      </c>
      <c r="M43" s="22" t="s">
        <v>233</v>
      </c>
      <c r="N43" s="22" t="s">
        <v>233</v>
      </c>
      <c r="O43" s="21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4" t="s">
        <v>233</v>
      </c>
      <c r="H44" s="8" t="s">
        <v>233</v>
      </c>
      <c r="I44" s="9">
        <v>0</v>
      </c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8" t="s">
        <v>233</v>
      </c>
      <c r="I45" s="8" t="s">
        <v>233</v>
      </c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 t="s">
        <v>233</v>
      </c>
      <c r="I46" s="15" t="s">
        <v>233</v>
      </c>
      <c r="J46" s="26">
        <v>0</v>
      </c>
      <c r="K46" s="24">
        <v>1</v>
      </c>
      <c r="L46" s="24">
        <v>0</v>
      </c>
      <c r="M46" s="24">
        <v>2</v>
      </c>
      <c r="N46" s="24">
        <v>2</v>
      </c>
      <c r="O46" s="24">
        <v>0</v>
      </c>
      <c r="P46" s="23" t="s">
        <v>233</v>
      </c>
      <c r="Q46" s="21"/>
      <c r="R46" s="21"/>
      <c r="S46" s="21"/>
      <c r="T46" s="21"/>
      <c r="U46" s="21"/>
      <c r="V46" s="21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 t="s">
        <v>233</v>
      </c>
      <c r="I47" s="15" t="s">
        <v>233</v>
      </c>
      <c r="J47" s="26">
        <v>0</v>
      </c>
      <c r="K47" s="24">
        <v>80</v>
      </c>
      <c r="L47" s="24">
        <v>0</v>
      </c>
      <c r="M47" s="24">
        <v>110.15</v>
      </c>
      <c r="N47" s="24">
        <v>130.80000000000001</v>
      </c>
      <c r="O47" s="24">
        <v>0</v>
      </c>
      <c r="P47" s="23" t="s">
        <v>233</v>
      </c>
      <c r="Q47" s="21"/>
      <c r="R47" s="21"/>
      <c r="S47" s="21"/>
      <c r="T47" s="21"/>
      <c r="U47" s="21"/>
      <c r="V47" s="21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/>
      <c r="H48" s="15"/>
      <c r="I48" s="15">
        <v>0</v>
      </c>
      <c r="J48" s="29">
        <v>232.58131944444199</v>
      </c>
      <c r="K48" s="24">
        <v>73.574513888892795</v>
      </c>
      <c r="L48" s="24">
        <v>139.079722222219</v>
      </c>
      <c r="M48" s="24">
        <v>98.109027777776603</v>
      </c>
      <c r="N48" s="24">
        <v>179.45069444444701</v>
      </c>
      <c r="O48" s="24">
        <v>383.14138888888601</v>
      </c>
      <c r="P48" s="23" t="s">
        <v>233</v>
      </c>
      <c r="Q48" s="21"/>
      <c r="R48" s="21"/>
      <c r="S48" s="21"/>
      <c r="T48" s="21"/>
      <c r="U48" s="21"/>
      <c r="V48" s="21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/>
      <c r="H49" s="15"/>
      <c r="I49" s="15">
        <v>0</v>
      </c>
      <c r="J49" s="26">
        <v>95</v>
      </c>
      <c r="K49" s="24">
        <v>125</v>
      </c>
      <c r="L49" s="24">
        <v>118</v>
      </c>
      <c r="M49" s="24">
        <v>105</v>
      </c>
      <c r="N49" s="24">
        <v>91</v>
      </c>
      <c r="O49" s="24">
        <v>95</v>
      </c>
      <c r="P49" s="23" t="s">
        <v>233</v>
      </c>
      <c r="Q49" s="21"/>
      <c r="R49" s="21"/>
      <c r="S49" s="21"/>
      <c r="T49" s="21"/>
      <c r="U49" s="21"/>
      <c r="V49" s="21"/>
      <c r="W49" s="1"/>
    </row>
    <row r="50" spans="1:23" x14ac:dyDescent="0.35">
      <c r="P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2">4000/12</f>
        <v>333.33333333333331</v>
      </c>
      <c r="R53" s="70">
        <f t="shared" si="2"/>
        <v>333.33333333333331</v>
      </c>
      <c r="S53" s="70">
        <f t="shared" si="2"/>
        <v>333.33333333333331</v>
      </c>
      <c r="T53" s="70">
        <f t="shared" si="2"/>
        <v>333.33333333333331</v>
      </c>
      <c r="U53" s="70">
        <f t="shared" si="2"/>
        <v>333.33333333333331</v>
      </c>
      <c r="V53" s="70">
        <f t="shared" si="2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3">Q53*Q51*Q52</f>
        <v>800</v>
      </c>
      <c r="R54" s="70">
        <f t="shared" si="3"/>
        <v>1066.6666666666667</v>
      </c>
      <c r="S54" s="70">
        <f t="shared" si="3"/>
        <v>1600</v>
      </c>
      <c r="T54" s="70">
        <f t="shared" si="3"/>
        <v>1866.6666666666665</v>
      </c>
      <c r="U54" s="70">
        <f t="shared" si="3"/>
        <v>1866.6666666666665</v>
      </c>
      <c r="V54" s="70">
        <f t="shared" si="3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4">ROUNDUP(Q52*Q51,0)</f>
        <v>3</v>
      </c>
      <c r="R55" s="65">
        <f t="shared" si="4"/>
        <v>4</v>
      </c>
      <c r="S55" s="65">
        <f t="shared" si="4"/>
        <v>5</v>
      </c>
      <c r="T55" s="65">
        <f t="shared" si="4"/>
        <v>6</v>
      </c>
      <c r="U55" s="65">
        <f t="shared" si="4"/>
        <v>6</v>
      </c>
      <c r="V55" s="65">
        <f t="shared" si="4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5">ROUNDUP(L60*$H$5,0)</f>
        <v>0</v>
      </c>
      <c r="M61" s="65">
        <f t="shared" si="5"/>
        <v>0</v>
      </c>
      <c r="N61" s="65">
        <f t="shared" si="5"/>
        <v>0</v>
      </c>
      <c r="O61" s="65">
        <f t="shared" si="5"/>
        <v>0</v>
      </c>
      <c r="P61" s="65">
        <f t="shared" si="5"/>
        <v>0</v>
      </c>
      <c r="Q61" s="65">
        <f t="shared" si="5"/>
        <v>5</v>
      </c>
      <c r="R61" s="65">
        <f t="shared" si="5"/>
        <v>6</v>
      </c>
      <c r="S61" s="65">
        <f t="shared" si="5"/>
        <v>7</v>
      </c>
      <c r="T61" s="65">
        <f t="shared" si="5"/>
        <v>7</v>
      </c>
      <c r="U61" s="65">
        <f t="shared" si="5"/>
        <v>5</v>
      </c>
      <c r="V61" s="65">
        <f t="shared" si="5"/>
        <v>6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222" spans="27:28" x14ac:dyDescent="0.35">
      <c r="AA222" s="71"/>
      <c r="AB222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230" priority="547" operator="greaterThan">
      <formula>$H$8</formula>
    </cfRule>
  </conditionalFormatting>
  <conditionalFormatting sqref="H10">
    <cfRule type="cellIs" dxfId="229" priority="546" operator="greaterThan">
      <formula>$H$10</formula>
    </cfRule>
  </conditionalFormatting>
  <conditionalFormatting sqref="J7">
    <cfRule type="cellIs" dxfId="228" priority="545" operator="greaterThan">
      <formula>$I$7</formula>
    </cfRule>
  </conditionalFormatting>
  <conditionalFormatting sqref="J3">
    <cfRule type="cellIs" dxfId="227" priority="544" operator="lessThan">
      <formula>$I$3</formula>
    </cfRule>
  </conditionalFormatting>
  <conditionalFormatting sqref="J4">
    <cfRule type="cellIs" dxfId="226" priority="543" operator="lessThan">
      <formula>$I$4</formula>
    </cfRule>
  </conditionalFormatting>
  <conditionalFormatting sqref="J5">
    <cfRule type="cellIs" dxfId="225" priority="542" operator="lessThan">
      <formula>$I$5</formula>
    </cfRule>
  </conditionalFormatting>
  <conditionalFormatting sqref="J8">
    <cfRule type="cellIs" dxfId="224" priority="541" operator="greaterThan">
      <formula>$I$8</formula>
    </cfRule>
  </conditionalFormatting>
  <conditionalFormatting sqref="J9">
    <cfRule type="cellIs" dxfId="223" priority="540" operator="greaterThan">
      <formula>$I$9</formula>
    </cfRule>
  </conditionalFormatting>
  <conditionalFormatting sqref="J10">
    <cfRule type="cellIs" dxfId="222" priority="539" operator="lessThan">
      <formula>$I$10</formula>
    </cfRule>
  </conditionalFormatting>
  <conditionalFormatting sqref="J11">
    <cfRule type="cellIs" dxfId="221" priority="538" operator="lessThan">
      <formula>$I$11</formula>
    </cfRule>
  </conditionalFormatting>
  <conditionalFormatting sqref="J12">
    <cfRule type="cellIs" dxfId="220" priority="537" operator="greaterThan">
      <formula>$I$12</formula>
    </cfRule>
  </conditionalFormatting>
  <conditionalFormatting sqref="J13">
    <cfRule type="cellIs" dxfId="219" priority="536" operator="greaterThan">
      <formula>$I$13</formula>
    </cfRule>
  </conditionalFormatting>
  <conditionalFormatting sqref="J14">
    <cfRule type="cellIs" dxfId="218" priority="535" operator="greaterThan">
      <formula>$I$14</formula>
    </cfRule>
  </conditionalFormatting>
  <conditionalFormatting sqref="J15">
    <cfRule type="cellIs" dxfId="217" priority="534" operator="greaterThan">
      <formula>$I$15</formula>
    </cfRule>
  </conditionalFormatting>
  <conditionalFormatting sqref="J16">
    <cfRule type="cellIs" dxfId="216" priority="533" operator="greaterThan">
      <formula>$I$16</formula>
    </cfRule>
  </conditionalFormatting>
  <conditionalFormatting sqref="J17">
    <cfRule type="cellIs" dxfId="215" priority="532" operator="greaterThan">
      <formula>$I$17</formula>
    </cfRule>
  </conditionalFormatting>
  <conditionalFormatting sqref="J18">
    <cfRule type="cellIs" dxfId="214" priority="531" operator="greaterThan">
      <formula>$I$18</formula>
    </cfRule>
  </conditionalFormatting>
  <conditionalFormatting sqref="J41">
    <cfRule type="cellIs" dxfId="213" priority="515" operator="lessThan">
      <formula>$I$41</formula>
    </cfRule>
  </conditionalFormatting>
  <conditionalFormatting sqref="J44:J45">
    <cfRule type="cellIs" dxfId="212" priority="512" operator="greaterThan">
      <formula>$I$46</formula>
    </cfRule>
  </conditionalFormatting>
  <conditionalFormatting sqref="J46">
    <cfRule type="cellIs" dxfId="211" priority="511" operator="greaterThan">
      <formula>$I$47</formula>
    </cfRule>
  </conditionalFormatting>
  <conditionalFormatting sqref="J47">
    <cfRule type="cellIs" dxfId="210" priority="510" operator="greaterThan">
      <formula>$I$48</formula>
    </cfRule>
  </conditionalFormatting>
  <conditionalFormatting sqref="J48">
    <cfRule type="cellIs" dxfId="209" priority="509" operator="greaterThan">
      <formula>$I$49</formula>
    </cfRule>
  </conditionalFormatting>
  <conditionalFormatting sqref="J6">
    <cfRule type="cellIs" dxfId="208" priority="508" operator="lessThan">
      <formula>$I$6</formula>
    </cfRule>
  </conditionalFormatting>
  <conditionalFormatting sqref="J42">
    <cfRule type="cellIs" dxfId="207" priority="548" operator="lessThan">
      <formula>#REF!</formula>
    </cfRule>
  </conditionalFormatting>
  <conditionalFormatting sqref="J43">
    <cfRule type="cellIs" dxfId="206" priority="549" operator="lessThan">
      <formula>#REF!</formula>
    </cfRule>
  </conditionalFormatting>
  <conditionalFormatting sqref="J19">
    <cfRule type="cellIs" dxfId="205" priority="19" operator="greaterThan">
      <formula>$I$19</formula>
    </cfRule>
  </conditionalFormatting>
  <conditionalFormatting sqref="J20">
    <cfRule type="cellIs" dxfId="204" priority="18" operator="greaterThan">
      <formula>$I$20</formula>
    </cfRule>
  </conditionalFormatting>
  <conditionalFormatting sqref="J21">
    <cfRule type="cellIs" dxfId="203" priority="17" operator="greaterThan">
      <formula>$I$21</formula>
    </cfRule>
  </conditionalFormatting>
  <conditionalFormatting sqref="J22">
    <cfRule type="cellIs" dxfId="202" priority="16" operator="greaterThan">
      <formula>$I$22</formula>
    </cfRule>
  </conditionalFormatting>
  <conditionalFormatting sqref="J23">
    <cfRule type="cellIs" dxfId="201" priority="15" operator="greaterThan">
      <formula>$I$23</formula>
    </cfRule>
  </conditionalFormatting>
  <conditionalFormatting sqref="J24">
    <cfRule type="cellIs" dxfId="200" priority="14" operator="greaterThan">
      <formula>$I$24</formula>
    </cfRule>
  </conditionalFormatting>
  <conditionalFormatting sqref="J25:J29">
    <cfRule type="cellIs" dxfId="199" priority="11" operator="greaterThan">
      <formula>#REF!</formula>
    </cfRule>
  </conditionalFormatting>
  <conditionalFormatting sqref="J30:J31">
    <cfRule type="cellIs" dxfId="198" priority="10" operator="greaterThan">
      <formula>#REF!</formula>
    </cfRule>
  </conditionalFormatting>
  <conditionalFormatting sqref="J49">
    <cfRule type="cellIs" dxfId="197" priority="870" operator="greaterThan">
      <formula>#REF!</formula>
    </cfRule>
  </conditionalFormatting>
  <conditionalFormatting sqref="J44">
    <cfRule type="cellIs" dxfId="196" priority="871" operator="lessThan">
      <formula>$I$45</formula>
    </cfRule>
  </conditionalFormatting>
  <conditionalFormatting sqref="J32">
    <cfRule type="cellIs" dxfId="195" priority="9" operator="lessThan">
      <formula>$I$3</formula>
    </cfRule>
  </conditionalFormatting>
  <conditionalFormatting sqref="J33">
    <cfRule type="cellIs" dxfId="194" priority="8" operator="greaterThan">
      <formula>$I$4</formula>
    </cfRule>
  </conditionalFormatting>
  <conditionalFormatting sqref="J34">
    <cfRule type="cellIs" dxfId="193" priority="7" operator="greaterThan">
      <formula>$I$5</formula>
    </cfRule>
  </conditionalFormatting>
  <conditionalFormatting sqref="J35">
    <cfRule type="cellIs" dxfId="192" priority="6" operator="lessThan">
      <formula>$I$6</formula>
    </cfRule>
  </conditionalFormatting>
  <conditionalFormatting sqref="J36">
    <cfRule type="cellIs" dxfId="191" priority="5" operator="greaterThan">
      <formula>$I$7</formula>
    </cfRule>
  </conditionalFormatting>
  <conditionalFormatting sqref="J37">
    <cfRule type="cellIs" dxfId="190" priority="4" operator="lessThan">
      <formula>$I$8</formula>
    </cfRule>
  </conditionalFormatting>
  <conditionalFormatting sqref="J38">
    <cfRule type="cellIs" dxfId="189" priority="3" operator="greaterThan">
      <formula>$I$9</formula>
    </cfRule>
  </conditionalFormatting>
  <conditionalFormatting sqref="J39">
    <cfRule type="cellIs" dxfId="188" priority="2" operator="greaterThan">
      <formula>$I$10</formula>
    </cfRule>
  </conditionalFormatting>
  <conditionalFormatting sqref="J40">
    <cfRule type="cellIs" dxfId="187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Veradius!K48:V48</xm:f>
              <xm:sqref>W48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Veradius!K7:V7</xm:f>
              <xm:sqref>W7</xm:sqref>
            </x14:sparkline>
            <x14:sparkline>
              <xm:f>Veradius!K8:V8</xm:f>
              <xm:sqref>W8</xm:sqref>
            </x14:sparkline>
            <x14:sparkline>
              <xm:f>Veradius!K9:V9</xm:f>
              <xm:sqref>W9</xm:sqref>
            </x14:sparkline>
            <x14:sparkline>
              <xm:f>Veradius!K10:V10</xm:f>
              <xm:sqref>W10</xm:sqref>
            </x14:sparkline>
            <x14:sparkline>
              <xm:f>Veradius!K16:V16</xm:f>
              <xm:sqref>W16</xm:sqref>
            </x14:sparkline>
            <x14:sparkline>
              <xm:f>Veradius!K17:V17</xm:f>
              <xm:sqref>W17</xm:sqref>
            </x14:sparkline>
            <x14:sparkline>
              <xm:f>Veradius!K18:V18</xm:f>
              <xm:sqref>W18</xm:sqref>
            </x14:sparkline>
            <x14:sparkline>
              <xm:f>Veradius!K12:V12</xm:f>
              <xm:sqref>W12</xm:sqref>
            </x14:sparkline>
            <x14:sparkline>
              <xm:f>Veradius!K13:V13</xm:f>
              <xm:sqref>W13</xm:sqref>
            </x14:sparkline>
            <x14:sparkline>
              <xm:f>Veradius!K14:V14</xm:f>
              <xm:sqref>W14</xm:sqref>
            </x14:sparkline>
            <x14:sparkline>
              <xm:f>Veradius!K11:V11</xm:f>
              <xm:sqref>W11</xm:sqref>
            </x14:sparkline>
            <x14:sparkline>
              <xm:f>Veradius!K15:V15</xm:f>
              <xm:sqref>W15</xm:sqref>
            </x14:sparkline>
            <x14:sparkline>
              <xm:f>Veradius!K5:V5</xm:f>
              <xm:sqref>W5</xm:sqref>
            </x14:sparkline>
            <x14:sparkline>
              <xm:f>Veradius!K3:V3</xm:f>
              <xm:sqref>W3</xm:sqref>
            </x14:sparkline>
            <x14:sparkline>
              <xm:f>Veradius!K4:V4</xm:f>
              <xm:sqref>W4</xm:sqref>
            </x14:sparkline>
            <x14:sparkline>
              <xm:f>Veradius!K6:V6</xm:f>
              <xm:sqref>W6</xm:sqref>
            </x14:sparkline>
            <x14:sparkline>
              <xm:f>Veradius!K25:V25</xm:f>
              <xm:sqref>W25</xm:sqref>
            </x14:sparkline>
            <x14:sparkline>
              <xm:f>Veradius!K26:V26</xm:f>
              <xm:sqref>W26</xm:sqref>
            </x14:sparkline>
            <x14:sparkline>
              <xm:f>Veradius!K27:V27</xm:f>
              <xm:sqref>W27</xm:sqref>
            </x14:sparkline>
            <x14:sparkline>
              <xm:f>Veradius!K28:V28</xm:f>
              <xm:sqref>W28</xm:sqref>
            </x14:sparkline>
            <x14:sparkline>
              <xm:f>Veradius!K29:V29</xm:f>
              <xm:sqref>W29</xm:sqref>
            </x14:sparkline>
            <x14:sparkline>
              <xm:f>Veradius!K19:V19</xm:f>
              <xm:sqref>W19</xm:sqref>
            </x14:sparkline>
            <x14:sparkline>
              <xm:f>Veradius!K20:V20</xm:f>
              <xm:sqref>W20</xm:sqref>
            </x14:sparkline>
            <x14:sparkline>
              <xm:f>Veradius!K21:V21</xm:f>
              <xm:sqref>W21</xm:sqref>
            </x14:sparkline>
            <x14:sparkline>
              <xm:f>Veradius!K22:V22</xm:f>
              <xm:sqref>W22</xm:sqref>
            </x14:sparkline>
            <x14:sparkline>
              <xm:f>Veradius!K23:V23</xm:f>
              <xm:sqref>W23</xm:sqref>
            </x14:sparkline>
            <x14:sparkline>
              <xm:f>Veradius!K24:V24</xm:f>
              <xm:sqref>W24</xm:sqref>
            </x14:sparkline>
            <x14:sparkline>
              <xm:f>Veradius!K32:V32</xm:f>
              <xm:sqref>W32</xm:sqref>
            </x14:sparkline>
            <x14:sparkline>
              <xm:f>Veradius!K33:V33</xm:f>
              <xm:sqref>W33</xm:sqref>
            </x14:sparkline>
            <x14:sparkline>
              <xm:f>Veradius!K34:V34</xm:f>
              <xm:sqref>W34</xm:sqref>
            </x14:sparkline>
            <x14:sparkline>
              <xm:f>Veradius!K35:V35</xm:f>
              <xm:sqref>W35</xm:sqref>
            </x14:sparkline>
            <x14:sparkline>
              <xm:f>Veradius!K36:V36</xm:f>
              <xm:sqref>W36</xm:sqref>
            </x14:sparkline>
            <x14:sparkline>
              <xm:f>Veradius!K37:V37</xm:f>
              <xm:sqref>W37</xm:sqref>
            </x14:sparkline>
            <x14:sparkline>
              <xm:f>Veradius!K38:V38</xm:f>
              <xm:sqref>W38</xm:sqref>
            </x14:sparkline>
            <x14:sparkline>
              <xm:f>Veradius!K39:V39</xm:f>
              <xm:sqref>W39</xm:sqref>
            </x14:sparkline>
            <x14:sparkline>
              <xm:f>Veradius!K40:V40</xm:f>
              <xm:sqref>W40</xm:sqref>
            </x14:sparkline>
            <x14:sparkline>
              <xm:f>Veradius!K30:V30</xm:f>
              <xm:sqref>W30</xm:sqref>
            </x14:sparkline>
            <x14:sparkline>
              <xm:f>Veradius!K31:V31</xm:f>
              <xm:sqref>W31</xm:sqref>
            </x14:sparkline>
            <x14:sparkline>
              <xm:f>Veradius!K45:V45</xm:f>
              <xm:sqref>W45</xm:sqref>
            </x14:sparkline>
            <x14:sparkline>
              <xm:f>Veradius!K41:V41</xm:f>
              <xm:sqref>W41</xm:sqref>
            </x14:sparkline>
            <x14:sparkline>
              <xm:f>Veradius!K46:V46</xm:f>
              <xm:sqref>W46</xm:sqref>
            </x14:sparkline>
            <x14:sparkline>
              <xm:f>Veradius!K47:V47</xm:f>
              <xm:sqref>W47</xm:sqref>
            </x14:sparkline>
            <x14:sparkline>
              <xm:f>Veradius!K49:V49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Veradius!K44:V44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Veradius!K42:V42</xm:f>
              <xm:sqref>W42</xm:sqref>
            </x14:sparkline>
            <x14:sparkline>
              <xm:f>Veradius!K43:V43</xm:f>
              <xm:sqref>W43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C1048527"/>
  <sheetViews>
    <sheetView showGridLines="0" zoomScale="60" zoomScaleNormal="60" workbookViewId="0">
      <pane xSplit="2" ySplit="2" topLeftCell="I11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1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5703125" style="64" bestFit="1" customWidth="1"/>
    <col min="11" max="14" width="21.5703125" style="65" bestFit="1" customWidth="1"/>
    <col min="15" max="15" width="19.7109375" style="65" bestFit="1" customWidth="1"/>
    <col min="16" max="16" width="17" style="65" bestFit="1" customWidth="1"/>
    <col min="17" max="17" width="12.28515625" style="65" bestFit="1" customWidth="1"/>
    <col min="18" max="18" width="14" style="65" bestFit="1" customWidth="1"/>
    <col min="19" max="19" width="13.7109375" style="65" bestFit="1" customWidth="1"/>
    <col min="20" max="20" width="13.5703125" style="65" bestFit="1" customWidth="1"/>
    <col min="21" max="21" width="14.140625" style="65" bestFit="1" customWidth="1"/>
    <col min="22" max="22" width="14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230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4" t="s">
        <v>97</v>
      </c>
      <c r="H3" s="10">
        <v>10000</v>
      </c>
      <c r="I3" s="10">
        <f>H3/12*$B$1</f>
        <v>5000</v>
      </c>
      <c r="J3" s="41">
        <v>3149191.8467712398</v>
      </c>
      <c r="K3" s="42">
        <v>468635.57257080101</v>
      </c>
      <c r="L3" s="42">
        <v>450666.22610473598</v>
      </c>
      <c r="M3" s="42">
        <v>571149.24102783203</v>
      </c>
      <c r="N3" s="42">
        <v>523106.04791259801</v>
      </c>
      <c r="O3" s="42">
        <v>599399.89752197301</v>
      </c>
      <c r="P3" s="20">
        <v>536234.86163330101</v>
      </c>
      <c r="Q3" s="20"/>
      <c r="R3" s="20"/>
      <c r="S3" s="20"/>
      <c r="T3" s="20"/>
      <c r="U3" s="20"/>
      <c r="V3" s="20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 t="s">
        <v>97</v>
      </c>
      <c r="H4" s="9">
        <v>0.35</v>
      </c>
      <c r="I4" s="9">
        <f>H4</f>
        <v>0.35</v>
      </c>
      <c r="J4" s="43">
        <v>0.18225206122316101</v>
      </c>
      <c r="K4" s="149">
        <v>4.0316571570538098E-2</v>
      </c>
      <c r="L4" s="44">
        <v>0.379863891026542</v>
      </c>
      <c r="M4" s="44">
        <v>0.17791569254760001</v>
      </c>
      <c r="N4" s="44">
        <v>0.22014650317830201</v>
      </c>
      <c r="O4" s="44">
        <v>0.40643882676731802</v>
      </c>
      <c r="P4" s="22">
        <v>-0.14272602759966499</v>
      </c>
      <c r="Q4" s="22"/>
      <c r="R4" s="22"/>
      <c r="S4" s="22"/>
      <c r="T4" s="22"/>
      <c r="U4" s="22"/>
      <c r="V4" s="22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 t="s">
        <v>97</v>
      </c>
      <c r="H5" s="8">
        <v>0.8</v>
      </c>
      <c r="I5" s="9">
        <f>H5</f>
        <v>0.8</v>
      </c>
      <c r="J5" s="43">
        <v>0.79720822024040305</v>
      </c>
      <c r="K5" s="45">
        <v>0.76213592233009697</v>
      </c>
      <c r="L5" s="45">
        <v>0.80193236714975802</v>
      </c>
      <c r="M5" s="45">
        <v>0.79859484777517598</v>
      </c>
      <c r="N5" s="45">
        <v>0.80549199084668199</v>
      </c>
      <c r="O5" s="45">
        <v>0.79504504504504503</v>
      </c>
      <c r="P5" s="23">
        <v>0.817977528089888</v>
      </c>
      <c r="Q5" s="23"/>
      <c r="R5" s="23"/>
      <c r="S5" s="23"/>
      <c r="T5" s="23"/>
      <c r="U5" s="23"/>
      <c r="V5" s="23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 t="s">
        <v>97</v>
      </c>
      <c r="H6" s="16">
        <v>7</v>
      </c>
      <c r="I6" s="25">
        <f>N6</f>
        <v>361</v>
      </c>
      <c r="J6" s="46">
        <v>379</v>
      </c>
      <c r="K6" s="47">
        <v>344</v>
      </c>
      <c r="L6" s="47">
        <v>348</v>
      </c>
      <c r="M6" s="47">
        <v>358</v>
      </c>
      <c r="N6" s="47">
        <v>361</v>
      </c>
      <c r="O6" s="47">
        <v>375</v>
      </c>
      <c r="P6" s="33">
        <v>379</v>
      </c>
      <c r="Q6" s="33"/>
      <c r="R6" s="33"/>
      <c r="S6" s="33"/>
      <c r="T6" s="33"/>
      <c r="U6" s="33"/>
      <c r="V6" s="33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/>
      <c r="H7" s="15">
        <v>2</v>
      </c>
      <c r="I7" s="15">
        <f>H7</f>
        <v>2</v>
      </c>
      <c r="J7" s="37">
        <v>6.2557376578507098</v>
      </c>
      <c r="K7" s="38">
        <v>7.0188679047944804</v>
      </c>
      <c r="L7" s="38">
        <v>6.8235293998025304</v>
      </c>
      <c r="M7" s="38">
        <v>7.3469386772035001</v>
      </c>
      <c r="N7" s="38">
        <v>5.4339622305397803</v>
      </c>
      <c r="O7" s="38">
        <v>5.5199999539375302</v>
      </c>
      <c r="P7" s="30">
        <v>5.3877550299492398</v>
      </c>
      <c r="Q7" s="30"/>
      <c r="R7" s="30"/>
      <c r="S7" s="30"/>
      <c r="T7" s="30"/>
      <c r="U7" s="30"/>
      <c r="V7" s="30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/>
      <c r="H8" s="15">
        <v>2</v>
      </c>
      <c r="I8" s="15">
        <f>H8</f>
        <v>2</v>
      </c>
      <c r="J8" s="37">
        <v>5.2997285985251503</v>
      </c>
      <c r="K8" s="38">
        <v>5.3883495749774903</v>
      </c>
      <c r="L8" s="38">
        <v>5.1884058609689303</v>
      </c>
      <c r="M8" s="38">
        <v>5.3676814714806502</v>
      </c>
      <c r="N8" s="38">
        <v>4.88787188988106</v>
      </c>
      <c r="O8" s="38">
        <v>5.1351351775310601</v>
      </c>
      <c r="P8" s="30">
        <v>5.8247190492415903</v>
      </c>
      <c r="Q8" s="30"/>
      <c r="R8" s="30"/>
      <c r="S8" s="30"/>
      <c r="T8" s="30"/>
      <c r="U8" s="30"/>
      <c r="V8" s="30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/>
      <c r="H9" s="15">
        <v>2</v>
      </c>
      <c r="I9" s="21">
        <f>H9</f>
        <v>2</v>
      </c>
      <c r="J9" s="37">
        <v>4.1054965759444402</v>
      </c>
      <c r="K9" s="38">
        <v>3.98188025514844</v>
      </c>
      <c r="L9" s="38">
        <v>4.1241666475931797</v>
      </c>
      <c r="M9" s="38">
        <v>4.0930399401982598</v>
      </c>
      <c r="N9" s="38">
        <v>4.53149170375002</v>
      </c>
      <c r="O9" s="38">
        <v>4.1073299069055098</v>
      </c>
      <c r="P9" s="21">
        <v>3.8371806360026302</v>
      </c>
      <c r="Q9" s="21"/>
      <c r="R9" s="21"/>
      <c r="S9" s="21"/>
      <c r="T9" s="21"/>
      <c r="U9" s="21"/>
      <c r="V9" s="21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/>
      <c r="H10" s="8">
        <v>0.1</v>
      </c>
      <c r="I10" s="9">
        <f>H10</f>
        <v>0.1</v>
      </c>
      <c r="J10" s="58">
        <v>0.207317073170732</v>
      </c>
      <c r="K10" s="44">
        <v>0.290780141843972</v>
      </c>
      <c r="L10" s="44">
        <v>0.17488789237668201</v>
      </c>
      <c r="M10" s="44">
        <v>0.18617021276595699</v>
      </c>
      <c r="N10" s="44">
        <v>0.17341040462427701</v>
      </c>
      <c r="O10" s="44">
        <v>0.19254658385093201</v>
      </c>
      <c r="P10" s="22">
        <v>0.25</v>
      </c>
      <c r="Q10" s="22"/>
      <c r="R10" s="22"/>
      <c r="S10" s="22"/>
      <c r="T10" s="22"/>
      <c r="U10" s="22"/>
      <c r="V10" s="22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/>
      <c r="H11" s="8">
        <v>0.75</v>
      </c>
      <c r="I11" s="9">
        <f>H11</f>
        <v>0.75</v>
      </c>
      <c r="J11" s="43">
        <v>0.70708446866484997</v>
      </c>
      <c r="K11" s="45">
        <v>0.74444444444444402</v>
      </c>
      <c r="L11" s="45">
        <v>0.69852941176470595</v>
      </c>
      <c r="M11" s="45">
        <v>0.71523178807946997</v>
      </c>
      <c r="N11" s="45">
        <v>0.65853658536585402</v>
      </c>
      <c r="O11" s="45">
        <v>0.64</v>
      </c>
      <c r="P11" s="23">
        <v>0.76666666666666705</v>
      </c>
      <c r="Q11" s="23"/>
      <c r="R11" s="23"/>
      <c r="S11" s="23"/>
      <c r="T11" s="23"/>
      <c r="U11" s="23"/>
      <c r="V11" s="23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5"/>
      <c r="H12" s="15">
        <v>20</v>
      </c>
      <c r="I12" s="17">
        <f>H12/12*$B$1</f>
        <v>10</v>
      </c>
      <c r="J12" s="55">
        <v>11.07817157883396</v>
      </c>
      <c r="K12" s="38">
        <v>1.5529067906684799</v>
      </c>
      <c r="L12" s="38">
        <v>2.321528799253</v>
      </c>
      <c r="M12" s="38">
        <v>1.7788943318828601</v>
      </c>
      <c r="N12" s="38">
        <v>1.72649758132759</v>
      </c>
      <c r="O12" s="38">
        <v>1.9748470328835901</v>
      </c>
      <c r="P12" s="30">
        <v>1.7281074745354299</v>
      </c>
      <c r="Q12" s="30"/>
      <c r="R12" s="30"/>
      <c r="S12" s="30"/>
      <c r="T12" s="30"/>
      <c r="U12" s="30"/>
      <c r="V12" s="30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5"/>
      <c r="H13" s="15">
        <v>1000</v>
      </c>
      <c r="I13" s="10">
        <f>H13/12*$B$1</f>
        <v>500</v>
      </c>
      <c r="J13" s="41">
        <v>3769.2710512740423</v>
      </c>
      <c r="K13" s="42">
        <v>720.97296848825602</v>
      </c>
      <c r="L13" s="42">
        <v>363.81750021721803</v>
      </c>
      <c r="M13" s="42">
        <v>763.622794055236</v>
      </c>
      <c r="N13" s="42">
        <v>483.78109921810102</v>
      </c>
      <c r="O13" s="42">
        <v>532.14239867266497</v>
      </c>
      <c r="P13" s="20">
        <v>894.98464175696699</v>
      </c>
      <c r="Q13" s="20"/>
      <c r="R13" s="20"/>
      <c r="S13" s="20"/>
      <c r="T13" s="20"/>
      <c r="U13" s="20"/>
      <c r="V13" s="20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5"/>
      <c r="H14" s="15">
        <v>6</v>
      </c>
      <c r="I14" s="17">
        <f>H14/12*$B$1</f>
        <v>3</v>
      </c>
      <c r="J14" s="37">
        <v>2.6319838056680198</v>
      </c>
      <c r="K14" s="38">
        <v>0.20843828715365201</v>
      </c>
      <c r="L14" s="38">
        <v>0.40977443609022601</v>
      </c>
      <c r="M14" s="38">
        <v>0.626535626535627</v>
      </c>
      <c r="N14" s="38">
        <v>0.56763285024154597</v>
      </c>
      <c r="O14" s="38">
        <v>0.36235294117647099</v>
      </c>
      <c r="P14" s="30">
        <v>0.45151869158878499</v>
      </c>
      <c r="Q14" s="30"/>
      <c r="R14" s="30"/>
      <c r="S14" s="30"/>
      <c r="T14" s="30"/>
      <c r="U14" s="30"/>
      <c r="V14" s="30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/>
      <c r="H15" s="8">
        <v>0.1</v>
      </c>
      <c r="I15" s="9">
        <f t="shared" ref="I15:I20" si="0">H15</f>
        <v>0.1</v>
      </c>
      <c r="J15" s="28">
        <v>0.115504682622268</v>
      </c>
      <c r="K15" s="22">
        <v>0.10606060606060599</v>
      </c>
      <c r="L15" s="22">
        <v>0.23008849557522101</v>
      </c>
      <c r="M15" s="22">
        <v>0.131914893617021</v>
      </c>
      <c r="N15" s="34">
        <v>8.5889570552147201E-2</v>
      </c>
      <c r="O15" s="22">
        <v>0.18279569892473099</v>
      </c>
      <c r="P15" s="34">
        <v>5.49828178694158E-2</v>
      </c>
      <c r="Q15" s="22"/>
      <c r="R15" s="22"/>
      <c r="S15" s="22"/>
      <c r="T15" s="22"/>
      <c r="U15" s="22"/>
      <c r="V15" s="22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>
        <v>6</v>
      </c>
      <c r="I16" s="15">
        <f t="shared" si="0"/>
        <v>6</v>
      </c>
      <c r="J16" s="29">
        <v>26.3333333333333</v>
      </c>
      <c r="K16" s="30">
        <v>61</v>
      </c>
      <c r="L16" s="30">
        <v>40</v>
      </c>
      <c r="M16" s="30">
        <v>14</v>
      </c>
      <c r="N16" s="30">
        <v>14.5</v>
      </c>
      <c r="O16" s="30">
        <v>26.3333333333333</v>
      </c>
      <c r="P16" s="30">
        <v>26.3333333333333</v>
      </c>
      <c r="Q16" s="30">
        <v>26.3333333333333</v>
      </c>
      <c r="R16" s="30"/>
      <c r="S16" s="30"/>
      <c r="T16" s="30"/>
      <c r="U16" s="30"/>
      <c r="V16" s="30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0.03</v>
      </c>
      <c r="I17" s="9">
        <f t="shared" si="0"/>
        <v>0.03</v>
      </c>
      <c r="J17" s="32">
        <v>7.9111807915655405E-2</v>
      </c>
      <c r="K17" s="31">
        <v>7.8267198517001701E-2</v>
      </c>
      <c r="L17" s="31">
        <v>0</v>
      </c>
      <c r="M17" s="31">
        <v>4.6087670196879399E-2</v>
      </c>
      <c r="N17" s="31">
        <v>9.0940792348420493E-2</v>
      </c>
      <c r="O17" s="31">
        <v>0.15172939257573301</v>
      </c>
      <c r="P17" s="31" t="s">
        <v>233</v>
      </c>
      <c r="Q17" s="31"/>
      <c r="R17" s="31"/>
      <c r="S17" s="31"/>
      <c r="T17" s="31"/>
      <c r="U17" s="31"/>
      <c r="V17" s="31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0.06</v>
      </c>
      <c r="I18" s="9">
        <f t="shared" si="0"/>
        <v>0.06</v>
      </c>
      <c r="J18" s="56">
        <v>9.2879217327977756E-2</v>
      </c>
      <c r="K18" s="34">
        <v>5.5076738931335301E-2</v>
      </c>
      <c r="L18" s="22">
        <v>0.103506325073157</v>
      </c>
      <c r="M18" s="34">
        <v>9.9364048809576194E-2</v>
      </c>
      <c r="N18" s="34">
        <v>9.6538075030190504E-2</v>
      </c>
      <c r="O18" s="22">
        <v>0.129040943133549</v>
      </c>
      <c r="P18" s="22">
        <v>7.3749172990058606E-2</v>
      </c>
      <c r="Q18" s="22"/>
      <c r="R18" s="22"/>
      <c r="S18" s="22"/>
      <c r="T18" s="22"/>
      <c r="U18" s="22"/>
      <c r="V18" s="22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f t="shared" si="0"/>
        <v>0</v>
      </c>
      <c r="J19" s="26">
        <v>0</v>
      </c>
      <c r="K19" s="21">
        <v>8</v>
      </c>
      <c r="L19" s="21">
        <v>8</v>
      </c>
      <c r="M19" s="21">
        <v>8</v>
      </c>
      <c r="N19" s="21">
        <v>8</v>
      </c>
      <c r="O19" s="21">
        <v>8</v>
      </c>
      <c r="P19" s="21">
        <v>8</v>
      </c>
      <c r="Q19" s="21"/>
      <c r="R19" s="21"/>
      <c r="S19" s="21"/>
      <c r="T19" s="21"/>
      <c r="U19" s="21"/>
      <c r="V19" s="21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f t="shared" si="0"/>
        <v>60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/>
      <c r="I21" s="15">
        <v>365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97</v>
      </c>
      <c r="H22" s="15">
        <v>0</v>
      </c>
      <c r="I22" s="4">
        <f>H22</f>
        <v>0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1</v>
      </c>
      <c r="Q22" s="21"/>
      <c r="R22" s="21"/>
      <c r="S22" s="21"/>
      <c r="T22" s="21"/>
      <c r="U22" s="21"/>
      <c r="V22" s="21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/>
      <c r="H23" s="21"/>
      <c r="I23" s="17">
        <f>H23/12*$B$1</f>
        <v>0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233</v>
      </c>
      <c r="O23" s="21" t="s">
        <v>233</v>
      </c>
      <c r="P23" s="21" t="s">
        <v>233</v>
      </c>
      <c r="Q23" s="21"/>
      <c r="R23" s="21"/>
      <c r="S23" s="21"/>
      <c r="T23" s="21"/>
      <c r="U23" s="21"/>
      <c r="V23" s="21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/>
      <c r="H24" s="21"/>
      <c r="I24" s="10">
        <f>H24/12*$B$1</f>
        <v>0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233</v>
      </c>
      <c r="O24" s="21" t="s">
        <v>233</v>
      </c>
      <c r="P24" s="21" t="s">
        <v>233</v>
      </c>
      <c r="Q24" s="21"/>
      <c r="R24" s="21"/>
      <c r="S24" s="21"/>
      <c r="T24" s="21"/>
      <c r="U24" s="21"/>
      <c r="V24" s="21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/>
      <c r="H25" s="15">
        <v>0</v>
      </c>
      <c r="I25" s="15">
        <f>H25</f>
        <v>0</v>
      </c>
      <c r="J25" s="26">
        <v>0</v>
      </c>
      <c r="K25" s="21">
        <v>0</v>
      </c>
      <c r="L25" s="21">
        <v>0</v>
      </c>
      <c r="M25" s="21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/>
      <c r="H26" s="15">
        <v>150</v>
      </c>
      <c r="I26" s="15">
        <f>H26</f>
        <v>150</v>
      </c>
      <c r="J26" s="26">
        <v>0</v>
      </c>
      <c r="K26" s="21">
        <v>0</v>
      </c>
      <c r="L26" s="21">
        <v>0</v>
      </c>
      <c r="M26" s="21">
        <v>0</v>
      </c>
      <c r="N26" s="21" t="s">
        <v>233</v>
      </c>
      <c r="O26" s="21" t="s">
        <v>233</v>
      </c>
      <c r="P26" s="21" t="s">
        <v>233</v>
      </c>
      <c r="Q26" s="21"/>
      <c r="R26" s="21"/>
      <c r="S26" s="21"/>
      <c r="T26" s="21"/>
      <c r="U26" s="21"/>
      <c r="V26" s="21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/>
      <c r="H27" s="15">
        <v>10</v>
      </c>
      <c r="I27" s="17">
        <f>H27/12*$B$1</f>
        <v>5</v>
      </c>
      <c r="J27" s="26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/>
      <c r="H28" s="10">
        <v>500000</v>
      </c>
      <c r="I28" s="10">
        <f>H28/12*$B$1</f>
        <v>250000</v>
      </c>
      <c r="J28" s="26">
        <v>0</v>
      </c>
      <c r="K28" s="21">
        <v>0</v>
      </c>
      <c r="L28" s="21">
        <v>0</v>
      </c>
      <c r="M28" s="21">
        <v>0</v>
      </c>
      <c r="N28" s="10">
        <v>8944.5400000000009</v>
      </c>
      <c r="O28" s="10">
        <v>8944.5400000000009</v>
      </c>
      <c r="P28" s="21" t="s">
        <v>233</v>
      </c>
      <c r="Q28" s="21"/>
      <c r="R28" s="21"/>
      <c r="S28" s="21"/>
      <c r="T28" s="21"/>
      <c r="U28" s="21"/>
      <c r="V28" s="21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/>
      <c r="H29" s="10">
        <v>500000</v>
      </c>
      <c r="I29" s="10">
        <f>H29/12*$B$1</f>
        <v>250000</v>
      </c>
      <c r="J29" s="26">
        <v>0</v>
      </c>
      <c r="K29" s="21">
        <v>0</v>
      </c>
      <c r="L29" s="21">
        <v>0</v>
      </c>
      <c r="M29" s="21">
        <v>0</v>
      </c>
      <c r="N29" s="10">
        <v>24126</v>
      </c>
      <c r="O29" s="10">
        <v>24126</v>
      </c>
      <c r="P29" s="21" t="s">
        <v>233</v>
      </c>
      <c r="Q29" s="21"/>
      <c r="R29" s="21"/>
      <c r="S29" s="21"/>
      <c r="T29" s="21"/>
      <c r="U29" s="21"/>
      <c r="V29" s="21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/>
      <c r="H30" s="15">
        <v>4</v>
      </c>
      <c r="I30" s="15">
        <f t="shared" ref="I30:I35" si="1">H30</f>
        <v>4</v>
      </c>
      <c r="J30" s="26" t="s">
        <v>233</v>
      </c>
      <c r="K30" s="21" t="s">
        <v>233</v>
      </c>
      <c r="L30" s="21" t="s">
        <v>233</v>
      </c>
      <c r="M30" s="21" t="s">
        <v>233</v>
      </c>
      <c r="N30" s="21" t="s">
        <v>233</v>
      </c>
      <c r="O30" s="146">
        <v>3.87</v>
      </c>
      <c r="P30" s="21" t="s">
        <v>233</v>
      </c>
      <c r="Q30" s="21"/>
      <c r="R30" s="21"/>
      <c r="S30" s="21"/>
      <c r="T30" s="21"/>
      <c r="U30" s="21"/>
      <c r="V30" s="21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/>
      <c r="H31" s="8">
        <v>1</v>
      </c>
      <c r="I31" s="8">
        <f t="shared" si="1"/>
        <v>1</v>
      </c>
      <c r="J31" s="26" t="s">
        <v>233</v>
      </c>
      <c r="K31" s="21" t="s">
        <v>233</v>
      </c>
      <c r="L31" s="21" t="s">
        <v>233</v>
      </c>
      <c r="M31" s="21" t="s">
        <v>233</v>
      </c>
      <c r="N31" s="21" t="s">
        <v>233</v>
      </c>
      <c r="O31" s="45">
        <v>1</v>
      </c>
      <c r="P31" s="21" t="s">
        <v>233</v>
      </c>
      <c r="Q31" s="21"/>
      <c r="R31" s="21"/>
      <c r="S31" s="21"/>
      <c r="T31" s="21"/>
      <c r="U31" s="21"/>
      <c r="V31" s="21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si="1"/>
        <v>1</v>
      </c>
      <c r="J32" s="168">
        <f t="shared" ref="J32:J37" si="2">AVERAGE(K32:P32)</f>
        <v>1</v>
      </c>
      <c r="K32" s="156">
        <v>1</v>
      </c>
      <c r="L32" s="156">
        <v>1</v>
      </c>
      <c r="M32" s="156">
        <v>1</v>
      </c>
      <c r="N32" s="156">
        <v>1</v>
      </c>
      <c r="O32" s="156">
        <v>1</v>
      </c>
      <c r="P32" s="156">
        <v>1</v>
      </c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 t="s">
        <v>233</v>
      </c>
      <c r="H33" s="10">
        <f>0.148*H3</f>
        <v>1480</v>
      </c>
      <c r="I33" s="10">
        <f t="shared" si="1"/>
        <v>1480</v>
      </c>
      <c r="J33" s="27">
        <f t="shared" si="2"/>
        <v>1.46</v>
      </c>
      <c r="K33" s="159">
        <v>1.45</v>
      </c>
      <c r="L33" s="159">
        <v>1.61</v>
      </c>
      <c r="M33" s="159">
        <v>1.57</v>
      </c>
      <c r="N33" s="159">
        <v>1.42</v>
      </c>
      <c r="O33" s="159">
        <v>1.39</v>
      </c>
      <c r="P33" s="159">
        <v>1.32</v>
      </c>
      <c r="Q33" s="21"/>
      <c r="R33" s="21"/>
      <c r="S33" s="21"/>
      <c r="T33" s="21"/>
      <c r="U33" s="21"/>
      <c r="V33" s="161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 t="s">
        <v>233</v>
      </c>
      <c r="H34" s="8">
        <v>0.1</v>
      </c>
      <c r="I34" s="8">
        <f t="shared" si="1"/>
        <v>0.1</v>
      </c>
      <c r="J34" s="28">
        <f t="shared" si="2"/>
        <v>0.98000000000000009</v>
      </c>
      <c r="K34" s="22">
        <v>0.98</v>
      </c>
      <c r="L34" s="22">
        <v>0.98</v>
      </c>
      <c r="M34" s="22">
        <v>0.98</v>
      </c>
      <c r="N34" s="22">
        <v>0.98</v>
      </c>
      <c r="O34" s="22">
        <v>0.98</v>
      </c>
      <c r="P34" s="22">
        <v>0.98</v>
      </c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 t="s">
        <v>233</v>
      </c>
      <c r="H35" s="8">
        <v>0.75</v>
      </c>
      <c r="I35" s="8">
        <f t="shared" si="1"/>
        <v>0.75</v>
      </c>
      <c r="J35" s="28">
        <f t="shared" si="2"/>
        <v>0.01</v>
      </c>
      <c r="K35" s="23">
        <v>0.01</v>
      </c>
      <c r="L35" s="23">
        <v>0.01</v>
      </c>
      <c r="M35" s="23">
        <v>0.01</v>
      </c>
      <c r="N35" s="23">
        <v>0.01</v>
      </c>
      <c r="O35" s="23">
        <v>0.01</v>
      </c>
      <c r="P35" s="23">
        <v>0.01</v>
      </c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 t="s">
        <v>233</v>
      </c>
      <c r="H36" s="10">
        <v>0</v>
      </c>
      <c r="I36" s="10">
        <f>H36/12*$B$1</f>
        <v>0</v>
      </c>
      <c r="J36" s="27"/>
      <c r="K36" s="23"/>
      <c r="L36" s="23"/>
      <c r="M36" s="21"/>
      <c r="N36" s="21"/>
      <c r="O36" s="21"/>
      <c r="P36" s="21" t="s">
        <v>233</v>
      </c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 t="s">
        <v>233</v>
      </c>
      <c r="H37" s="8">
        <v>0.9</v>
      </c>
      <c r="I37" s="8">
        <f>H37</f>
        <v>0.9</v>
      </c>
      <c r="J37" s="28">
        <f t="shared" si="2"/>
        <v>0.69499999999999995</v>
      </c>
      <c r="K37" s="23">
        <v>0.68</v>
      </c>
      <c r="L37" s="23">
        <v>0.73</v>
      </c>
      <c r="M37" s="23">
        <v>0.66</v>
      </c>
      <c r="N37" s="23">
        <v>0.69</v>
      </c>
      <c r="O37" s="23">
        <v>0.72</v>
      </c>
      <c r="P37" s="23">
        <v>0.69</v>
      </c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 t="s">
        <v>233</v>
      </c>
      <c r="H38" s="25">
        <v>0</v>
      </c>
      <c r="I38" s="25">
        <f>H38</f>
        <v>0</v>
      </c>
      <c r="J38" s="163">
        <f>AVERAGE(K38:P38)</f>
        <v>0.28000000000000003</v>
      </c>
      <c r="K38" s="162">
        <v>0.38</v>
      </c>
      <c r="L38" s="162">
        <v>0.18</v>
      </c>
      <c r="M38" s="162">
        <v>0.22</v>
      </c>
      <c r="N38" s="162">
        <v>0.28000000000000003</v>
      </c>
      <c r="O38" s="23">
        <v>0.3</v>
      </c>
      <c r="P38" s="23">
        <v>0.32</v>
      </c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 t="s">
        <v>233</v>
      </c>
      <c r="H39" s="15" t="s">
        <v>61</v>
      </c>
      <c r="I39" s="18">
        <v>50</v>
      </c>
      <c r="J39" s="26"/>
      <c r="K39" s="162" t="s">
        <v>97</v>
      </c>
      <c r="L39" s="162" t="s">
        <v>97</v>
      </c>
      <c r="M39" s="162" t="s">
        <v>97</v>
      </c>
      <c r="N39" s="162" t="s">
        <v>97</v>
      </c>
      <c r="O39" s="23" t="s">
        <v>97</v>
      </c>
      <c r="P39" s="23" t="s">
        <v>97</v>
      </c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 t="s">
        <v>233</v>
      </c>
      <c r="H40" s="8">
        <v>0.02</v>
      </c>
      <c r="I40" s="8">
        <f t="shared" ref="I40:I49" si="3">H40</f>
        <v>0.02</v>
      </c>
      <c r="J40" s="164">
        <f>AVERAGE(K40:P40)</f>
        <v>68.833333333333329</v>
      </c>
      <c r="K40" s="165">
        <v>74</v>
      </c>
      <c r="L40" s="165">
        <v>59</v>
      </c>
      <c r="M40" s="165">
        <v>75</v>
      </c>
      <c r="N40" s="165">
        <v>79</v>
      </c>
      <c r="O40" s="165">
        <v>55</v>
      </c>
      <c r="P40" s="165">
        <v>71</v>
      </c>
      <c r="Q40" s="165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/>
      <c r="H41" s="15">
        <v>0</v>
      </c>
      <c r="I41" s="15">
        <f t="shared" si="3"/>
        <v>0</v>
      </c>
      <c r="J41" s="26" t="s">
        <v>233</v>
      </c>
      <c r="K41" s="21" t="s">
        <v>233</v>
      </c>
      <c r="L41" s="21" t="s">
        <v>233</v>
      </c>
      <c r="M41" s="21" t="s">
        <v>233</v>
      </c>
      <c r="N41" s="21" t="s">
        <v>233</v>
      </c>
      <c r="O41" s="21" t="s">
        <v>233</v>
      </c>
      <c r="P41" s="21" t="s">
        <v>233</v>
      </c>
      <c r="Q41" s="21"/>
      <c r="R41" s="21"/>
      <c r="S41" s="21"/>
      <c r="T41" s="21"/>
      <c r="U41" s="21"/>
      <c r="V41" s="21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/>
      <c r="I42" s="9">
        <f>H42/12*$B$1</f>
        <v>0</v>
      </c>
      <c r="J42" s="28" t="s">
        <v>233</v>
      </c>
      <c r="K42" s="23" t="s">
        <v>233</v>
      </c>
      <c r="L42" s="23" t="s">
        <v>233</v>
      </c>
      <c r="M42" s="21" t="s">
        <v>233</v>
      </c>
      <c r="N42" s="21" t="s">
        <v>233</v>
      </c>
      <c r="O42" s="21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/>
      <c r="H43" s="8">
        <v>0.8</v>
      </c>
      <c r="I43" s="9">
        <f>H43/12*$B$1</f>
        <v>0.4</v>
      </c>
      <c r="J43" s="28" t="s">
        <v>233</v>
      </c>
      <c r="K43" s="23" t="s">
        <v>233</v>
      </c>
      <c r="L43" s="23" t="s">
        <v>233</v>
      </c>
      <c r="M43" s="21" t="s">
        <v>233</v>
      </c>
      <c r="N43" s="21" t="s">
        <v>233</v>
      </c>
      <c r="O43" s="21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 t="s">
        <v>233</v>
      </c>
      <c r="H44" s="8">
        <v>1</v>
      </c>
      <c r="I44" s="8">
        <f t="shared" si="3"/>
        <v>1</v>
      </c>
      <c r="J44" s="28" t="s">
        <v>233</v>
      </c>
      <c r="K44" s="23" t="s">
        <v>233</v>
      </c>
      <c r="L44" s="23" t="s">
        <v>233</v>
      </c>
      <c r="M44" s="21" t="s">
        <v>233</v>
      </c>
      <c r="N44" s="21" t="s">
        <v>233</v>
      </c>
      <c r="O44" s="21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15">
        <v>5</v>
      </c>
      <c r="I45" s="15">
        <f t="shared" si="3"/>
        <v>5</v>
      </c>
      <c r="J45" s="26" t="s">
        <v>233</v>
      </c>
      <c r="K45" s="23" t="s">
        <v>233</v>
      </c>
      <c r="L45" s="23" t="s">
        <v>233</v>
      </c>
      <c r="M45" s="21" t="s">
        <v>233</v>
      </c>
      <c r="N45" s="21" t="s">
        <v>233</v>
      </c>
      <c r="O45" s="21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>
        <v>5</v>
      </c>
      <c r="I46" s="15">
        <f t="shared" si="3"/>
        <v>5</v>
      </c>
      <c r="J46" s="26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1" t="s">
        <v>233</v>
      </c>
      <c r="Q46" s="21"/>
      <c r="R46" s="21"/>
      <c r="S46" s="21"/>
      <c r="T46" s="21"/>
      <c r="U46" s="21"/>
      <c r="V46" s="21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 t="shared" si="3"/>
        <v>90</v>
      </c>
      <c r="J47" s="26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1" t="s">
        <v>233</v>
      </c>
      <c r="Q47" s="21"/>
      <c r="R47" s="21"/>
      <c r="S47" s="21"/>
      <c r="T47" s="21"/>
      <c r="U47" s="21"/>
      <c r="V47" s="21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90</v>
      </c>
      <c r="I48" s="15">
        <f t="shared" si="3"/>
        <v>90</v>
      </c>
      <c r="J48" s="26">
        <v>36</v>
      </c>
      <c r="K48" s="24">
        <v>26</v>
      </c>
      <c r="L48" s="24">
        <v>23</v>
      </c>
      <c r="M48" s="24">
        <v>22</v>
      </c>
      <c r="N48" s="24">
        <v>25</v>
      </c>
      <c r="O48" s="24">
        <v>36</v>
      </c>
      <c r="P48" s="21" t="s">
        <v>233</v>
      </c>
      <c r="Q48" s="21"/>
      <c r="R48" s="21"/>
      <c r="S48" s="21"/>
      <c r="T48" s="21"/>
      <c r="U48" s="21"/>
      <c r="V48" s="21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>
        <v>10</v>
      </c>
      <c r="I49" s="15">
        <f t="shared" si="3"/>
        <v>10</v>
      </c>
      <c r="J49" s="26">
        <v>36</v>
      </c>
      <c r="K49" s="24">
        <v>26</v>
      </c>
      <c r="L49" s="24">
        <v>23</v>
      </c>
      <c r="M49" s="24">
        <v>22</v>
      </c>
      <c r="N49" s="24">
        <v>25</v>
      </c>
      <c r="O49" s="24">
        <v>36</v>
      </c>
      <c r="P49" s="21" t="s">
        <v>233</v>
      </c>
      <c r="Q49" s="21"/>
      <c r="R49" s="21"/>
      <c r="S49" s="21"/>
      <c r="T49" s="21"/>
      <c r="U49" s="21"/>
      <c r="V49" s="21"/>
      <c r="W49" s="1"/>
    </row>
    <row r="50" spans="1:23" x14ac:dyDescent="0.35">
      <c r="P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4">4000/12</f>
        <v>333.33333333333331</v>
      </c>
      <c r="R53" s="70">
        <f t="shared" si="4"/>
        <v>333.33333333333331</v>
      </c>
      <c r="S53" s="70">
        <f t="shared" si="4"/>
        <v>333.33333333333331</v>
      </c>
      <c r="T53" s="70">
        <f t="shared" si="4"/>
        <v>333.33333333333331</v>
      </c>
      <c r="U53" s="70">
        <f t="shared" si="4"/>
        <v>333.33333333333331</v>
      </c>
      <c r="V53" s="70">
        <f t="shared" si="4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5">Q53*Q51*Q52</f>
        <v>800</v>
      </c>
      <c r="R54" s="70">
        <f t="shared" si="5"/>
        <v>1066.6666666666667</v>
      </c>
      <c r="S54" s="70">
        <f t="shared" si="5"/>
        <v>1600</v>
      </c>
      <c r="T54" s="70">
        <f t="shared" si="5"/>
        <v>1866.6666666666665</v>
      </c>
      <c r="U54" s="70">
        <f t="shared" si="5"/>
        <v>1866.6666666666665</v>
      </c>
      <c r="V54" s="70">
        <f t="shared" si="5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6">ROUNDUP(Q52*Q51,0)</f>
        <v>3</v>
      </c>
      <c r="R55" s="65">
        <f t="shared" si="6"/>
        <v>4</v>
      </c>
      <c r="S55" s="65">
        <f t="shared" si="6"/>
        <v>5</v>
      </c>
      <c r="T55" s="65">
        <f t="shared" si="6"/>
        <v>6</v>
      </c>
      <c r="U55" s="65">
        <f t="shared" si="6"/>
        <v>6</v>
      </c>
      <c r="V55" s="65">
        <f t="shared" si="6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7">ROUNDUP(L60*$H$5,0)</f>
        <v>0</v>
      </c>
      <c r="M61" s="65">
        <f t="shared" si="7"/>
        <v>0</v>
      </c>
      <c r="N61" s="65">
        <f t="shared" si="7"/>
        <v>0</v>
      </c>
      <c r="O61" s="65">
        <f t="shared" si="7"/>
        <v>0</v>
      </c>
      <c r="P61" s="65">
        <f t="shared" si="7"/>
        <v>0</v>
      </c>
      <c r="Q61" s="65">
        <f t="shared" si="7"/>
        <v>6</v>
      </c>
      <c r="R61" s="65">
        <f t="shared" si="7"/>
        <v>7</v>
      </c>
      <c r="S61" s="65">
        <f t="shared" si="7"/>
        <v>8</v>
      </c>
      <c r="T61" s="65">
        <f t="shared" si="7"/>
        <v>8</v>
      </c>
      <c r="U61" s="65">
        <f t="shared" si="7"/>
        <v>6</v>
      </c>
      <c r="V61" s="65">
        <f t="shared" si="7"/>
        <v>7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222" spans="27:28" x14ac:dyDescent="0.35">
      <c r="AA222" s="71"/>
      <c r="AB222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186" priority="361" operator="greaterThan">
      <formula>$H$8</formula>
    </cfRule>
  </conditionalFormatting>
  <conditionalFormatting sqref="H10">
    <cfRule type="cellIs" dxfId="185" priority="360" operator="greaterThan">
      <formula>$H$10</formula>
    </cfRule>
  </conditionalFormatting>
  <conditionalFormatting sqref="J7">
    <cfRule type="cellIs" dxfId="184" priority="359" operator="greaterThan">
      <formula>$I$7</formula>
    </cfRule>
  </conditionalFormatting>
  <conditionalFormatting sqref="J3">
    <cfRule type="cellIs" dxfId="183" priority="358" operator="lessThan">
      <formula>$I$3</formula>
    </cfRule>
  </conditionalFormatting>
  <conditionalFormatting sqref="J4">
    <cfRule type="cellIs" dxfId="182" priority="357" operator="lessThan">
      <formula>$I$4</formula>
    </cfRule>
  </conditionalFormatting>
  <conditionalFormatting sqref="J5">
    <cfRule type="cellIs" dxfId="181" priority="356" operator="lessThan">
      <formula>$I$5</formula>
    </cfRule>
  </conditionalFormatting>
  <conditionalFormatting sqref="J8">
    <cfRule type="cellIs" dxfId="180" priority="355" operator="greaterThan">
      <formula>$I$8</formula>
    </cfRule>
  </conditionalFormatting>
  <conditionalFormatting sqref="J9">
    <cfRule type="cellIs" dxfId="179" priority="354" operator="greaterThan">
      <formula>$I$9</formula>
    </cfRule>
  </conditionalFormatting>
  <conditionalFormatting sqref="J10">
    <cfRule type="cellIs" dxfId="178" priority="353" operator="lessThan">
      <formula>$I$10</formula>
    </cfRule>
  </conditionalFormatting>
  <conditionalFormatting sqref="J11">
    <cfRule type="cellIs" dxfId="177" priority="352" operator="lessThan">
      <formula>$I$11</formula>
    </cfRule>
  </conditionalFormatting>
  <conditionalFormatting sqref="J12">
    <cfRule type="cellIs" dxfId="176" priority="351" operator="greaterThan">
      <formula>$I$12</formula>
    </cfRule>
  </conditionalFormatting>
  <conditionalFormatting sqref="J13">
    <cfRule type="cellIs" dxfId="175" priority="350" operator="greaterThan">
      <formula>$I$13</formula>
    </cfRule>
  </conditionalFormatting>
  <conditionalFormatting sqref="J14">
    <cfRule type="cellIs" dxfId="174" priority="349" operator="greaterThan">
      <formula>$I$14</formula>
    </cfRule>
  </conditionalFormatting>
  <conditionalFormatting sqref="J15">
    <cfRule type="cellIs" dxfId="173" priority="348" operator="greaterThan">
      <formula>$I$15</formula>
    </cfRule>
  </conditionalFormatting>
  <conditionalFormatting sqref="J16">
    <cfRule type="cellIs" dxfId="172" priority="347" operator="greaterThan">
      <formula>$I$16</formula>
    </cfRule>
  </conditionalFormatting>
  <conditionalFormatting sqref="J17">
    <cfRule type="cellIs" dxfId="171" priority="346" operator="greaterThan">
      <formula>$I$17</formula>
    </cfRule>
  </conditionalFormatting>
  <conditionalFormatting sqref="J18">
    <cfRule type="cellIs" dxfId="170" priority="345" operator="greaterThan">
      <formula>$I$18</formula>
    </cfRule>
  </conditionalFormatting>
  <conditionalFormatting sqref="J44">
    <cfRule type="cellIs" dxfId="169" priority="328" operator="lessThan">
      <formula>$I$44</formula>
    </cfRule>
  </conditionalFormatting>
  <conditionalFormatting sqref="J45">
    <cfRule type="cellIs" dxfId="168" priority="327" operator="greaterThan">
      <formula>$I$45</formula>
    </cfRule>
  </conditionalFormatting>
  <conditionalFormatting sqref="J46">
    <cfRule type="cellIs" dxfId="167" priority="326" operator="greaterThan">
      <formula>$I$46</formula>
    </cfRule>
  </conditionalFormatting>
  <conditionalFormatting sqref="J47">
    <cfRule type="cellIs" dxfId="166" priority="325" operator="greaterThan">
      <formula>$I$47</formula>
    </cfRule>
  </conditionalFormatting>
  <conditionalFormatting sqref="J48">
    <cfRule type="cellIs" dxfId="165" priority="324" operator="greaterThan">
      <formula>$I$48</formula>
    </cfRule>
  </conditionalFormatting>
  <conditionalFormatting sqref="J49">
    <cfRule type="cellIs" dxfId="164" priority="323" operator="greaterThan">
      <formula>$I$49</formula>
    </cfRule>
  </conditionalFormatting>
  <conditionalFormatting sqref="J6">
    <cfRule type="cellIs" dxfId="163" priority="322" operator="lessThan">
      <formula>$I$6</formula>
    </cfRule>
  </conditionalFormatting>
  <conditionalFormatting sqref="J42">
    <cfRule type="cellIs" dxfId="162" priority="362" operator="lessThan">
      <formula>#REF!</formula>
    </cfRule>
  </conditionalFormatting>
  <conditionalFormatting sqref="J43">
    <cfRule type="cellIs" dxfId="161" priority="363" operator="lessThan">
      <formula>#REF!</formula>
    </cfRule>
  </conditionalFormatting>
  <conditionalFormatting sqref="J19">
    <cfRule type="cellIs" dxfId="160" priority="19" operator="greaterThan">
      <formula>$I$19</formula>
    </cfRule>
  </conditionalFormatting>
  <conditionalFormatting sqref="J20">
    <cfRule type="cellIs" dxfId="159" priority="18" operator="greaterThan">
      <formula>$I$20</formula>
    </cfRule>
  </conditionalFormatting>
  <conditionalFormatting sqref="J21">
    <cfRule type="cellIs" dxfId="158" priority="17" operator="greaterThan">
      <formula>$I$21</formula>
    </cfRule>
  </conditionalFormatting>
  <conditionalFormatting sqref="J22">
    <cfRule type="cellIs" dxfId="157" priority="16" operator="greaterThan">
      <formula>$I$22</formula>
    </cfRule>
  </conditionalFormatting>
  <conditionalFormatting sqref="J23">
    <cfRule type="cellIs" dxfId="156" priority="15" operator="greaterThan">
      <formula>$I$23</formula>
    </cfRule>
  </conditionalFormatting>
  <conditionalFormatting sqref="J24">
    <cfRule type="cellIs" dxfId="155" priority="14" operator="greaterThan">
      <formula>$I$24</formula>
    </cfRule>
  </conditionalFormatting>
  <conditionalFormatting sqref="J25:J29">
    <cfRule type="cellIs" dxfId="154" priority="11" operator="greaterThan">
      <formula>#REF!</formula>
    </cfRule>
  </conditionalFormatting>
  <conditionalFormatting sqref="J30:J31 J41">
    <cfRule type="cellIs" dxfId="153" priority="10" operator="greaterThan">
      <formula>#REF!</formula>
    </cfRule>
  </conditionalFormatting>
  <conditionalFormatting sqref="J32">
    <cfRule type="cellIs" dxfId="152" priority="9" operator="lessThan">
      <formula>$I$3</formula>
    </cfRule>
  </conditionalFormatting>
  <conditionalFormatting sqref="J33">
    <cfRule type="cellIs" dxfId="151" priority="8" operator="greaterThan">
      <formula>$I$4</formula>
    </cfRule>
  </conditionalFormatting>
  <conditionalFormatting sqref="J34">
    <cfRule type="cellIs" dxfId="150" priority="7" operator="greaterThan">
      <formula>$I$5</formula>
    </cfRule>
  </conditionalFormatting>
  <conditionalFormatting sqref="J35">
    <cfRule type="cellIs" dxfId="149" priority="6" operator="lessThan">
      <formula>$I$6</formula>
    </cfRule>
  </conditionalFormatting>
  <conditionalFormatting sqref="J36">
    <cfRule type="cellIs" dxfId="148" priority="5" operator="greaterThan">
      <formula>$I$7</formula>
    </cfRule>
  </conditionalFormatting>
  <conditionalFormatting sqref="J37">
    <cfRule type="cellIs" dxfId="147" priority="4" operator="lessThan">
      <formula>$I$8</formula>
    </cfRule>
  </conditionalFormatting>
  <conditionalFormatting sqref="J38">
    <cfRule type="cellIs" dxfId="146" priority="3" operator="greaterThan">
      <formula>$I$9</formula>
    </cfRule>
  </conditionalFormatting>
  <conditionalFormatting sqref="J39">
    <cfRule type="cellIs" dxfId="145" priority="2" operator="greaterThan">
      <formula>$I$10</formula>
    </cfRule>
  </conditionalFormatting>
  <conditionalFormatting sqref="J40">
    <cfRule type="cellIs" dxfId="144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'MicroDose Mammography'!K42:V42</xm:f>
              <xm:sqref>W42</xm:sqref>
            </x14:sparkline>
            <x14:sparkline>
              <xm:f>'MicroDose Mammography'!K43:V43</xm:f>
              <xm:sqref>W43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'MicroDose Mammography'!K44:V44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'MicroDose Mammography'!K7:V7</xm:f>
              <xm:sqref>W7</xm:sqref>
            </x14:sparkline>
            <x14:sparkline>
              <xm:f>'MicroDose Mammography'!K8:V8</xm:f>
              <xm:sqref>W8</xm:sqref>
            </x14:sparkline>
            <x14:sparkline>
              <xm:f>'MicroDose Mammography'!K9:V9</xm:f>
              <xm:sqref>W9</xm:sqref>
            </x14:sparkline>
            <x14:sparkline>
              <xm:f>'MicroDose Mammography'!K10:V10</xm:f>
              <xm:sqref>W10</xm:sqref>
            </x14:sparkline>
            <x14:sparkline>
              <xm:f>'MicroDose Mammography'!K16:V16</xm:f>
              <xm:sqref>W16</xm:sqref>
            </x14:sparkline>
            <x14:sparkline>
              <xm:f>'MicroDose Mammography'!K17:V17</xm:f>
              <xm:sqref>W17</xm:sqref>
            </x14:sparkline>
            <x14:sparkline>
              <xm:f>'MicroDose Mammography'!K18:V18</xm:f>
              <xm:sqref>W18</xm:sqref>
            </x14:sparkline>
            <x14:sparkline>
              <xm:f>'MicroDose Mammography'!K12:V12</xm:f>
              <xm:sqref>W12</xm:sqref>
            </x14:sparkline>
            <x14:sparkline>
              <xm:f>'MicroDose Mammography'!K13:V13</xm:f>
              <xm:sqref>W13</xm:sqref>
            </x14:sparkline>
            <x14:sparkline>
              <xm:f>'MicroDose Mammography'!K14:V14</xm:f>
              <xm:sqref>W14</xm:sqref>
            </x14:sparkline>
            <x14:sparkline>
              <xm:f>'MicroDose Mammography'!K11:V11</xm:f>
              <xm:sqref>W11</xm:sqref>
            </x14:sparkline>
            <x14:sparkline>
              <xm:f>'MicroDose Mammography'!K15:V15</xm:f>
              <xm:sqref>W15</xm:sqref>
            </x14:sparkline>
            <x14:sparkline>
              <xm:f>'MicroDose Mammography'!K5:V5</xm:f>
              <xm:sqref>W5</xm:sqref>
            </x14:sparkline>
            <x14:sparkline>
              <xm:f>'MicroDose Mammography'!K3:V3</xm:f>
              <xm:sqref>W3</xm:sqref>
            </x14:sparkline>
            <x14:sparkline>
              <xm:f>'MicroDose Mammography'!K4:V4</xm:f>
              <xm:sqref>W4</xm:sqref>
            </x14:sparkline>
            <x14:sparkline>
              <xm:f>'MicroDose Mammography'!K6:V6</xm:f>
              <xm:sqref>W6</xm:sqref>
            </x14:sparkline>
            <x14:sparkline>
              <xm:f>'MicroDose Mammography'!K25:V25</xm:f>
              <xm:sqref>W25</xm:sqref>
            </x14:sparkline>
            <x14:sparkline>
              <xm:f>'MicroDose Mammography'!K26:V26</xm:f>
              <xm:sqref>W26</xm:sqref>
            </x14:sparkline>
            <x14:sparkline>
              <xm:f>'MicroDose Mammography'!K27:V27</xm:f>
              <xm:sqref>W27</xm:sqref>
            </x14:sparkline>
            <x14:sparkline>
              <xm:f>'MicroDose Mammography'!K28:V28</xm:f>
              <xm:sqref>W28</xm:sqref>
            </x14:sparkline>
            <x14:sparkline>
              <xm:f>'MicroDose Mammography'!K29:V29</xm:f>
              <xm:sqref>W29</xm:sqref>
            </x14:sparkline>
            <x14:sparkline>
              <xm:f>'MicroDose Mammography'!K19:V19</xm:f>
              <xm:sqref>W19</xm:sqref>
            </x14:sparkline>
            <x14:sparkline>
              <xm:f>'MicroDose Mammography'!K20:V20</xm:f>
              <xm:sqref>W20</xm:sqref>
            </x14:sparkline>
            <x14:sparkline>
              <xm:f>'MicroDose Mammography'!K21:V21</xm:f>
              <xm:sqref>W21</xm:sqref>
            </x14:sparkline>
            <x14:sparkline>
              <xm:f>'MicroDose Mammography'!K22:V22</xm:f>
              <xm:sqref>W22</xm:sqref>
            </x14:sparkline>
            <x14:sparkline>
              <xm:f>'MicroDose Mammography'!K23:V23</xm:f>
              <xm:sqref>W23</xm:sqref>
            </x14:sparkline>
            <x14:sparkline>
              <xm:f>'MicroDose Mammography'!K24:V24</xm:f>
              <xm:sqref>W24</xm:sqref>
            </x14:sparkline>
            <x14:sparkline>
              <xm:f>'MicroDose Mammography'!K32:V32</xm:f>
              <xm:sqref>W32</xm:sqref>
            </x14:sparkline>
            <x14:sparkline>
              <xm:f>'MicroDose Mammography'!K33:V33</xm:f>
              <xm:sqref>W33</xm:sqref>
            </x14:sparkline>
            <x14:sparkline>
              <xm:f>'MicroDose Mammography'!K34:V34</xm:f>
              <xm:sqref>W34</xm:sqref>
            </x14:sparkline>
            <x14:sparkline>
              <xm:f>'MicroDose Mammography'!K35:V35</xm:f>
              <xm:sqref>W35</xm:sqref>
            </x14:sparkline>
            <x14:sparkline>
              <xm:f>'MicroDose Mammography'!K36:V36</xm:f>
              <xm:sqref>W36</xm:sqref>
            </x14:sparkline>
            <x14:sparkline>
              <xm:f>'MicroDose Mammography'!K37:V37</xm:f>
              <xm:sqref>W37</xm:sqref>
            </x14:sparkline>
            <x14:sparkline>
              <xm:f>'MicroDose Mammography'!K38:V38</xm:f>
              <xm:sqref>W38</xm:sqref>
            </x14:sparkline>
            <x14:sparkline>
              <xm:f>'MicroDose Mammography'!K39:V39</xm:f>
              <xm:sqref>W39</xm:sqref>
            </x14:sparkline>
            <x14:sparkline>
              <xm:f>'MicroDose Mammography'!K40:V40</xm:f>
              <xm:sqref>W40</xm:sqref>
            </x14:sparkline>
            <x14:sparkline>
              <xm:f>'MicroDose Mammography'!K30:V30</xm:f>
              <xm:sqref>W30</xm:sqref>
            </x14:sparkline>
            <x14:sparkline>
              <xm:f>'MicroDose Mammography'!K31:V31</xm:f>
              <xm:sqref>W31</xm:sqref>
            </x14:sparkline>
            <x14:sparkline>
              <xm:f>'MicroDose Mammography'!K45:V45</xm:f>
              <xm:sqref>W45</xm:sqref>
            </x14:sparkline>
            <x14:sparkline>
              <xm:f>'MicroDose Mammography'!K41:V41</xm:f>
              <xm:sqref>W41</xm:sqref>
            </x14:sparkline>
            <x14:sparkline>
              <xm:f>'MicroDose Mammography'!K46:V46</xm:f>
              <xm:sqref>W46</xm:sqref>
            </x14:sparkline>
            <x14:sparkline>
              <xm:f>'MicroDose Mammography'!K47:V47</xm:f>
              <xm:sqref>W47</xm:sqref>
            </x14:sparkline>
            <x14:sparkline>
              <xm:f>'MicroDose Mammography'!K49:V49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'MicroDose Mammography'!K48:V48</xm:f>
              <xm:sqref>W48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C1048527"/>
  <sheetViews>
    <sheetView showGridLines="0" zoomScale="60" zoomScaleNormal="6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0.85546875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42578125" style="64" bestFit="1" customWidth="1"/>
    <col min="11" max="14" width="21.42578125" style="65" bestFit="1" customWidth="1"/>
    <col min="15" max="15" width="21.28515625" style="65" bestFit="1" customWidth="1"/>
    <col min="16" max="16" width="13.140625" style="65" bestFit="1" customWidth="1"/>
    <col min="17" max="17" width="12.140625" style="65" bestFit="1" customWidth="1"/>
    <col min="18" max="18" width="13.85546875" style="65" bestFit="1" customWidth="1"/>
    <col min="19" max="19" width="13.5703125" style="65" bestFit="1" customWidth="1"/>
    <col min="20" max="20" width="13.42578125" style="65" bestFit="1" customWidth="1"/>
    <col min="21" max="21" width="14" style="65" bestFit="1" customWidth="1"/>
    <col min="22" max="22" width="13.85546875" style="65" bestFit="1" customWidth="1"/>
    <col min="23" max="23" width="36.140625" style="61" customWidth="1"/>
    <col min="24" max="16384" width="8.7109375" style="61"/>
  </cols>
  <sheetData>
    <row r="1" spans="1:29" x14ac:dyDescent="0.35">
      <c r="A1" s="61" t="s">
        <v>100</v>
      </c>
      <c r="B1" s="61">
        <v>6</v>
      </c>
    </row>
    <row r="2" spans="1:29" x14ac:dyDescent="0.35">
      <c r="A2" s="2"/>
      <c r="B2" s="3" t="s">
        <v>231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" x14ac:dyDescent="0.35">
      <c r="A3" s="171" t="s">
        <v>18</v>
      </c>
      <c r="B3" s="1">
        <v>0</v>
      </c>
      <c r="C3" s="1" t="s">
        <v>39</v>
      </c>
      <c r="D3" s="1" t="s">
        <v>222</v>
      </c>
      <c r="E3" s="12" t="s">
        <v>47</v>
      </c>
      <c r="F3" s="4" t="s">
        <v>54</v>
      </c>
      <c r="G3" s="4" t="s">
        <v>97</v>
      </c>
      <c r="H3" s="10">
        <v>10000</v>
      </c>
      <c r="I3" s="10">
        <f>H3/12*$B$1</f>
        <v>5000</v>
      </c>
      <c r="J3" s="27"/>
      <c r="K3" s="20" t="s">
        <v>233</v>
      </c>
      <c r="L3" s="20" t="s">
        <v>233</v>
      </c>
      <c r="M3" s="20" t="s">
        <v>233</v>
      </c>
      <c r="N3" s="20" t="s">
        <v>233</v>
      </c>
      <c r="O3" s="20" t="s">
        <v>233</v>
      </c>
      <c r="P3" s="20" t="s">
        <v>233</v>
      </c>
      <c r="Q3" s="20"/>
      <c r="R3" s="20"/>
      <c r="S3" s="20"/>
      <c r="T3" s="20"/>
      <c r="U3" s="20"/>
      <c r="V3" s="20"/>
      <c r="W3" s="1"/>
    </row>
    <row r="4" spans="1:29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 t="s">
        <v>97</v>
      </c>
      <c r="H4" s="9">
        <v>0.35</v>
      </c>
      <c r="I4" s="9">
        <f>H4</f>
        <v>0.35</v>
      </c>
      <c r="J4" s="28"/>
      <c r="K4" s="20" t="s">
        <v>233</v>
      </c>
      <c r="L4" s="20" t="s">
        <v>233</v>
      </c>
      <c r="M4" s="20" t="s">
        <v>233</v>
      </c>
      <c r="N4" s="20" t="s">
        <v>233</v>
      </c>
      <c r="O4" s="20" t="s">
        <v>233</v>
      </c>
      <c r="P4" s="20" t="s">
        <v>233</v>
      </c>
      <c r="Q4" s="22"/>
      <c r="R4" s="22"/>
      <c r="S4" s="22"/>
      <c r="T4" s="22"/>
      <c r="U4" s="22"/>
      <c r="V4" s="22"/>
      <c r="W4" s="1"/>
    </row>
    <row r="5" spans="1:29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 t="s">
        <v>97</v>
      </c>
      <c r="H5" s="8">
        <v>0.8</v>
      </c>
      <c r="I5" s="9">
        <f>H5</f>
        <v>0.8</v>
      </c>
      <c r="J5" s="28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/>
      <c r="R5" s="23"/>
      <c r="S5" s="23"/>
      <c r="T5" s="23"/>
      <c r="U5" s="23"/>
      <c r="V5" s="23"/>
      <c r="W5" s="1"/>
      <c r="AC5" s="66"/>
    </row>
    <row r="6" spans="1:29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 t="s">
        <v>97</v>
      </c>
      <c r="H6" s="16">
        <v>7</v>
      </c>
      <c r="I6" s="25">
        <f>N6</f>
        <v>0</v>
      </c>
      <c r="J6" s="37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3">
        <v>0</v>
      </c>
      <c r="Q6" s="33"/>
      <c r="R6" s="33"/>
      <c r="S6" s="33"/>
      <c r="T6" s="33"/>
      <c r="U6" s="33"/>
      <c r="V6" s="33"/>
      <c r="W6" s="1"/>
    </row>
    <row r="7" spans="1:29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/>
      <c r="H7" s="15">
        <v>2</v>
      </c>
      <c r="I7" s="15">
        <f>H7</f>
        <v>2</v>
      </c>
      <c r="J7" s="29">
        <v>3.3829787657703698</v>
      </c>
      <c r="K7" s="30">
        <v>3.4285715015567102</v>
      </c>
      <c r="L7" s="30">
        <v>1.0434782378840299</v>
      </c>
      <c r="M7" s="30">
        <v>4.4444445916164099</v>
      </c>
      <c r="N7" s="30">
        <v>4.1379310259779301</v>
      </c>
      <c r="O7" s="30">
        <v>2.4615385123258502</v>
      </c>
      <c r="P7" s="30">
        <v>4.1632653719581496</v>
      </c>
      <c r="Q7" s="30"/>
      <c r="R7" s="30"/>
      <c r="S7" s="30"/>
      <c r="T7" s="30"/>
      <c r="U7" s="30"/>
      <c r="V7" s="30"/>
      <c r="W7" s="1"/>
    </row>
    <row r="8" spans="1:29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/>
      <c r="H8" s="15">
        <v>2</v>
      </c>
      <c r="I8" s="15">
        <f>H8</f>
        <v>2</v>
      </c>
      <c r="J8" s="29">
        <v>4.28571418535953</v>
      </c>
      <c r="K8" s="30">
        <v>0</v>
      </c>
      <c r="L8" s="30">
        <v>0</v>
      </c>
      <c r="M8" s="30">
        <v>0</v>
      </c>
      <c r="N8" s="30">
        <v>2.99999997764826</v>
      </c>
      <c r="O8" s="30">
        <v>17.999999463558201</v>
      </c>
      <c r="P8" s="30">
        <v>5.9999998211860701</v>
      </c>
      <c r="Q8" s="30"/>
      <c r="R8" s="30"/>
      <c r="S8" s="30"/>
      <c r="T8" s="30"/>
      <c r="U8" s="30"/>
      <c r="V8" s="30"/>
      <c r="W8" s="1"/>
    </row>
    <row r="9" spans="1:29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/>
      <c r="H9" s="15">
        <v>2</v>
      </c>
      <c r="I9" s="21">
        <f>H9</f>
        <v>2</v>
      </c>
      <c r="J9" s="29">
        <v>5.4479165474573801</v>
      </c>
      <c r="K9" s="30">
        <v>6.0166664123535201</v>
      </c>
      <c r="L9" s="30">
        <v>14.616666158040401</v>
      </c>
      <c r="M9" s="30">
        <v>1.65</v>
      </c>
      <c r="N9" s="30">
        <v>7.0363636016845703</v>
      </c>
      <c r="O9" s="30">
        <v>5.2349998474121104</v>
      </c>
      <c r="P9" s="30">
        <v>3.3499999413123498</v>
      </c>
      <c r="Q9" s="30"/>
      <c r="R9" s="30"/>
      <c r="S9" s="30"/>
      <c r="T9" s="30"/>
      <c r="U9" s="30"/>
      <c r="V9" s="30"/>
      <c r="W9" s="1"/>
    </row>
    <row r="10" spans="1:29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/>
      <c r="H10" s="8">
        <v>0.1</v>
      </c>
      <c r="I10" s="9">
        <f>H10</f>
        <v>0.1</v>
      </c>
      <c r="J10" s="35">
        <v>0.15217391304347799</v>
      </c>
      <c r="K10" s="36">
        <v>0</v>
      </c>
      <c r="L10" s="36">
        <v>0</v>
      </c>
      <c r="M10" s="36">
        <v>0.33333333333333298</v>
      </c>
      <c r="N10" s="36">
        <v>9.0909090909090898E-2</v>
      </c>
      <c r="O10" s="36">
        <v>0</v>
      </c>
      <c r="P10" s="36">
        <v>0.17647058823529399</v>
      </c>
      <c r="Q10" s="36"/>
      <c r="R10" s="36"/>
      <c r="S10" s="36"/>
      <c r="T10" s="36"/>
      <c r="U10" s="36"/>
      <c r="V10" s="36"/>
      <c r="W10" s="1"/>
    </row>
    <row r="11" spans="1:29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/>
      <c r="H11" s="8">
        <v>0.75</v>
      </c>
      <c r="I11" s="9">
        <f>H11</f>
        <v>0.75</v>
      </c>
      <c r="J11" s="28">
        <v>0.6</v>
      </c>
      <c r="K11" s="23">
        <v>0.5</v>
      </c>
      <c r="L11" s="23">
        <v>0.66666666666666696</v>
      </c>
      <c r="M11" s="23">
        <v>1</v>
      </c>
      <c r="N11" s="23">
        <v>0.5</v>
      </c>
      <c r="O11" s="23">
        <v>0.6</v>
      </c>
      <c r="P11" s="23">
        <v>0.58333333333333304</v>
      </c>
      <c r="Q11" s="23"/>
      <c r="R11" s="23"/>
      <c r="S11" s="23"/>
      <c r="T11" s="23"/>
      <c r="U11" s="23"/>
      <c r="V11" s="23"/>
      <c r="W11" s="1"/>
      <c r="AC11" s="66"/>
    </row>
    <row r="12" spans="1:29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5"/>
      <c r="H12" s="15">
        <v>20</v>
      </c>
      <c r="I12" s="17">
        <f>H12/12*$B$1</f>
        <v>10</v>
      </c>
      <c r="J12" s="39">
        <v>9.0404362374163796</v>
      </c>
      <c r="K12" s="30">
        <v>1.7222380865187901</v>
      </c>
      <c r="L12" s="30">
        <v>1.90217391304348</v>
      </c>
      <c r="M12" s="30">
        <v>0.39814814814814797</v>
      </c>
      <c r="N12" s="30">
        <v>3.4362069491682399</v>
      </c>
      <c r="O12" s="30">
        <v>0.88461538461538503</v>
      </c>
      <c r="P12" s="30">
        <v>1.19285715842734</v>
      </c>
      <c r="Q12" s="30"/>
      <c r="R12" s="30"/>
      <c r="S12" s="30"/>
      <c r="T12" s="30"/>
      <c r="U12" s="30"/>
      <c r="V12" s="30"/>
      <c r="W12" s="1"/>
      <c r="AC12" s="66"/>
    </row>
    <row r="13" spans="1:29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5"/>
      <c r="H13" s="15">
        <v>1000</v>
      </c>
      <c r="I13" s="10">
        <f>H13/12*$B$1</f>
        <v>500</v>
      </c>
      <c r="J13" s="27">
        <v>316.28200904359198</v>
      </c>
      <c r="K13" s="20">
        <v>220.58238002232099</v>
      </c>
      <c r="L13" s="20">
        <v>21.704348356827399</v>
      </c>
      <c r="M13" s="20">
        <v>327.08332881221099</v>
      </c>
      <c r="N13" s="20">
        <v>61.483794113685299</v>
      </c>
      <c r="O13" s="20">
        <v>-176.55744190705099</v>
      </c>
      <c r="P13" s="20">
        <v>21.4326520647321</v>
      </c>
      <c r="Q13" s="20"/>
      <c r="R13" s="20"/>
      <c r="S13" s="20"/>
      <c r="T13" s="20"/>
      <c r="U13" s="20"/>
      <c r="V13" s="20"/>
      <c r="W13" s="1"/>
      <c r="AC13" s="66"/>
    </row>
    <row r="14" spans="1:29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5"/>
      <c r="H14" s="15">
        <v>6</v>
      </c>
      <c r="I14" s="17">
        <f>H14/12*$B$1</f>
        <v>3</v>
      </c>
      <c r="J14" s="29">
        <v>2.3297872340425601</v>
      </c>
      <c r="K14" s="30">
        <v>0</v>
      </c>
      <c r="L14" s="30">
        <v>0.52173913043478304</v>
      </c>
      <c r="M14" s="30">
        <v>0.62962962962962998</v>
      </c>
      <c r="N14" s="30">
        <v>0.48275862068965503</v>
      </c>
      <c r="O14" s="30">
        <v>0.61538461538461497</v>
      </c>
      <c r="P14" s="30">
        <v>0.122448979591837</v>
      </c>
      <c r="Q14" s="30"/>
      <c r="R14" s="30"/>
      <c r="S14" s="30"/>
      <c r="T14" s="30"/>
      <c r="U14" s="30"/>
      <c r="V14" s="30"/>
      <c r="W14" s="1"/>
      <c r="AC14" s="66"/>
    </row>
    <row r="15" spans="1:29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/>
      <c r="H15" s="8">
        <v>0.1</v>
      </c>
      <c r="I15" s="9">
        <f t="shared" ref="I15:I20" si="0">H15</f>
        <v>0.1</v>
      </c>
      <c r="J15" s="56">
        <v>0.173913043478261</v>
      </c>
      <c r="K15" s="22">
        <v>0</v>
      </c>
      <c r="L15" s="22">
        <v>0</v>
      </c>
      <c r="M15" s="22">
        <v>0</v>
      </c>
      <c r="N15" s="22">
        <v>0.2</v>
      </c>
      <c r="O15" s="22">
        <v>0</v>
      </c>
      <c r="P15" s="22">
        <v>0.3</v>
      </c>
      <c r="Q15" s="22"/>
      <c r="R15" s="22"/>
      <c r="S15" s="22"/>
      <c r="T15" s="22"/>
      <c r="U15" s="22"/>
      <c r="V15" s="22"/>
      <c r="W15" s="1"/>
      <c r="AC15" s="66"/>
    </row>
    <row r="16" spans="1:29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>
        <v>6</v>
      </c>
      <c r="I16" s="15">
        <f t="shared" si="0"/>
        <v>6</v>
      </c>
      <c r="J16" s="29">
        <v>8.4583333333333304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/>
      <c r="S16" s="30"/>
      <c r="T16" s="30"/>
      <c r="U16" s="30"/>
      <c r="V16" s="30"/>
      <c r="W16" s="1"/>
    </row>
    <row r="17" spans="1:29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0.03</v>
      </c>
      <c r="I17" s="9">
        <f t="shared" si="0"/>
        <v>0.03</v>
      </c>
      <c r="J17" s="32">
        <v>3.4732988157944497E-2</v>
      </c>
      <c r="K17" s="31">
        <v>0.120985065311533</v>
      </c>
      <c r="L17" s="31">
        <v>0</v>
      </c>
      <c r="M17" s="31">
        <v>1.14341356021709E-2</v>
      </c>
      <c r="N17" s="31">
        <v>6.4742593422056793E-2</v>
      </c>
      <c r="O17" s="31">
        <v>3.5607681852221601E-2</v>
      </c>
      <c r="P17" s="31" t="s">
        <v>233</v>
      </c>
      <c r="Q17" s="31"/>
      <c r="R17" s="31"/>
      <c r="S17" s="31"/>
      <c r="T17" s="31"/>
      <c r="U17" s="31"/>
      <c r="V17" s="31"/>
      <c r="W17" s="1"/>
      <c r="AC17" s="66"/>
    </row>
    <row r="18" spans="1:29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0.06</v>
      </c>
      <c r="I18" s="9">
        <f t="shared" si="0"/>
        <v>0.06</v>
      </c>
      <c r="J18" s="56">
        <v>9.2150733614110039E-2</v>
      </c>
      <c r="K18" s="22">
        <v>0.15650851673258001</v>
      </c>
      <c r="L18" s="34">
        <v>9.6750477077472793E-2</v>
      </c>
      <c r="M18" s="22">
        <v>0.13765292618119801</v>
      </c>
      <c r="N18" s="34">
        <v>8.1163696167637606E-2</v>
      </c>
      <c r="O18" s="34">
        <v>6.5867956757671403E-2</v>
      </c>
      <c r="P18" s="22">
        <v>1.4960828768100501E-2</v>
      </c>
      <c r="Q18" s="22"/>
      <c r="R18" s="22"/>
      <c r="S18" s="22"/>
      <c r="T18" s="22"/>
      <c r="U18" s="22"/>
      <c r="V18" s="22"/>
      <c r="W18" s="1"/>
      <c r="AC18" s="66"/>
    </row>
    <row r="19" spans="1:29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f t="shared" si="0"/>
        <v>0</v>
      </c>
      <c r="J19" s="26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/>
      <c r="R19" s="21"/>
      <c r="S19" s="21"/>
      <c r="T19" s="21"/>
      <c r="U19" s="21"/>
      <c r="V19" s="21"/>
      <c r="W19" s="1"/>
    </row>
    <row r="20" spans="1:29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f t="shared" si="0"/>
        <v>60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</row>
    <row r="21" spans="1:29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/>
      <c r="I21" s="15">
        <v>365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</row>
    <row r="22" spans="1:29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97</v>
      </c>
      <c r="H22" s="15">
        <v>0</v>
      </c>
      <c r="I22" s="4">
        <f>H22</f>
        <v>0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/>
      <c r="R22" s="21"/>
      <c r="S22" s="21"/>
      <c r="T22" s="21"/>
      <c r="U22" s="21"/>
      <c r="V22" s="21"/>
      <c r="W22" s="1"/>
    </row>
    <row r="23" spans="1:29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/>
      <c r="H23" s="21"/>
      <c r="I23" s="17">
        <f>H23/12*$B$1</f>
        <v>0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97</v>
      </c>
      <c r="O23" s="21" t="s">
        <v>97</v>
      </c>
      <c r="P23" s="21" t="s">
        <v>97</v>
      </c>
      <c r="Q23" s="21"/>
      <c r="R23" s="21"/>
      <c r="S23" s="21"/>
      <c r="T23" s="21"/>
      <c r="U23" s="21"/>
      <c r="V23" s="21"/>
      <c r="W23" s="1"/>
    </row>
    <row r="24" spans="1:29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/>
      <c r="H24" s="21"/>
      <c r="I24" s="10">
        <f>H24/12*$B$1</f>
        <v>0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97</v>
      </c>
      <c r="O24" s="21" t="s">
        <v>97</v>
      </c>
      <c r="P24" s="21" t="s">
        <v>97</v>
      </c>
      <c r="Q24" s="21"/>
      <c r="R24" s="21"/>
      <c r="S24" s="21"/>
      <c r="T24" s="21"/>
      <c r="U24" s="21"/>
      <c r="V24" s="21"/>
      <c r="W24" s="67"/>
    </row>
    <row r="25" spans="1:29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/>
      <c r="H25" s="15">
        <v>0</v>
      </c>
      <c r="I25" s="15">
        <f>H25</f>
        <v>0</v>
      </c>
      <c r="J25" s="26">
        <v>0</v>
      </c>
      <c r="K25" s="21">
        <v>0</v>
      </c>
      <c r="L25" s="21">
        <v>0</v>
      </c>
      <c r="M25" s="21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</row>
    <row r="26" spans="1:29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/>
      <c r="H26" s="15">
        <v>150</v>
      </c>
      <c r="I26" s="15">
        <f>H26</f>
        <v>150</v>
      </c>
      <c r="J26" s="26">
        <v>0</v>
      </c>
      <c r="K26" s="21">
        <v>0</v>
      </c>
      <c r="L26" s="21">
        <v>0</v>
      </c>
      <c r="M26" s="21">
        <v>0</v>
      </c>
      <c r="N26" s="21" t="s">
        <v>233</v>
      </c>
      <c r="O26" s="21" t="s">
        <v>233</v>
      </c>
      <c r="P26" s="21" t="s">
        <v>233</v>
      </c>
      <c r="Q26" s="21"/>
      <c r="R26" s="21"/>
      <c r="S26" s="21"/>
      <c r="T26" s="21"/>
      <c r="U26" s="21"/>
      <c r="V26" s="21"/>
      <c r="W26" s="1"/>
    </row>
    <row r="27" spans="1:29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/>
      <c r="H27" s="15">
        <v>10</v>
      </c>
      <c r="I27" s="17">
        <f>H27/12*$B$1</f>
        <v>5</v>
      </c>
      <c r="J27" s="26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</row>
    <row r="28" spans="1:29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/>
      <c r="H28" s="10">
        <v>500000</v>
      </c>
      <c r="I28" s="10">
        <f>H28/12*$B$1</f>
        <v>250000</v>
      </c>
      <c r="J28" s="26">
        <v>0</v>
      </c>
      <c r="K28" s="21">
        <v>0</v>
      </c>
      <c r="L28" s="21">
        <v>0</v>
      </c>
      <c r="M28" s="21">
        <v>0</v>
      </c>
      <c r="N28" s="10">
        <v>8944.5400000000009</v>
      </c>
      <c r="O28" s="10">
        <v>8944.5400000000009</v>
      </c>
      <c r="P28" s="21" t="s">
        <v>233</v>
      </c>
      <c r="Q28" s="21"/>
      <c r="R28" s="21"/>
      <c r="S28" s="21"/>
      <c r="T28" s="21"/>
      <c r="U28" s="21"/>
      <c r="V28" s="21"/>
      <c r="W28" s="1"/>
    </row>
    <row r="29" spans="1:29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/>
      <c r="H29" s="10">
        <v>500000</v>
      </c>
      <c r="I29" s="10">
        <f>H29/12*$B$1</f>
        <v>250000</v>
      </c>
      <c r="J29" s="26">
        <v>0</v>
      </c>
      <c r="K29" s="21">
        <v>0</v>
      </c>
      <c r="L29" s="21">
        <v>0</v>
      </c>
      <c r="M29" s="21">
        <v>0</v>
      </c>
      <c r="N29" s="10">
        <v>24126</v>
      </c>
      <c r="O29" s="10">
        <v>24126</v>
      </c>
      <c r="P29" s="21" t="s">
        <v>233</v>
      </c>
      <c r="Q29" s="21"/>
      <c r="R29" s="21"/>
      <c r="S29" s="21"/>
      <c r="T29" s="21"/>
      <c r="U29" s="21"/>
      <c r="V29" s="21"/>
      <c r="W29" s="1"/>
    </row>
    <row r="30" spans="1:29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/>
      <c r="H30" s="15">
        <v>4</v>
      </c>
      <c r="I30" s="15">
        <f t="shared" ref="I30:I35" si="1">H30</f>
        <v>4</v>
      </c>
      <c r="J30" s="26" t="s">
        <v>233</v>
      </c>
      <c r="K30" s="21" t="s">
        <v>233</v>
      </c>
      <c r="L30" s="21" t="s">
        <v>233</v>
      </c>
      <c r="M30" s="21" t="s">
        <v>233</v>
      </c>
      <c r="N30" s="21" t="s">
        <v>233</v>
      </c>
      <c r="O30" s="146">
        <v>3.75</v>
      </c>
      <c r="P30" s="21" t="s">
        <v>233</v>
      </c>
      <c r="Q30" s="21"/>
      <c r="R30" s="21"/>
      <c r="S30" s="21"/>
      <c r="T30" s="21"/>
      <c r="U30" s="21"/>
      <c r="V30" s="21"/>
      <c r="W30" s="68"/>
    </row>
    <row r="31" spans="1:29" ht="23.25" customHeight="1" thickBot="1" x14ac:dyDescent="0.4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/>
      <c r="H31" s="8">
        <v>1</v>
      </c>
      <c r="I31" s="8">
        <f t="shared" si="1"/>
        <v>1</v>
      </c>
      <c r="J31" s="26" t="s">
        <v>233</v>
      </c>
      <c r="K31" s="21" t="s">
        <v>233</v>
      </c>
      <c r="L31" s="21" t="s">
        <v>233</v>
      </c>
      <c r="M31" s="21" t="s">
        <v>233</v>
      </c>
      <c r="N31" s="21" t="s">
        <v>233</v>
      </c>
      <c r="O31" s="45">
        <v>1</v>
      </c>
      <c r="P31" s="21" t="s">
        <v>233</v>
      </c>
      <c r="Q31" s="21"/>
      <c r="R31" s="21"/>
      <c r="S31" s="21"/>
      <c r="T31" s="21"/>
      <c r="U31" s="21"/>
      <c r="V31" s="21"/>
      <c r="W31" s="1"/>
    </row>
    <row r="32" spans="1:29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si="1"/>
        <v>1</v>
      </c>
      <c r="J32" s="168"/>
      <c r="K32" s="156" t="s">
        <v>233</v>
      </c>
      <c r="L32" s="156"/>
      <c r="M32" s="156"/>
      <c r="N32" s="156"/>
      <c r="O32" s="157"/>
      <c r="P32" s="157"/>
      <c r="Q32" s="157"/>
      <c r="R32" s="157"/>
      <c r="S32" s="157"/>
      <c r="T32" s="157"/>
      <c r="U32" s="157"/>
      <c r="V32" s="158"/>
      <c r="W32" s="1"/>
    </row>
    <row r="33" spans="1:23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 t="s">
        <v>233</v>
      </c>
      <c r="H33" s="10">
        <f>0.148*H3</f>
        <v>1480</v>
      </c>
      <c r="I33" s="10">
        <f t="shared" si="1"/>
        <v>1480</v>
      </c>
      <c r="J33" s="27"/>
      <c r="K33" s="20" t="s">
        <v>233</v>
      </c>
      <c r="L33" s="20"/>
      <c r="M33" s="20"/>
      <c r="N33" s="20"/>
      <c r="O33" s="21"/>
      <c r="P33" s="21"/>
      <c r="Q33" s="21"/>
      <c r="R33" s="21"/>
      <c r="S33" s="21"/>
      <c r="T33" s="21"/>
      <c r="U33" s="21"/>
      <c r="V33" s="161"/>
      <c r="W33" s="1"/>
    </row>
    <row r="34" spans="1:23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 t="s">
        <v>233</v>
      </c>
      <c r="H34" s="8">
        <v>0.1</v>
      </c>
      <c r="I34" s="8">
        <f t="shared" si="1"/>
        <v>0.1</v>
      </c>
      <c r="J34" s="28"/>
      <c r="K34" s="22" t="s">
        <v>233</v>
      </c>
      <c r="L34" s="22"/>
      <c r="M34" s="22"/>
      <c r="N34" s="22"/>
      <c r="O34" s="21"/>
      <c r="P34" s="21"/>
      <c r="Q34" s="21"/>
      <c r="R34" s="21"/>
      <c r="S34" s="21"/>
      <c r="T34" s="21"/>
      <c r="U34" s="21"/>
      <c r="V34" s="161"/>
      <c r="W34" s="1"/>
    </row>
    <row r="35" spans="1:23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 t="s">
        <v>233</v>
      </c>
      <c r="H35" s="8">
        <v>0.75</v>
      </c>
      <c r="I35" s="8">
        <f t="shared" si="1"/>
        <v>0.75</v>
      </c>
      <c r="J35" s="28"/>
      <c r="K35" s="23" t="s">
        <v>233</v>
      </c>
      <c r="L35" s="23"/>
      <c r="M35" s="23"/>
      <c r="N35" s="23"/>
      <c r="O35" s="21"/>
      <c r="P35" s="21"/>
      <c r="Q35" s="21"/>
      <c r="R35" s="21"/>
      <c r="S35" s="21"/>
      <c r="T35" s="21"/>
      <c r="U35" s="21"/>
      <c r="V35" s="161"/>
      <c r="W35" s="1"/>
    </row>
    <row r="36" spans="1:23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 t="s">
        <v>233</v>
      </c>
      <c r="H36" s="10">
        <v>0</v>
      </c>
      <c r="I36" s="10">
        <f>H36/12*$B$1</f>
        <v>0</v>
      </c>
      <c r="J36" s="27"/>
      <c r="K36" s="23" t="s">
        <v>233</v>
      </c>
      <c r="L36" s="23"/>
      <c r="M36" s="21"/>
      <c r="N36" s="21"/>
      <c r="O36" s="21"/>
      <c r="P36" s="21"/>
      <c r="Q36" s="21"/>
      <c r="R36" s="21"/>
      <c r="S36" s="21"/>
      <c r="T36" s="21"/>
      <c r="U36" s="21"/>
      <c r="V36" s="161"/>
      <c r="W36" s="1"/>
    </row>
    <row r="37" spans="1:23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 t="s">
        <v>233</v>
      </c>
      <c r="H37" s="8">
        <v>0.9</v>
      </c>
      <c r="I37" s="8">
        <f>H37</f>
        <v>0.9</v>
      </c>
      <c r="J37" s="28"/>
      <c r="K37" s="23" t="s">
        <v>233</v>
      </c>
      <c r="L37" s="23"/>
      <c r="M37" s="23"/>
      <c r="N37" s="23"/>
      <c r="O37" s="21"/>
      <c r="P37" s="21"/>
      <c r="Q37" s="21"/>
      <c r="R37" s="21"/>
      <c r="S37" s="21"/>
      <c r="T37" s="21"/>
      <c r="U37" s="21"/>
      <c r="V37" s="161"/>
      <c r="W37" s="1"/>
    </row>
    <row r="38" spans="1:23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 t="s">
        <v>233</v>
      </c>
      <c r="H38" s="25">
        <v>0</v>
      </c>
      <c r="I38" s="25">
        <f>H38</f>
        <v>0</v>
      </c>
      <c r="J38" s="163"/>
      <c r="K38" s="24" t="s">
        <v>233</v>
      </c>
      <c r="L38" s="24"/>
      <c r="M38" s="24"/>
      <c r="N38" s="24"/>
      <c r="O38" s="21"/>
      <c r="P38" s="21"/>
      <c r="Q38" s="21"/>
      <c r="R38" s="21"/>
      <c r="S38" s="21"/>
      <c r="T38" s="21"/>
      <c r="U38" s="21"/>
      <c r="V38" s="161"/>
      <c r="W38" s="1"/>
    </row>
    <row r="39" spans="1:23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 t="s">
        <v>233</v>
      </c>
      <c r="H39" s="15" t="s">
        <v>61</v>
      </c>
      <c r="I39" s="18">
        <v>50</v>
      </c>
      <c r="J39" s="26"/>
      <c r="K39" s="24" t="s">
        <v>233</v>
      </c>
      <c r="L39" s="24"/>
      <c r="M39" s="24"/>
      <c r="N39" s="24"/>
      <c r="O39" s="21"/>
      <c r="P39" s="21"/>
      <c r="Q39" s="21"/>
      <c r="R39" s="21"/>
      <c r="S39" s="21"/>
      <c r="T39" s="21"/>
      <c r="U39" s="21"/>
      <c r="V39" s="161"/>
      <c r="W39" s="1"/>
    </row>
    <row r="40" spans="1:23" ht="23.25" customHeight="1" thickBot="1" x14ac:dyDescent="0.4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 t="s">
        <v>233</v>
      </c>
      <c r="H40" s="8">
        <v>0.02</v>
      </c>
      <c r="I40" s="8">
        <f t="shared" ref="I40:I49" si="2">H40</f>
        <v>0.02</v>
      </c>
      <c r="J40" s="169"/>
      <c r="K40" s="170" t="s">
        <v>233</v>
      </c>
      <c r="L40" s="170"/>
      <c r="M40" s="170"/>
      <c r="N40" s="170"/>
      <c r="O40" s="166"/>
      <c r="P40" s="166"/>
      <c r="Q40" s="166"/>
      <c r="R40" s="166"/>
      <c r="S40" s="166"/>
      <c r="T40" s="166"/>
      <c r="U40" s="166"/>
      <c r="V40" s="167"/>
      <c r="W40" s="1"/>
    </row>
    <row r="41" spans="1:23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/>
      <c r="H41" s="15">
        <v>0</v>
      </c>
      <c r="I41" s="15">
        <f t="shared" si="2"/>
        <v>0</v>
      </c>
      <c r="J41" s="26"/>
      <c r="K41" s="21" t="s">
        <v>233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1"/>
    </row>
    <row r="42" spans="1:23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/>
      <c r="I42" s="9">
        <f>H42/12*$B$1</f>
        <v>0</v>
      </c>
      <c r="J42" s="28">
        <v>0.38</v>
      </c>
      <c r="K42" s="23">
        <v>0.38</v>
      </c>
      <c r="L42" s="23">
        <v>0.38</v>
      </c>
      <c r="M42" s="21">
        <v>0.38</v>
      </c>
      <c r="N42" s="21">
        <v>0.38</v>
      </c>
      <c r="O42" s="21">
        <v>0.38</v>
      </c>
      <c r="P42" s="21">
        <v>0.38</v>
      </c>
      <c r="Q42" s="21"/>
      <c r="R42" s="21"/>
      <c r="S42" s="21"/>
      <c r="T42" s="21"/>
      <c r="U42" s="21"/>
      <c r="V42" s="21"/>
      <c r="W42" s="1"/>
    </row>
    <row r="43" spans="1:23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/>
      <c r="H43" s="8">
        <v>0.8</v>
      </c>
      <c r="I43" s="9">
        <f>H43/12*$B$1</f>
        <v>0.4</v>
      </c>
      <c r="J43" s="28" t="s">
        <v>233</v>
      </c>
      <c r="K43" s="23" t="s">
        <v>233</v>
      </c>
      <c r="L43" s="23" t="s">
        <v>233</v>
      </c>
      <c r="M43" s="22" t="s">
        <v>233</v>
      </c>
      <c r="N43" s="22" t="s">
        <v>233</v>
      </c>
      <c r="O43" s="21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</row>
    <row r="44" spans="1:23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 t="s">
        <v>233</v>
      </c>
      <c r="H44" s="8">
        <v>1</v>
      </c>
      <c r="I44" s="8">
        <f t="shared" si="2"/>
        <v>1</v>
      </c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</row>
    <row r="45" spans="1:23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15">
        <v>5</v>
      </c>
      <c r="I45" s="15">
        <f t="shared" si="2"/>
        <v>5</v>
      </c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</row>
    <row r="46" spans="1:23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>
        <v>5</v>
      </c>
      <c r="I46" s="15">
        <f t="shared" si="2"/>
        <v>5</v>
      </c>
      <c r="J46" s="26">
        <v>2</v>
      </c>
      <c r="K46" s="24">
        <v>3</v>
      </c>
      <c r="L46" s="24">
        <v>3</v>
      </c>
      <c r="M46" s="24">
        <v>3</v>
      </c>
      <c r="N46" s="24">
        <v>2</v>
      </c>
      <c r="O46" s="24">
        <v>2</v>
      </c>
      <c r="P46" s="23" t="s">
        <v>233</v>
      </c>
      <c r="Q46" s="21"/>
      <c r="R46" s="21"/>
      <c r="S46" s="21"/>
      <c r="T46" s="21"/>
      <c r="U46" s="21"/>
      <c r="V46" s="21"/>
      <c r="W46" s="1"/>
    </row>
    <row r="47" spans="1:23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 t="shared" si="2"/>
        <v>90</v>
      </c>
      <c r="J47" s="26">
        <v>46.95</v>
      </c>
      <c r="K47" s="24">
        <v>46.3</v>
      </c>
      <c r="L47" s="24">
        <v>65.900000000000006</v>
      </c>
      <c r="M47" s="24">
        <v>65.900000000000006</v>
      </c>
      <c r="N47" s="24">
        <v>45.55</v>
      </c>
      <c r="O47" s="24">
        <v>46.95</v>
      </c>
      <c r="P47" s="23" t="s">
        <v>233</v>
      </c>
      <c r="Q47" s="21"/>
      <c r="R47" s="21"/>
      <c r="S47" s="21"/>
      <c r="T47" s="21"/>
      <c r="U47" s="21"/>
      <c r="V47" s="21"/>
      <c r="W47" s="1"/>
    </row>
    <row r="48" spans="1:23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90</v>
      </c>
      <c r="I48" s="15">
        <f t="shared" si="2"/>
        <v>90</v>
      </c>
      <c r="J48" s="29">
        <v>37.339930555552897</v>
      </c>
      <c r="K48" s="24">
        <v>62.963888888887602</v>
      </c>
      <c r="L48" s="24">
        <v>34</v>
      </c>
      <c r="M48" s="24">
        <v>0</v>
      </c>
      <c r="N48" s="24">
        <v>9.3399305555529306</v>
      </c>
      <c r="O48" s="24">
        <v>37.339930555552897</v>
      </c>
      <c r="P48" s="23" t="s">
        <v>233</v>
      </c>
      <c r="Q48" s="21"/>
      <c r="R48" s="21"/>
      <c r="S48" s="21"/>
      <c r="T48" s="21"/>
      <c r="U48" s="21"/>
      <c r="V48" s="21"/>
      <c r="W48" s="1"/>
    </row>
    <row r="49" spans="1:23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>
        <v>10</v>
      </c>
      <c r="I49" s="15">
        <f t="shared" si="2"/>
        <v>10</v>
      </c>
      <c r="J49" s="26">
        <v>2</v>
      </c>
      <c r="K49" s="24">
        <v>6</v>
      </c>
      <c r="L49" s="24">
        <v>1</v>
      </c>
      <c r="M49" s="24">
        <v>0</v>
      </c>
      <c r="N49" s="24">
        <v>2</v>
      </c>
      <c r="O49" s="24">
        <v>2</v>
      </c>
      <c r="P49" s="23" t="s">
        <v>233</v>
      </c>
      <c r="Q49" s="21"/>
      <c r="R49" s="21"/>
      <c r="S49" s="21"/>
      <c r="T49" s="21"/>
      <c r="U49" s="21"/>
      <c r="V49" s="21"/>
      <c r="W49" s="1"/>
    </row>
    <row r="50" spans="1:23" x14ac:dyDescent="0.35">
      <c r="K50" s="65" t="s">
        <v>233</v>
      </c>
    </row>
    <row r="51" spans="1:23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3">4000/12</f>
        <v>333.33333333333331</v>
      </c>
      <c r="R53" s="70">
        <f t="shared" si="3"/>
        <v>333.33333333333331</v>
      </c>
      <c r="S53" s="70">
        <f t="shared" si="3"/>
        <v>333.33333333333331</v>
      </c>
      <c r="T53" s="70">
        <f t="shared" si="3"/>
        <v>333.33333333333331</v>
      </c>
      <c r="U53" s="70">
        <f t="shared" si="3"/>
        <v>333.33333333333331</v>
      </c>
      <c r="V53" s="70">
        <f t="shared" si="3"/>
        <v>333.33333333333331</v>
      </c>
    </row>
    <row r="54" spans="1:23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4">Q53*Q51*Q52</f>
        <v>800</v>
      </c>
      <c r="R54" s="70">
        <f t="shared" si="4"/>
        <v>1066.6666666666667</v>
      </c>
      <c r="S54" s="70">
        <f t="shared" si="4"/>
        <v>1600</v>
      </c>
      <c r="T54" s="70">
        <f t="shared" si="4"/>
        <v>1866.6666666666665</v>
      </c>
      <c r="U54" s="70">
        <f t="shared" si="4"/>
        <v>1866.6666666666665</v>
      </c>
      <c r="V54" s="70">
        <f t="shared" si="4"/>
        <v>2133.3333333333335</v>
      </c>
    </row>
    <row r="55" spans="1:23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5">ROUNDUP(Q52*Q51,0)</f>
        <v>3</v>
      </c>
      <c r="R55" s="65">
        <f t="shared" si="5"/>
        <v>4</v>
      </c>
      <c r="S55" s="65">
        <f t="shared" si="5"/>
        <v>5</v>
      </c>
      <c r="T55" s="65">
        <f t="shared" si="5"/>
        <v>6</v>
      </c>
      <c r="U55" s="65">
        <f t="shared" si="5"/>
        <v>6</v>
      </c>
      <c r="V55" s="65">
        <f t="shared" si="5"/>
        <v>7</v>
      </c>
    </row>
    <row r="56" spans="1:23" x14ac:dyDescent="0.35">
      <c r="A56" s="1" t="s">
        <v>175</v>
      </c>
      <c r="B56" s="1" t="s">
        <v>177</v>
      </c>
    </row>
    <row r="57" spans="1:23" x14ac:dyDescent="0.35">
      <c r="A57" s="1" t="s">
        <v>175</v>
      </c>
      <c r="B57" s="1" t="s">
        <v>181</v>
      </c>
    </row>
    <row r="58" spans="1:23" x14ac:dyDescent="0.35">
      <c r="A58" s="1"/>
      <c r="B58" s="1"/>
    </row>
    <row r="59" spans="1:23" x14ac:dyDescent="0.35">
      <c r="A59" s="1"/>
      <c r="B59" s="1"/>
    </row>
    <row r="60" spans="1:23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" x14ac:dyDescent="0.35">
      <c r="A61" s="1"/>
      <c r="B61" s="1"/>
      <c r="K61" s="65">
        <f>ROUNDUP(K60*$H$5,0)</f>
        <v>0</v>
      </c>
      <c r="L61" s="65">
        <f t="shared" ref="L61:V61" si="6">ROUNDUP(L60*$H$5,0)</f>
        <v>0</v>
      </c>
      <c r="M61" s="65">
        <f t="shared" si="6"/>
        <v>0</v>
      </c>
      <c r="N61" s="65">
        <f t="shared" si="6"/>
        <v>0</v>
      </c>
      <c r="O61" s="65">
        <f t="shared" si="6"/>
        <v>0</v>
      </c>
      <c r="P61" s="65">
        <f t="shared" si="6"/>
        <v>0</v>
      </c>
      <c r="Q61" s="65">
        <f t="shared" si="6"/>
        <v>6</v>
      </c>
      <c r="R61" s="65">
        <f t="shared" si="6"/>
        <v>7</v>
      </c>
      <c r="S61" s="65">
        <f t="shared" si="6"/>
        <v>8</v>
      </c>
      <c r="T61" s="65">
        <f t="shared" si="6"/>
        <v>8</v>
      </c>
      <c r="U61" s="65">
        <f t="shared" si="6"/>
        <v>6</v>
      </c>
      <c r="V61" s="65">
        <f t="shared" si="6"/>
        <v>7</v>
      </c>
    </row>
    <row r="62" spans="1:23" x14ac:dyDescent="0.35">
      <c r="A62" s="1"/>
      <c r="B62" s="1"/>
    </row>
    <row r="63" spans="1:23" x14ac:dyDescent="0.35">
      <c r="A63" s="1"/>
      <c r="B63" s="1"/>
    </row>
    <row r="64" spans="1:23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143" priority="597" operator="greaterThan">
      <formula>$H$8</formula>
    </cfRule>
  </conditionalFormatting>
  <conditionalFormatting sqref="H10">
    <cfRule type="cellIs" dxfId="142" priority="596" operator="greaterThan">
      <formula>$H$10</formula>
    </cfRule>
  </conditionalFormatting>
  <conditionalFormatting sqref="J7">
    <cfRule type="cellIs" dxfId="141" priority="595" operator="greaterThan">
      <formula>$I$7</formula>
    </cfRule>
  </conditionalFormatting>
  <conditionalFormatting sqref="J3">
    <cfRule type="cellIs" dxfId="140" priority="594" operator="lessThan">
      <formula>$I$3</formula>
    </cfRule>
  </conditionalFormatting>
  <conditionalFormatting sqref="J4">
    <cfRule type="cellIs" dxfId="139" priority="593" operator="lessThan">
      <formula>$I$4</formula>
    </cfRule>
  </conditionalFormatting>
  <conditionalFormatting sqref="J5">
    <cfRule type="cellIs" dxfId="138" priority="592" operator="lessThan">
      <formula>$I$5</formula>
    </cfRule>
  </conditionalFormatting>
  <conditionalFormatting sqref="J8">
    <cfRule type="cellIs" dxfId="137" priority="591" operator="greaterThan">
      <formula>$I$8</formula>
    </cfRule>
  </conditionalFormatting>
  <conditionalFormatting sqref="J9">
    <cfRule type="cellIs" dxfId="136" priority="590" operator="greaterThan">
      <formula>$I$9</formula>
    </cfRule>
  </conditionalFormatting>
  <conditionalFormatting sqref="J10">
    <cfRule type="cellIs" dxfId="135" priority="589" operator="lessThan">
      <formula>$I$10</formula>
    </cfRule>
  </conditionalFormatting>
  <conditionalFormatting sqref="J11">
    <cfRule type="cellIs" dxfId="134" priority="588" operator="lessThan">
      <formula>$I$11</formula>
    </cfRule>
  </conditionalFormatting>
  <conditionalFormatting sqref="J12">
    <cfRule type="cellIs" dxfId="133" priority="587" operator="greaterThan">
      <formula>$I$12</formula>
    </cfRule>
  </conditionalFormatting>
  <conditionalFormatting sqref="J13">
    <cfRule type="cellIs" dxfId="132" priority="586" operator="greaterThan">
      <formula>$I$13</formula>
    </cfRule>
  </conditionalFormatting>
  <conditionalFormatting sqref="J14">
    <cfRule type="cellIs" dxfId="131" priority="585" operator="greaterThan">
      <formula>$I$14</formula>
    </cfRule>
  </conditionalFormatting>
  <conditionalFormatting sqref="J15">
    <cfRule type="cellIs" dxfId="130" priority="584" operator="greaterThan">
      <formula>$I$15</formula>
    </cfRule>
  </conditionalFormatting>
  <conditionalFormatting sqref="J16">
    <cfRule type="cellIs" dxfId="129" priority="583" operator="greaterThan">
      <formula>$I$16</formula>
    </cfRule>
  </conditionalFormatting>
  <conditionalFormatting sqref="J17">
    <cfRule type="cellIs" dxfId="128" priority="582" operator="greaterThan">
      <formula>$I$17</formula>
    </cfRule>
  </conditionalFormatting>
  <conditionalFormatting sqref="J18">
    <cfRule type="cellIs" dxfId="127" priority="581" operator="greaterThan">
      <formula>$I$18</formula>
    </cfRule>
  </conditionalFormatting>
  <conditionalFormatting sqref="J46">
    <cfRule type="cellIs" dxfId="126" priority="562" operator="greaterThan">
      <formula>$I$46</formula>
    </cfRule>
  </conditionalFormatting>
  <conditionalFormatting sqref="J47">
    <cfRule type="cellIs" dxfId="125" priority="561" operator="greaterThan">
      <formula>$I$47</formula>
    </cfRule>
  </conditionalFormatting>
  <conditionalFormatting sqref="J48">
    <cfRule type="cellIs" dxfId="124" priority="560" operator="greaterThan">
      <formula>$I$48</formula>
    </cfRule>
  </conditionalFormatting>
  <conditionalFormatting sqref="J49">
    <cfRule type="cellIs" dxfId="123" priority="559" operator="greaterThan">
      <formula>$I$49</formula>
    </cfRule>
  </conditionalFormatting>
  <conditionalFormatting sqref="J6">
    <cfRule type="cellIs" dxfId="122" priority="558" operator="lessThan">
      <formula>$I$6</formula>
    </cfRule>
  </conditionalFormatting>
  <conditionalFormatting sqref="J42">
    <cfRule type="cellIs" dxfId="121" priority="598" operator="lessThan">
      <formula>#REF!</formula>
    </cfRule>
  </conditionalFormatting>
  <conditionalFormatting sqref="J43">
    <cfRule type="cellIs" dxfId="120" priority="599" operator="lessThan">
      <formula>#REF!</formula>
    </cfRule>
  </conditionalFormatting>
  <conditionalFormatting sqref="J44">
    <cfRule type="cellIs" dxfId="119" priority="370" operator="lessThan">
      <formula>$I$44</formula>
    </cfRule>
  </conditionalFormatting>
  <conditionalFormatting sqref="J44:J45">
    <cfRule type="cellIs" dxfId="118" priority="369" operator="greaterThan">
      <formula>$I$45</formula>
    </cfRule>
  </conditionalFormatting>
  <conditionalFormatting sqref="J25:J29">
    <cfRule type="cellIs" dxfId="117" priority="29" operator="greaterThan">
      <formula>#REF!</formula>
    </cfRule>
  </conditionalFormatting>
  <conditionalFormatting sqref="J30:J31 J41">
    <cfRule type="cellIs" dxfId="116" priority="28" operator="greaterThan">
      <formula>#REF!</formula>
    </cfRule>
  </conditionalFormatting>
  <conditionalFormatting sqref="J19">
    <cfRule type="cellIs" dxfId="115" priority="15" operator="greaterThan">
      <formula>$I$19</formula>
    </cfRule>
  </conditionalFormatting>
  <conditionalFormatting sqref="J20">
    <cfRule type="cellIs" dxfId="114" priority="14" operator="greaterThan">
      <formula>$I$20</formula>
    </cfRule>
  </conditionalFormatting>
  <conditionalFormatting sqref="J21">
    <cfRule type="cellIs" dxfId="113" priority="13" operator="greaterThan">
      <formula>$I$21</formula>
    </cfRule>
  </conditionalFormatting>
  <conditionalFormatting sqref="J22">
    <cfRule type="cellIs" dxfId="112" priority="12" operator="greaterThan">
      <formula>$I$22</formula>
    </cfRule>
  </conditionalFormatting>
  <conditionalFormatting sqref="J23">
    <cfRule type="cellIs" dxfId="111" priority="11" operator="greaterThan">
      <formula>$I$23</formula>
    </cfRule>
  </conditionalFormatting>
  <conditionalFormatting sqref="J24">
    <cfRule type="cellIs" dxfId="110" priority="10" operator="greaterThan">
      <formula>$I$24</formula>
    </cfRule>
  </conditionalFormatting>
  <conditionalFormatting sqref="J32">
    <cfRule type="cellIs" dxfId="109" priority="9" operator="lessThan">
      <formula>$I$3</formula>
    </cfRule>
  </conditionalFormatting>
  <conditionalFormatting sqref="J33">
    <cfRule type="cellIs" dxfId="108" priority="8" operator="greaterThan">
      <formula>$I$4</formula>
    </cfRule>
  </conditionalFormatting>
  <conditionalFormatting sqref="J34">
    <cfRule type="cellIs" dxfId="107" priority="7" operator="greaterThan">
      <formula>$I$5</formula>
    </cfRule>
  </conditionalFormatting>
  <conditionalFormatting sqref="J35">
    <cfRule type="cellIs" dxfId="106" priority="6" operator="lessThan">
      <formula>$I$6</formula>
    </cfRule>
  </conditionalFormatting>
  <conditionalFormatting sqref="J36">
    <cfRule type="cellIs" dxfId="105" priority="5" operator="greaterThan">
      <formula>$I$7</formula>
    </cfRule>
  </conditionalFormatting>
  <conditionalFormatting sqref="J37">
    <cfRule type="cellIs" dxfId="104" priority="4" operator="lessThan">
      <formula>$I$8</formula>
    </cfRule>
  </conditionalFormatting>
  <conditionalFormatting sqref="J38">
    <cfRule type="cellIs" dxfId="103" priority="3" operator="greaterThan">
      <formula>$I$9</formula>
    </cfRule>
  </conditionalFormatting>
  <conditionalFormatting sqref="J39">
    <cfRule type="cellIs" dxfId="102" priority="2" operator="greaterThan">
      <formula>$I$10</formula>
    </cfRule>
  </conditionalFormatting>
  <conditionalFormatting sqref="J40">
    <cfRule type="cellIs" dxfId="101" priority="1" operator="greaterThan">
      <formula>$I$11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'PrimaryDiagnost Digital'!K48:V48</xm:f>
              <xm:sqref>W48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'PrimaryDiagnost Digital'!K7:V7</xm:f>
              <xm:sqref>W7</xm:sqref>
            </x14:sparkline>
            <x14:sparkline>
              <xm:f>'PrimaryDiagnost Digital'!K8:V8</xm:f>
              <xm:sqref>W8</xm:sqref>
            </x14:sparkline>
            <x14:sparkline>
              <xm:f>'PrimaryDiagnost Digital'!K9:V9</xm:f>
              <xm:sqref>W9</xm:sqref>
            </x14:sparkline>
            <x14:sparkline>
              <xm:f>'PrimaryDiagnost Digital'!K10:V10</xm:f>
              <xm:sqref>W10</xm:sqref>
            </x14:sparkline>
            <x14:sparkline>
              <xm:f>'PrimaryDiagnost Digital'!K16:V16</xm:f>
              <xm:sqref>W16</xm:sqref>
            </x14:sparkline>
            <x14:sparkline>
              <xm:f>'PrimaryDiagnost Digital'!K17:V17</xm:f>
              <xm:sqref>W17</xm:sqref>
            </x14:sparkline>
            <x14:sparkline>
              <xm:f>'PrimaryDiagnost Digital'!K18:V18</xm:f>
              <xm:sqref>W18</xm:sqref>
            </x14:sparkline>
            <x14:sparkline>
              <xm:f>'PrimaryDiagnost Digital'!K12:V12</xm:f>
              <xm:sqref>W12</xm:sqref>
            </x14:sparkline>
            <x14:sparkline>
              <xm:f>'PrimaryDiagnost Digital'!K13:V13</xm:f>
              <xm:sqref>W13</xm:sqref>
            </x14:sparkline>
            <x14:sparkline>
              <xm:f>'PrimaryDiagnost Digital'!K14:V14</xm:f>
              <xm:sqref>W14</xm:sqref>
            </x14:sparkline>
            <x14:sparkline>
              <xm:f>'PrimaryDiagnost Digital'!K11:V11</xm:f>
              <xm:sqref>W11</xm:sqref>
            </x14:sparkline>
            <x14:sparkline>
              <xm:f>'PrimaryDiagnost Digital'!K15:V15</xm:f>
              <xm:sqref>W15</xm:sqref>
            </x14:sparkline>
            <x14:sparkline>
              <xm:f>'PrimaryDiagnost Digital'!K5:V5</xm:f>
              <xm:sqref>W5</xm:sqref>
            </x14:sparkline>
            <x14:sparkline>
              <xm:f>'PrimaryDiagnost Digital'!K3:V3</xm:f>
              <xm:sqref>W3</xm:sqref>
            </x14:sparkline>
            <x14:sparkline>
              <xm:f>'PrimaryDiagnost Digital'!K4:V4</xm:f>
              <xm:sqref>W4</xm:sqref>
            </x14:sparkline>
            <x14:sparkline>
              <xm:f>'PrimaryDiagnost Digital'!K6:V6</xm:f>
              <xm:sqref>W6</xm:sqref>
            </x14:sparkline>
            <x14:sparkline>
              <xm:f>'PrimaryDiagnost Digital'!K25:V25</xm:f>
              <xm:sqref>W25</xm:sqref>
            </x14:sparkline>
            <x14:sparkline>
              <xm:f>'PrimaryDiagnost Digital'!K26:V26</xm:f>
              <xm:sqref>W26</xm:sqref>
            </x14:sparkline>
            <x14:sparkline>
              <xm:f>'PrimaryDiagnost Digital'!K27:V27</xm:f>
              <xm:sqref>W27</xm:sqref>
            </x14:sparkline>
            <x14:sparkline>
              <xm:f>'PrimaryDiagnost Digital'!K28:V28</xm:f>
              <xm:sqref>W28</xm:sqref>
            </x14:sparkline>
            <x14:sparkline>
              <xm:f>'PrimaryDiagnost Digital'!K29:V29</xm:f>
              <xm:sqref>W29</xm:sqref>
            </x14:sparkline>
            <x14:sparkline>
              <xm:f>'PrimaryDiagnost Digital'!K19:V19</xm:f>
              <xm:sqref>W19</xm:sqref>
            </x14:sparkline>
            <x14:sparkline>
              <xm:f>'PrimaryDiagnost Digital'!K20:V20</xm:f>
              <xm:sqref>W20</xm:sqref>
            </x14:sparkline>
            <x14:sparkline>
              <xm:f>'PrimaryDiagnost Digital'!K21:V21</xm:f>
              <xm:sqref>W21</xm:sqref>
            </x14:sparkline>
            <x14:sparkline>
              <xm:f>'PrimaryDiagnost Digital'!K22:V22</xm:f>
              <xm:sqref>W22</xm:sqref>
            </x14:sparkline>
            <x14:sparkline>
              <xm:f>'PrimaryDiagnost Digital'!K23:V23</xm:f>
              <xm:sqref>W23</xm:sqref>
            </x14:sparkline>
            <x14:sparkline>
              <xm:f>'PrimaryDiagnost Digital'!K24:V24</xm:f>
              <xm:sqref>W24</xm:sqref>
            </x14:sparkline>
            <x14:sparkline>
              <xm:f>'PrimaryDiagnost Digital'!K32:V32</xm:f>
              <xm:sqref>W32</xm:sqref>
            </x14:sparkline>
            <x14:sparkline>
              <xm:f>'PrimaryDiagnost Digital'!K33:V33</xm:f>
              <xm:sqref>W33</xm:sqref>
            </x14:sparkline>
            <x14:sparkline>
              <xm:f>'PrimaryDiagnost Digital'!K34:V34</xm:f>
              <xm:sqref>W34</xm:sqref>
            </x14:sparkline>
            <x14:sparkline>
              <xm:f>'PrimaryDiagnost Digital'!K35:V35</xm:f>
              <xm:sqref>W35</xm:sqref>
            </x14:sparkline>
            <x14:sparkline>
              <xm:f>'PrimaryDiagnost Digital'!K36:V36</xm:f>
              <xm:sqref>W36</xm:sqref>
            </x14:sparkline>
            <x14:sparkline>
              <xm:f>'PrimaryDiagnost Digital'!K37:V37</xm:f>
              <xm:sqref>W37</xm:sqref>
            </x14:sparkline>
            <x14:sparkline>
              <xm:f>'PrimaryDiagnost Digital'!K38:V38</xm:f>
              <xm:sqref>W38</xm:sqref>
            </x14:sparkline>
            <x14:sparkline>
              <xm:f>'PrimaryDiagnost Digital'!K39:V39</xm:f>
              <xm:sqref>W39</xm:sqref>
            </x14:sparkline>
            <x14:sparkline>
              <xm:f>'PrimaryDiagnost Digital'!K40:V40</xm:f>
              <xm:sqref>W40</xm:sqref>
            </x14:sparkline>
            <x14:sparkline>
              <xm:f>'PrimaryDiagnost Digital'!K30:V30</xm:f>
              <xm:sqref>W30</xm:sqref>
            </x14:sparkline>
            <x14:sparkline>
              <xm:f>'PrimaryDiagnost Digital'!K31:V31</xm:f>
              <xm:sqref>W31</xm:sqref>
            </x14:sparkline>
            <x14:sparkline>
              <xm:f>'PrimaryDiagnost Digital'!K45:V45</xm:f>
              <xm:sqref>W45</xm:sqref>
            </x14:sparkline>
            <x14:sparkline>
              <xm:f>'PrimaryDiagnost Digital'!K41:V41</xm:f>
              <xm:sqref>W41</xm:sqref>
            </x14:sparkline>
            <x14:sparkline>
              <xm:f>'PrimaryDiagnost Digital'!K46:V46</xm:f>
              <xm:sqref>W46</xm:sqref>
            </x14:sparkline>
            <x14:sparkline>
              <xm:f>'PrimaryDiagnost Digital'!K47:V47</xm:f>
              <xm:sqref>W47</xm:sqref>
            </x14:sparkline>
            <x14:sparkline>
              <xm:f>'PrimaryDiagnost Digital'!K49:V49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'PrimaryDiagnost Digital'!K44:V44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'PrimaryDiagnost Digital'!K42:V42</xm:f>
              <xm:sqref>W42</xm:sqref>
            </x14:sparkline>
            <x14:sparkline>
              <xm:f>'PrimaryDiagnost Digital'!K43:V43</xm:f>
              <xm:sqref>W43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XFD1048527"/>
  <sheetViews>
    <sheetView showGridLines="0" zoomScale="60" zoomScaleNormal="6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7109375" defaultRowHeight="23.25" x14ac:dyDescent="0.35"/>
  <cols>
    <col min="1" max="1" width="13.140625" style="61" bestFit="1" customWidth="1"/>
    <col min="2" max="2" width="70.85546875" style="61" bestFit="1" customWidth="1"/>
    <col min="3" max="3" width="26.5703125" style="61" customWidth="1"/>
    <col min="4" max="4" width="17.28515625" style="61" customWidth="1"/>
    <col min="5" max="5" width="29.28515625" style="62" bestFit="1" customWidth="1"/>
    <col min="6" max="6" width="23" style="63" customWidth="1"/>
    <col min="7" max="7" width="20.7109375" style="63" customWidth="1"/>
    <col min="8" max="9" width="22.28515625" style="63" customWidth="1"/>
    <col min="10" max="10" width="21.28515625" style="64" bestFit="1" customWidth="1"/>
    <col min="11" max="14" width="21.28515625" style="65" bestFit="1" customWidth="1"/>
    <col min="15" max="15" width="15.28515625" style="65" bestFit="1" customWidth="1"/>
    <col min="16" max="16" width="13.140625" style="65" bestFit="1" customWidth="1"/>
    <col min="17" max="17" width="12.140625" style="65" bestFit="1" customWidth="1"/>
    <col min="18" max="18" width="13.85546875" style="65" bestFit="1" customWidth="1"/>
    <col min="19" max="19" width="13.5703125" style="65" bestFit="1" customWidth="1"/>
    <col min="20" max="20" width="13.42578125" style="65" bestFit="1" customWidth="1"/>
    <col min="21" max="21" width="14" style="65" bestFit="1" customWidth="1"/>
    <col min="22" max="22" width="13.85546875" style="65" bestFit="1" customWidth="1"/>
    <col min="23" max="23" width="36.140625" style="61" customWidth="1"/>
    <col min="24" max="16384" width="8.7109375" style="61"/>
  </cols>
  <sheetData>
    <row r="1" spans="1:29 16384:16384" x14ac:dyDescent="0.35">
      <c r="A1" s="61" t="s">
        <v>100</v>
      </c>
      <c r="B1" s="61">
        <v>6</v>
      </c>
    </row>
    <row r="2" spans="1:29 16384:16384" x14ac:dyDescent="0.35">
      <c r="A2" s="2"/>
      <c r="B2" s="3" t="s">
        <v>232</v>
      </c>
      <c r="C2" s="3" t="s">
        <v>58</v>
      </c>
      <c r="D2" s="3" t="s">
        <v>38</v>
      </c>
      <c r="E2" s="11" t="s">
        <v>48</v>
      </c>
      <c r="F2" s="7" t="s">
        <v>50</v>
      </c>
      <c r="G2" s="7" t="s">
        <v>65</v>
      </c>
      <c r="H2" s="7" t="s">
        <v>99</v>
      </c>
      <c r="I2" s="7" t="s">
        <v>98</v>
      </c>
      <c r="J2" s="6" t="s">
        <v>59</v>
      </c>
      <c r="K2" s="19" t="s">
        <v>0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10</v>
      </c>
      <c r="Q2" s="19" t="s">
        <v>11</v>
      </c>
      <c r="R2" s="19" t="s">
        <v>5</v>
      </c>
      <c r="S2" s="19" t="s">
        <v>6</v>
      </c>
      <c r="T2" s="19" t="s">
        <v>7</v>
      </c>
      <c r="U2" s="19" t="s">
        <v>8</v>
      </c>
      <c r="V2" s="19" t="s">
        <v>9</v>
      </c>
      <c r="W2" s="1"/>
      <c r="Z2" s="61" t="s">
        <v>36</v>
      </c>
      <c r="AA2" s="61" t="s">
        <v>37</v>
      </c>
    </row>
    <row r="3" spans="1:29 16384:16384" ht="23.25" customHeight="1" x14ac:dyDescent="0.35">
      <c r="A3" s="171" t="s">
        <v>18</v>
      </c>
      <c r="B3" s="1" t="s">
        <v>72</v>
      </c>
      <c r="C3" s="1" t="s">
        <v>39</v>
      </c>
      <c r="D3" s="1" t="s">
        <v>222</v>
      </c>
      <c r="E3" s="12" t="s">
        <v>47</v>
      </c>
      <c r="F3" s="4" t="s">
        <v>54</v>
      </c>
      <c r="G3" s="4" t="s">
        <v>97</v>
      </c>
      <c r="H3" s="10">
        <v>10000</v>
      </c>
      <c r="I3" s="10">
        <f>H3/12*$B$1</f>
        <v>5000</v>
      </c>
      <c r="J3" s="41"/>
      <c r="K3" s="42"/>
      <c r="L3" s="42"/>
      <c r="M3" s="42"/>
      <c r="N3" s="42"/>
      <c r="O3" s="42"/>
      <c r="P3" s="20"/>
      <c r="Q3" s="20"/>
      <c r="R3" s="20"/>
      <c r="S3" s="20"/>
      <c r="T3" s="20"/>
      <c r="U3" s="20"/>
      <c r="V3" s="20"/>
      <c r="W3" s="1"/>
      <c r="XFD3" s="61" t="s">
        <v>233</v>
      </c>
    </row>
    <row r="4" spans="1:29 16384:16384" ht="23.25" customHeight="1" x14ac:dyDescent="0.35">
      <c r="A4" s="172"/>
      <c r="B4" s="1" t="s">
        <v>73</v>
      </c>
      <c r="C4" s="1" t="s">
        <v>39</v>
      </c>
      <c r="D4" s="1" t="s">
        <v>222</v>
      </c>
      <c r="E4" s="12" t="s">
        <v>47</v>
      </c>
      <c r="F4" s="4" t="s">
        <v>53</v>
      </c>
      <c r="G4" s="4" t="s">
        <v>97</v>
      </c>
      <c r="H4" s="9">
        <v>0.35</v>
      </c>
      <c r="I4" s="9">
        <f>H4</f>
        <v>0.35</v>
      </c>
      <c r="J4" s="43"/>
      <c r="K4" s="44"/>
      <c r="L4" s="44"/>
      <c r="M4" s="44"/>
      <c r="N4" s="44"/>
      <c r="O4" s="44"/>
      <c r="P4" s="22"/>
      <c r="Q4" s="22"/>
      <c r="R4" s="22"/>
      <c r="S4" s="22"/>
      <c r="T4" s="22"/>
      <c r="U4" s="22"/>
      <c r="V4" s="22"/>
      <c r="W4" s="1"/>
      <c r="XFD4" s="61" t="s">
        <v>233</v>
      </c>
    </row>
    <row r="5" spans="1:29 16384:16384" ht="23.25" customHeight="1" x14ac:dyDescent="0.35">
      <c r="A5" s="172"/>
      <c r="B5" s="1" t="s">
        <v>20</v>
      </c>
      <c r="C5" s="1" t="s">
        <v>39</v>
      </c>
      <c r="D5" s="1" t="s">
        <v>222</v>
      </c>
      <c r="E5" s="12" t="s">
        <v>47</v>
      </c>
      <c r="F5" s="5" t="s">
        <v>53</v>
      </c>
      <c r="G5" s="5" t="s">
        <v>97</v>
      </c>
      <c r="H5" s="8">
        <v>0.8</v>
      </c>
      <c r="I5" s="9">
        <f>H5</f>
        <v>0.8</v>
      </c>
      <c r="J5" s="43"/>
      <c r="K5" s="45"/>
      <c r="L5" s="45">
        <v>0</v>
      </c>
      <c r="M5" s="45">
        <v>0</v>
      </c>
      <c r="N5" s="45">
        <v>0</v>
      </c>
      <c r="O5" s="45">
        <v>0</v>
      </c>
      <c r="P5" s="23">
        <v>0</v>
      </c>
      <c r="Q5" s="23"/>
      <c r="R5" s="23"/>
      <c r="S5" s="23"/>
      <c r="T5" s="23"/>
      <c r="U5" s="23"/>
      <c r="V5" s="23"/>
      <c r="W5" s="1"/>
      <c r="AC5" s="66"/>
      <c r="XFD5" s="61" t="s">
        <v>233</v>
      </c>
    </row>
    <row r="6" spans="1:29 16384:16384" ht="23.25" customHeight="1" x14ac:dyDescent="0.35">
      <c r="A6" s="172"/>
      <c r="B6" s="1" t="s">
        <v>74</v>
      </c>
      <c r="C6" s="1" t="s">
        <v>39</v>
      </c>
      <c r="D6" s="1" t="s">
        <v>222</v>
      </c>
      <c r="E6" s="12" t="s">
        <v>47</v>
      </c>
      <c r="F6" s="4" t="s">
        <v>55</v>
      </c>
      <c r="G6" s="4" t="s">
        <v>97</v>
      </c>
      <c r="H6" s="16">
        <v>7</v>
      </c>
      <c r="I6" s="25">
        <f>N6</f>
        <v>0</v>
      </c>
      <c r="J6" s="46">
        <v>0</v>
      </c>
      <c r="K6" s="47"/>
      <c r="L6" s="47">
        <v>0</v>
      </c>
      <c r="M6" s="47">
        <v>0</v>
      </c>
      <c r="N6" s="47">
        <v>0</v>
      </c>
      <c r="O6" s="47">
        <v>0</v>
      </c>
      <c r="P6" s="33">
        <v>0</v>
      </c>
      <c r="Q6" s="33"/>
      <c r="R6" s="33"/>
      <c r="S6" s="33"/>
      <c r="T6" s="33"/>
      <c r="U6" s="33"/>
      <c r="V6" s="33"/>
      <c r="W6" s="1"/>
      <c r="XFD6" s="61" t="s">
        <v>233</v>
      </c>
    </row>
    <row r="7" spans="1:29 16384:16384" ht="23.25" customHeight="1" x14ac:dyDescent="0.35">
      <c r="A7" s="172"/>
      <c r="B7" s="1" t="s">
        <v>33</v>
      </c>
      <c r="C7" s="1" t="s">
        <v>39</v>
      </c>
      <c r="D7" s="1" t="s">
        <v>222</v>
      </c>
      <c r="E7" s="12" t="s">
        <v>47</v>
      </c>
      <c r="F7" s="4" t="s">
        <v>52</v>
      </c>
      <c r="G7" s="4"/>
      <c r="H7" s="15">
        <v>2</v>
      </c>
      <c r="I7" s="15">
        <f>H7</f>
        <v>2</v>
      </c>
      <c r="J7" s="37"/>
      <c r="K7" s="47"/>
      <c r="L7" s="47">
        <v>0</v>
      </c>
      <c r="M7" s="47">
        <v>0</v>
      </c>
      <c r="N7" s="47">
        <v>0</v>
      </c>
      <c r="O7" s="47">
        <v>0</v>
      </c>
      <c r="P7" s="21">
        <v>0</v>
      </c>
      <c r="Q7" s="21"/>
      <c r="R7" s="21"/>
      <c r="S7" s="21"/>
      <c r="T7" s="21"/>
      <c r="U7" s="21"/>
      <c r="V7" s="21"/>
      <c r="W7" s="1"/>
      <c r="XFD7" s="61" t="s">
        <v>233</v>
      </c>
    </row>
    <row r="8" spans="1:29 16384:16384" ht="23.25" customHeight="1" x14ac:dyDescent="0.35">
      <c r="A8" s="172"/>
      <c r="B8" s="1" t="s">
        <v>66</v>
      </c>
      <c r="C8" s="1" t="s">
        <v>39</v>
      </c>
      <c r="D8" s="1" t="s">
        <v>222</v>
      </c>
      <c r="E8" s="12" t="s">
        <v>47</v>
      </c>
      <c r="F8" s="4" t="s">
        <v>52</v>
      </c>
      <c r="G8" s="4"/>
      <c r="H8" s="15">
        <v>2</v>
      </c>
      <c r="I8" s="15">
        <f>H8</f>
        <v>2</v>
      </c>
      <c r="J8" s="46"/>
      <c r="K8" s="47"/>
      <c r="L8" s="47"/>
      <c r="M8" s="47"/>
      <c r="N8" s="47"/>
      <c r="O8" s="47"/>
      <c r="P8" s="21"/>
      <c r="Q8" s="21"/>
      <c r="R8" s="21"/>
      <c r="S8" s="21"/>
      <c r="T8" s="21"/>
      <c r="U8" s="21"/>
      <c r="V8" s="21"/>
      <c r="W8" s="1"/>
      <c r="XFD8" s="61" t="s">
        <v>233</v>
      </c>
    </row>
    <row r="9" spans="1:29 16384:16384" ht="23.25" customHeight="1" x14ac:dyDescent="0.35">
      <c r="A9" s="172"/>
      <c r="B9" s="1" t="s">
        <v>64</v>
      </c>
      <c r="C9" s="1" t="s">
        <v>39</v>
      </c>
      <c r="D9" s="1" t="s">
        <v>222</v>
      </c>
      <c r="E9" s="12" t="s">
        <v>47</v>
      </c>
      <c r="F9" s="4" t="s">
        <v>51</v>
      </c>
      <c r="G9" s="4"/>
      <c r="H9" s="15">
        <v>2</v>
      </c>
      <c r="I9" s="21">
        <f>H9</f>
        <v>2</v>
      </c>
      <c r="J9" s="37"/>
      <c r="K9" s="38"/>
      <c r="L9" s="38">
        <v>0</v>
      </c>
      <c r="M9" s="38">
        <v>0</v>
      </c>
      <c r="N9" s="38">
        <v>0</v>
      </c>
      <c r="O9" s="47">
        <v>0</v>
      </c>
      <c r="P9" s="21">
        <v>7.75</v>
      </c>
      <c r="Q9" s="21"/>
      <c r="R9" s="21"/>
      <c r="S9" s="21"/>
      <c r="T9" s="21"/>
      <c r="U9" s="21"/>
      <c r="V9" s="21"/>
      <c r="W9" s="1"/>
      <c r="XFD9" s="61" t="s">
        <v>233</v>
      </c>
    </row>
    <row r="10" spans="1:29 16384:16384" ht="23.25" customHeight="1" x14ac:dyDescent="0.35">
      <c r="A10" s="172"/>
      <c r="B10" s="1" t="s">
        <v>14</v>
      </c>
      <c r="C10" s="1" t="s">
        <v>39</v>
      </c>
      <c r="D10" s="1" t="s">
        <v>222</v>
      </c>
      <c r="E10" s="12" t="s">
        <v>47</v>
      </c>
      <c r="F10" s="4" t="s">
        <v>53</v>
      </c>
      <c r="G10" s="4"/>
      <c r="H10" s="8">
        <v>0.1</v>
      </c>
      <c r="I10" s="9">
        <f>H10</f>
        <v>0.1</v>
      </c>
      <c r="J10" s="59"/>
      <c r="K10" s="44"/>
      <c r="L10" s="44"/>
      <c r="M10" s="44"/>
      <c r="N10" s="44"/>
      <c r="O10" s="44"/>
      <c r="P10" s="22"/>
      <c r="Q10" s="22"/>
      <c r="R10" s="22"/>
      <c r="S10" s="22"/>
      <c r="T10" s="22"/>
      <c r="U10" s="22"/>
      <c r="V10" s="22"/>
      <c r="W10" s="1"/>
      <c r="XFD10" s="61" t="s">
        <v>233</v>
      </c>
    </row>
    <row r="11" spans="1:29 16384:16384" ht="23.25" customHeight="1" x14ac:dyDescent="0.35">
      <c r="A11" s="172"/>
      <c r="B11" s="1" t="s">
        <v>22</v>
      </c>
      <c r="C11" s="1" t="s">
        <v>39</v>
      </c>
      <c r="D11" s="1" t="s">
        <v>222</v>
      </c>
      <c r="E11" s="12" t="s">
        <v>47</v>
      </c>
      <c r="F11" s="4" t="s">
        <v>53</v>
      </c>
      <c r="G11" s="4"/>
      <c r="H11" s="8">
        <v>0.75</v>
      </c>
      <c r="I11" s="9">
        <f>H11</f>
        <v>0.75</v>
      </c>
      <c r="J11" s="43"/>
      <c r="K11" s="45"/>
      <c r="L11" s="45"/>
      <c r="M11" s="45"/>
      <c r="N11" s="45"/>
      <c r="O11" s="45"/>
      <c r="P11" s="23"/>
      <c r="Q11" s="23"/>
      <c r="R11" s="23"/>
      <c r="S11" s="23"/>
      <c r="T11" s="23"/>
      <c r="U11" s="23"/>
      <c r="V11" s="23"/>
      <c r="W11" s="1"/>
      <c r="AC11" s="66"/>
      <c r="XFD11" s="61" t="s">
        <v>233</v>
      </c>
    </row>
    <row r="12" spans="1:29 16384:16384" ht="23.25" customHeight="1" x14ac:dyDescent="0.35">
      <c r="A12" s="172"/>
      <c r="B12" s="1" t="s">
        <v>69</v>
      </c>
      <c r="C12" s="1" t="s">
        <v>39</v>
      </c>
      <c r="D12" s="1" t="s">
        <v>222</v>
      </c>
      <c r="E12" s="12" t="s">
        <v>47</v>
      </c>
      <c r="F12" s="5" t="s">
        <v>51</v>
      </c>
      <c r="G12" s="5"/>
      <c r="H12" s="15">
        <v>20</v>
      </c>
      <c r="I12" s="17">
        <f>H12/12*$B$1</f>
        <v>10</v>
      </c>
      <c r="J12" s="60"/>
      <c r="K12" s="47"/>
      <c r="L12" s="47">
        <v>0</v>
      </c>
      <c r="M12" s="47">
        <v>0</v>
      </c>
      <c r="N12" s="47">
        <v>0</v>
      </c>
      <c r="O12" s="47">
        <v>0</v>
      </c>
      <c r="P12" s="21">
        <v>0</v>
      </c>
      <c r="Q12" s="21"/>
      <c r="R12" s="21"/>
      <c r="S12" s="21"/>
      <c r="T12" s="21"/>
      <c r="U12" s="21"/>
      <c r="V12" s="21"/>
      <c r="W12" s="1"/>
      <c r="AC12" s="66"/>
      <c r="XFD12" s="61" t="s">
        <v>233</v>
      </c>
    </row>
    <row r="13" spans="1:29 16384:16384" ht="23.25" customHeight="1" x14ac:dyDescent="0.35">
      <c r="A13" s="172"/>
      <c r="B13" s="1" t="s">
        <v>224</v>
      </c>
      <c r="C13" s="1" t="s">
        <v>39</v>
      </c>
      <c r="D13" s="1" t="s">
        <v>222</v>
      </c>
      <c r="E13" s="12" t="s">
        <v>47</v>
      </c>
      <c r="F13" s="5" t="s">
        <v>54</v>
      </c>
      <c r="G13" s="5"/>
      <c r="H13" s="15">
        <v>1000</v>
      </c>
      <c r="I13" s="10">
        <f>H13/12*$B$1</f>
        <v>500</v>
      </c>
      <c r="J13" s="41"/>
      <c r="K13" s="42"/>
      <c r="L13" s="42">
        <v>0</v>
      </c>
      <c r="M13" s="42">
        <v>0</v>
      </c>
      <c r="N13" s="42">
        <v>0</v>
      </c>
      <c r="O13" s="42">
        <v>0</v>
      </c>
      <c r="P13" s="20">
        <v>0</v>
      </c>
      <c r="Q13" s="20"/>
      <c r="R13" s="20"/>
      <c r="S13" s="20"/>
      <c r="T13" s="20"/>
      <c r="U13" s="20"/>
      <c r="V13" s="20"/>
      <c r="W13" s="1"/>
      <c r="AC13" s="66"/>
      <c r="XFD13" s="61" t="s">
        <v>233</v>
      </c>
    </row>
    <row r="14" spans="1:29 16384:16384" ht="23.25" customHeight="1" x14ac:dyDescent="0.35">
      <c r="A14" s="172"/>
      <c r="B14" s="1" t="s">
        <v>70</v>
      </c>
      <c r="C14" s="1" t="s">
        <v>39</v>
      </c>
      <c r="D14" s="1" t="s">
        <v>222</v>
      </c>
      <c r="E14" s="12" t="s">
        <v>47</v>
      </c>
      <c r="F14" s="5" t="s">
        <v>51</v>
      </c>
      <c r="G14" s="5"/>
      <c r="H14" s="15">
        <v>6</v>
      </c>
      <c r="I14" s="17">
        <f>H14/12*$B$1</f>
        <v>3</v>
      </c>
      <c r="J14" s="59"/>
      <c r="K14" s="47"/>
      <c r="L14" s="47">
        <v>0</v>
      </c>
      <c r="M14" s="47">
        <v>0</v>
      </c>
      <c r="N14" s="47">
        <v>0</v>
      </c>
      <c r="O14" s="47">
        <v>0</v>
      </c>
      <c r="P14" s="21">
        <v>0</v>
      </c>
      <c r="Q14" s="21"/>
      <c r="R14" s="21"/>
      <c r="S14" s="21"/>
      <c r="T14" s="21"/>
      <c r="U14" s="21"/>
      <c r="V14" s="21"/>
      <c r="W14" s="1"/>
      <c r="AC14" s="66"/>
      <c r="XFD14" s="61" t="s">
        <v>233</v>
      </c>
    </row>
    <row r="15" spans="1:29 16384:16384" ht="23.25" customHeight="1" x14ac:dyDescent="0.35">
      <c r="A15" s="172"/>
      <c r="B15" s="1" t="s">
        <v>21</v>
      </c>
      <c r="C15" s="1" t="s">
        <v>39</v>
      </c>
      <c r="D15" s="1" t="s">
        <v>222</v>
      </c>
      <c r="E15" s="12" t="s">
        <v>47</v>
      </c>
      <c r="F15" s="4" t="s">
        <v>53</v>
      </c>
      <c r="G15" s="4"/>
      <c r="H15" s="8">
        <v>0.1</v>
      </c>
      <c r="I15" s="9">
        <f t="shared" ref="I15:I20" si="0">H15</f>
        <v>0.1</v>
      </c>
      <c r="J15" s="43"/>
      <c r="K15" s="44"/>
      <c r="L15" s="44"/>
      <c r="M15" s="44"/>
      <c r="N15" s="44"/>
      <c r="O15" s="44"/>
      <c r="P15" s="22"/>
      <c r="Q15" s="22"/>
      <c r="R15" s="22"/>
      <c r="S15" s="22"/>
      <c r="T15" s="22"/>
      <c r="U15" s="22"/>
      <c r="V15" s="22"/>
      <c r="W15" s="1"/>
      <c r="AC15" s="66"/>
      <c r="XFD15" s="61" t="s">
        <v>233</v>
      </c>
    </row>
    <row r="16" spans="1:29 16384:16384" ht="23.25" customHeight="1" x14ac:dyDescent="0.35">
      <c r="A16" s="172"/>
      <c r="B16" s="14" t="s">
        <v>71</v>
      </c>
      <c r="C16" s="1" t="s">
        <v>39</v>
      </c>
      <c r="D16" s="1" t="s">
        <v>222</v>
      </c>
      <c r="E16" s="12" t="s">
        <v>42</v>
      </c>
      <c r="F16" s="4" t="s">
        <v>51</v>
      </c>
      <c r="G16" s="4"/>
      <c r="H16" s="15">
        <v>6</v>
      </c>
      <c r="I16" s="15">
        <f t="shared" si="0"/>
        <v>6</v>
      </c>
      <c r="J16" s="37">
        <v>26.3333333333333</v>
      </c>
      <c r="K16" s="38">
        <v>61</v>
      </c>
      <c r="L16" s="38">
        <v>61</v>
      </c>
      <c r="M16" s="38">
        <v>61</v>
      </c>
      <c r="N16" s="38">
        <v>61</v>
      </c>
      <c r="O16" s="38">
        <v>61</v>
      </c>
      <c r="P16" s="30">
        <v>61</v>
      </c>
      <c r="Q16" s="30">
        <v>61</v>
      </c>
      <c r="R16" s="30"/>
      <c r="S16" s="30"/>
      <c r="T16" s="30"/>
      <c r="U16" s="30"/>
      <c r="V16" s="30"/>
      <c r="W16" s="1"/>
      <c r="XFD16" s="61" t="s">
        <v>233</v>
      </c>
    </row>
    <row r="17" spans="1:29 16384:16384" ht="23.25" customHeight="1" x14ac:dyDescent="0.35">
      <c r="A17" s="172"/>
      <c r="B17" s="1" t="s">
        <v>67</v>
      </c>
      <c r="C17" s="1" t="s">
        <v>39</v>
      </c>
      <c r="D17" s="1" t="s">
        <v>222</v>
      </c>
      <c r="E17" s="12" t="s">
        <v>42</v>
      </c>
      <c r="F17" s="5" t="s">
        <v>53</v>
      </c>
      <c r="G17" s="5"/>
      <c r="H17" s="23">
        <v>0.03</v>
      </c>
      <c r="I17" s="9">
        <f t="shared" si="0"/>
        <v>0.03</v>
      </c>
      <c r="J17" s="48">
        <v>7.3001020258986804E-2</v>
      </c>
      <c r="K17" s="49">
        <v>0</v>
      </c>
      <c r="L17" s="49">
        <v>5.9130723260441701E-3</v>
      </c>
      <c r="M17" s="49">
        <v>-1.4331852333811099E-2</v>
      </c>
      <c r="N17" s="49">
        <v>0.17490059336354299</v>
      </c>
      <c r="O17" s="49">
        <v>0</v>
      </c>
      <c r="P17" s="31" t="s">
        <v>233</v>
      </c>
      <c r="Q17" s="31"/>
      <c r="R17" s="31"/>
      <c r="S17" s="31"/>
      <c r="T17" s="31"/>
      <c r="U17" s="31"/>
      <c r="V17" s="31"/>
      <c r="W17" s="1"/>
      <c r="AC17" s="66"/>
      <c r="XFD17" s="61" t="s">
        <v>233</v>
      </c>
    </row>
    <row r="18" spans="1:29 16384:16384" ht="23.25" customHeight="1" x14ac:dyDescent="0.35">
      <c r="A18" s="172"/>
      <c r="B18" s="1" t="s">
        <v>68</v>
      </c>
      <c r="C18" s="1" t="s">
        <v>39</v>
      </c>
      <c r="D18" s="1" t="s">
        <v>222</v>
      </c>
      <c r="E18" s="12" t="s">
        <v>42</v>
      </c>
      <c r="F18" s="5" t="s">
        <v>53</v>
      </c>
      <c r="G18" s="5"/>
      <c r="H18" s="23">
        <v>0.06</v>
      </c>
      <c r="I18" s="9">
        <f t="shared" si="0"/>
        <v>0.06</v>
      </c>
      <c r="J18" s="58">
        <v>2.8456007661736998E-3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1.70736045970422E-2</v>
      </c>
      <c r="Q18" s="22"/>
      <c r="R18" s="22"/>
      <c r="S18" s="22"/>
      <c r="T18" s="22"/>
      <c r="U18" s="22"/>
      <c r="V18" s="22"/>
      <c r="W18" s="1"/>
      <c r="AC18" s="66"/>
      <c r="XFD18" s="61" t="s">
        <v>233</v>
      </c>
    </row>
    <row r="19" spans="1:29 16384:16384" ht="23.25" customHeight="1" x14ac:dyDescent="0.35">
      <c r="A19" s="172"/>
      <c r="B19" s="1" t="s">
        <v>80</v>
      </c>
      <c r="C19" s="1" t="s">
        <v>39</v>
      </c>
      <c r="D19" s="1" t="s">
        <v>42</v>
      </c>
      <c r="E19" s="1" t="s">
        <v>42</v>
      </c>
      <c r="F19" s="4" t="s">
        <v>55</v>
      </c>
      <c r="G19" s="4"/>
      <c r="H19" s="15">
        <v>0</v>
      </c>
      <c r="I19" s="15">
        <f t="shared" si="0"/>
        <v>0</v>
      </c>
      <c r="J19" s="26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1</v>
      </c>
      <c r="Q19" s="21"/>
      <c r="R19" s="21"/>
      <c r="S19" s="21"/>
      <c r="T19" s="21"/>
      <c r="U19" s="21"/>
      <c r="V19" s="21"/>
      <c r="W19" s="1"/>
      <c r="XFD19" s="61" t="s">
        <v>233</v>
      </c>
    </row>
    <row r="20" spans="1:29 16384:16384" ht="23.25" customHeight="1" x14ac:dyDescent="0.35">
      <c r="A20" s="172"/>
      <c r="B20" s="14" t="s">
        <v>85</v>
      </c>
      <c r="C20" s="1" t="s">
        <v>39</v>
      </c>
      <c r="D20" s="1" t="s">
        <v>42</v>
      </c>
      <c r="E20" s="1" t="s">
        <v>42</v>
      </c>
      <c r="F20" s="4" t="s">
        <v>56</v>
      </c>
      <c r="G20" s="4"/>
      <c r="H20" s="15">
        <v>60</v>
      </c>
      <c r="I20" s="15">
        <f t="shared" si="0"/>
        <v>60</v>
      </c>
      <c r="J20" s="26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/>
      <c r="R20" s="21"/>
      <c r="S20" s="21"/>
      <c r="T20" s="21"/>
      <c r="U20" s="21"/>
      <c r="V20" s="21"/>
      <c r="W20" s="1"/>
      <c r="XFD20" s="61" t="s">
        <v>233</v>
      </c>
    </row>
    <row r="21" spans="1:29 16384:16384" ht="23.25" customHeight="1" x14ac:dyDescent="0.35">
      <c r="A21" s="172"/>
      <c r="B21" s="14" t="s">
        <v>86</v>
      </c>
      <c r="C21" s="1" t="s">
        <v>39</v>
      </c>
      <c r="D21" s="1" t="s">
        <v>42</v>
      </c>
      <c r="E21" s="1" t="s">
        <v>42</v>
      </c>
      <c r="F21" s="4" t="s">
        <v>56</v>
      </c>
      <c r="G21" s="4"/>
      <c r="H21" s="15"/>
      <c r="I21" s="15">
        <v>365</v>
      </c>
      <c r="J21" s="26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/>
      <c r="R21" s="21"/>
      <c r="S21" s="21"/>
      <c r="T21" s="21"/>
      <c r="U21" s="21"/>
      <c r="V21" s="21"/>
      <c r="W21" s="1"/>
      <c r="XFD21" s="61" t="s">
        <v>233</v>
      </c>
    </row>
    <row r="22" spans="1:29 16384:16384" ht="23.25" customHeight="1" x14ac:dyDescent="0.35">
      <c r="A22" s="172"/>
      <c r="B22" s="14" t="s">
        <v>81</v>
      </c>
      <c r="C22" s="1" t="s">
        <v>39</v>
      </c>
      <c r="D22" s="1" t="s">
        <v>42</v>
      </c>
      <c r="E22" s="1" t="s">
        <v>42</v>
      </c>
      <c r="F22" s="4" t="s">
        <v>55</v>
      </c>
      <c r="G22" s="4" t="s">
        <v>97</v>
      </c>
      <c r="H22" s="15">
        <v>0</v>
      </c>
      <c r="I22" s="4">
        <f>H22</f>
        <v>0</v>
      </c>
      <c r="J22" s="26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</v>
      </c>
      <c r="P22" s="21">
        <v>0</v>
      </c>
      <c r="Q22" s="21"/>
      <c r="R22" s="21"/>
      <c r="S22" s="21"/>
      <c r="T22" s="21"/>
      <c r="U22" s="21"/>
      <c r="V22" s="21"/>
      <c r="W22" s="1"/>
      <c r="XFD22" s="61" t="s">
        <v>233</v>
      </c>
    </row>
    <row r="23" spans="1:29 16384:16384" ht="23.25" customHeight="1" x14ac:dyDescent="0.35">
      <c r="A23" s="172"/>
      <c r="B23" s="14" t="s">
        <v>82</v>
      </c>
      <c r="C23" s="1" t="s">
        <v>39</v>
      </c>
      <c r="D23" s="1" t="s">
        <v>42</v>
      </c>
      <c r="E23" s="1" t="s">
        <v>42</v>
      </c>
      <c r="F23" s="4" t="s">
        <v>54</v>
      </c>
      <c r="G23" s="4"/>
      <c r="H23" s="21"/>
      <c r="I23" s="17">
        <f>H23/12*$B$1</f>
        <v>0</v>
      </c>
      <c r="J23" s="26">
        <v>0</v>
      </c>
      <c r="K23" s="21" t="s">
        <v>97</v>
      </c>
      <c r="L23" s="21" t="s">
        <v>97</v>
      </c>
      <c r="M23" s="21" t="s">
        <v>97</v>
      </c>
      <c r="N23" s="21" t="s">
        <v>97</v>
      </c>
      <c r="O23" s="21" t="s">
        <v>97</v>
      </c>
      <c r="P23" s="21" t="s">
        <v>233</v>
      </c>
      <c r="Q23" s="21"/>
      <c r="R23" s="21"/>
      <c r="S23" s="21"/>
      <c r="T23" s="21"/>
      <c r="U23" s="21"/>
      <c r="V23" s="21"/>
      <c r="W23" s="1"/>
      <c r="XFD23" s="61" t="s">
        <v>233</v>
      </c>
    </row>
    <row r="24" spans="1:29 16384:16384" ht="23.25" customHeight="1" x14ac:dyDescent="0.35">
      <c r="A24" s="172"/>
      <c r="B24" s="14" t="s">
        <v>83</v>
      </c>
      <c r="C24" s="1" t="s">
        <v>39</v>
      </c>
      <c r="D24" s="1" t="s">
        <v>42</v>
      </c>
      <c r="E24" s="1" t="s">
        <v>42</v>
      </c>
      <c r="F24" s="4" t="s">
        <v>54</v>
      </c>
      <c r="G24" s="4"/>
      <c r="H24" s="21"/>
      <c r="I24" s="10">
        <f>H24/12*$B$1</f>
        <v>0</v>
      </c>
      <c r="J24" s="27">
        <v>0</v>
      </c>
      <c r="K24" s="21" t="s">
        <v>97</v>
      </c>
      <c r="L24" s="21" t="s">
        <v>97</v>
      </c>
      <c r="M24" s="21" t="s">
        <v>97</v>
      </c>
      <c r="N24" s="21" t="s">
        <v>97</v>
      </c>
      <c r="O24" s="21" t="s">
        <v>97</v>
      </c>
      <c r="P24" s="21" t="s">
        <v>233</v>
      </c>
      <c r="Q24" s="21"/>
      <c r="R24" s="21"/>
      <c r="S24" s="21"/>
      <c r="T24" s="21"/>
      <c r="U24" s="21"/>
      <c r="V24" s="21"/>
      <c r="W24" s="67"/>
      <c r="XFD24" s="61" t="s">
        <v>233</v>
      </c>
    </row>
    <row r="25" spans="1:29 16384:16384" x14ac:dyDescent="0.35">
      <c r="A25" s="172"/>
      <c r="B25" s="1" t="s">
        <v>75</v>
      </c>
      <c r="C25" s="1" t="s">
        <v>39</v>
      </c>
      <c r="D25" s="1" t="s">
        <v>222</v>
      </c>
      <c r="E25" s="12" t="s">
        <v>49</v>
      </c>
      <c r="F25" s="4" t="s">
        <v>55</v>
      </c>
      <c r="G25" s="4"/>
      <c r="H25" s="15">
        <v>0</v>
      </c>
      <c r="I25" s="15">
        <f>H25</f>
        <v>0</v>
      </c>
      <c r="J25" s="26">
        <v>0</v>
      </c>
      <c r="K25" s="21">
        <v>0</v>
      </c>
      <c r="L25" s="21">
        <v>0</v>
      </c>
      <c r="M25" s="21">
        <v>0</v>
      </c>
      <c r="N25" s="21">
        <v>6</v>
      </c>
      <c r="O25" s="21">
        <v>6</v>
      </c>
      <c r="P25" s="21">
        <v>6</v>
      </c>
      <c r="Q25" s="21"/>
      <c r="R25" s="21"/>
      <c r="S25" s="21"/>
      <c r="T25" s="21"/>
      <c r="U25" s="21"/>
      <c r="V25" s="21"/>
      <c r="W25" s="1"/>
      <c r="XFD25" s="61" t="s">
        <v>233</v>
      </c>
    </row>
    <row r="26" spans="1:29 16384:16384" x14ac:dyDescent="0.35">
      <c r="A26" s="172"/>
      <c r="B26" s="1" t="s">
        <v>106</v>
      </c>
      <c r="C26" s="1" t="s">
        <v>39</v>
      </c>
      <c r="D26" s="1" t="s">
        <v>222</v>
      </c>
      <c r="E26" s="12" t="s">
        <v>49</v>
      </c>
      <c r="F26" s="4" t="s">
        <v>56</v>
      </c>
      <c r="G26" s="4"/>
      <c r="H26" s="15">
        <v>150</v>
      </c>
      <c r="I26" s="15">
        <f>H26</f>
        <v>150</v>
      </c>
      <c r="J26" s="26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/>
      <c r="R26" s="21"/>
      <c r="S26" s="21"/>
      <c r="T26" s="21"/>
      <c r="U26" s="21"/>
      <c r="V26" s="21"/>
      <c r="W26" s="1"/>
      <c r="XFD26" s="61" t="s">
        <v>233</v>
      </c>
    </row>
    <row r="27" spans="1:29 16384:16384" x14ac:dyDescent="0.35">
      <c r="A27" s="172"/>
      <c r="B27" s="1" t="s">
        <v>76</v>
      </c>
      <c r="C27" s="1" t="s">
        <v>39</v>
      </c>
      <c r="D27" s="1" t="s">
        <v>222</v>
      </c>
      <c r="E27" s="12" t="s">
        <v>49</v>
      </c>
      <c r="F27" s="4" t="s">
        <v>53</v>
      </c>
      <c r="G27" s="4"/>
      <c r="H27" s="15">
        <v>10</v>
      </c>
      <c r="I27" s="17">
        <f>H27/12*$B$1</f>
        <v>5</v>
      </c>
      <c r="J27" s="26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/>
      <c r="R27" s="21"/>
      <c r="S27" s="21"/>
      <c r="T27" s="21"/>
      <c r="U27" s="21"/>
      <c r="V27" s="21"/>
      <c r="W27" s="1"/>
      <c r="XFD27" s="61" t="s">
        <v>233</v>
      </c>
    </row>
    <row r="28" spans="1:29 16384:16384" x14ac:dyDescent="0.35">
      <c r="A28" s="172"/>
      <c r="B28" s="1" t="s">
        <v>77</v>
      </c>
      <c r="C28" s="1" t="s">
        <v>39</v>
      </c>
      <c r="D28" s="1" t="s">
        <v>222</v>
      </c>
      <c r="E28" s="12" t="s">
        <v>79</v>
      </c>
      <c r="F28" s="4" t="s">
        <v>54</v>
      </c>
      <c r="G28" s="4"/>
      <c r="H28" s="10">
        <v>500000</v>
      </c>
      <c r="I28" s="10">
        <f>H28/12*$B$1</f>
        <v>250000</v>
      </c>
      <c r="J28" s="26">
        <v>0</v>
      </c>
      <c r="K28" s="21">
        <v>0</v>
      </c>
      <c r="L28" s="21">
        <v>0</v>
      </c>
      <c r="M28" s="21">
        <v>0</v>
      </c>
      <c r="N28" s="10">
        <v>8944.5400000000009</v>
      </c>
      <c r="O28" s="10">
        <v>8944.5400000000009</v>
      </c>
      <c r="P28" s="21">
        <v>0</v>
      </c>
      <c r="Q28" s="21"/>
      <c r="R28" s="21"/>
      <c r="S28" s="21"/>
      <c r="T28" s="21"/>
      <c r="U28" s="21"/>
      <c r="V28" s="21"/>
      <c r="W28" s="1"/>
      <c r="XFD28" s="61" t="s">
        <v>233</v>
      </c>
    </row>
    <row r="29" spans="1:29 16384:16384" x14ac:dyDescent="0.35">
      <c r="A29" s="172"/>
      <c r="B29" s="1" t="s">
        <v>78</v>
      </c>
      <c r="C29" s="1" t="s">
        <v>39</v>
      </c>
      <c r="D29" s="1" t="s">
        <v>222</v>
      </c>
      <c r="E29" s="12" t="s">
        <v>79</v>
      </c>
      <c r="F29" s="4" t="s">
        <v>54</v>
      </c>
      <c r="G29" s="4"/>
      <c r="H29" s="10">
        <v>500000</v>
      </c>
      <c r="I29" s="10">
        <f>H29/12*$B$1</f>
        <v>250000</v>
      </c>
      <c r="J29" s="26">
        <v>0</v>
      </c>
      <c r="K29" s="21">
        <v>0</v>
      </c>
      <c r="L29" s="21">
        <v>0</v>
      </c>
      <c r="M29" s="21">
        <v>0</v>
      </c>
      <c r="N29" s="10">
        <v>24126</v>
      </c>
      <c r="O29" s="10">
        <v>24126</v>
      </c>
      <c r="P29" s="21">
        <v>0</v>
      </c>
      <c r="Q29" s="21"/>
      <c r="R29" s="21"/>
      <c r="S29" s="21"/>
      <c r="T29" s="21"/>
      <c r="U29" s="21"/>
      <c r="V29" s="21"/>
      <c r="W29" s="1"/>
      <c r="XFD29" s="61" t="s">
        <v>233</v>
      </c>
    </row>
    <row r="30" spans="1:29 16384:16384" ht="23.25" customHeight="1" x14ac:dyDescent="0.35">
      <c r="A30" s="172"/>
      <c r="B30" s="1" t="s">
        <v>13</v>
      </c>
      <c r="C30" s="1" t="s">
        <v>39</v>
      </c>
      <c r="D30" s="1" t="s">
        <v>43</v>
      </c>
      <c r="E30" s="1" t="s">
        <v>60</v>
      </c>
      <c r="F30" s="4" t="s">
        <v>57</v>
      </c>
      <c r="G30" s="4"/>
      <c r="H30" s="15">
        <v>4</v>
      </c>
      <c r="I30" s="15">
        <f t="shared" ref="I30:I35" si="1">H30</f>
        <v>4</v>
      </c>
      <c r="J30" s="26" t="s">
        <v>233</v>
      </c>
      <c r="K30" s="50" t="s">
        <v>233</v>
      </c>
      <c r="L30" s="50" t="s">
        <v>233</v>
      </c>
      <c r="M30" s="50" t="s">
        <v>233</v>
      </c>
      <c r="N30" s="50" t="s">
        <v>233</v>
      </c>
      <c r="O30" s="50" t="s">
        <v>233</v>
      </c>
      <c r="P30" s="50" t="s">
        <v>233</v>
      </c>
      <c r="Q30" s="21"/>
      <c r="R30" s="21"/>
      <c r="S30" s="21"/>
      <c r="T30" s="21"/>
      <c r="U30" s="21"/>
      <c r="V30" s="21"/>
      <c r="W30" s="68"/>
      <c r="XFD30" s="61" t="s">
        <v>233</v>
      </c>
    </row>
    <row r="31" spans="1:29 16384:16384" ht="23.25" customHeight="1" x14ac:dyDescent="0.35">
      <c r="A31" s="172"/>
      <c r="B31" s="1" t="s">
        <v>16</v>
      </c>
      <c r="C31" s="1" t="s">
        <v>39</v>
      </c>
      <c r="D31" s="1" t="s">
        <v>43</v>
      </c>
      <c r="E31" s="1" t="s">
        <v>60</v>
      </c>
      <c r="F31" s="4" t="s">
        <v>53</v>
      </c>
      <c r="G31" s="4"/>
      <c r="H31" s="8">
        <v>1</v>
      </c>
      <c r="I31" s="8">
        <f t="shared" si="1"/>
        <v>1</v>
      </c>
      <c r="J31" s="26" t="s">
        <v>233</v>
      </c>
      <c r="K31" s="50" t="s">
        <v>233</v>
      </c>
      <c r="L31" s="50" t="s">
        <v>233</v>
      </c>
      <c r="M31" s="50" t="s">
        <v>233</v>
      </c>
      <c r="N31" s="50" t="s">
        <v>233</v>
      </c>
      <c r="O31" s="50" t="s">
        <v>233</v>
      </c>
      <c r="P31" s="50" t="s">
        <v>233</v>
      </c>
      <c r="Q31" s="21"/>
      <c r="R31" s="21"/>
      <c r="S31" s="21"/>
      <c r="T31" s="21"/>
      <c r="U31" s="21"/>
      <c r="V31" s="21"/>
      <c r="W31" s="1"/>
      <c r="XFD31" s="61" t="s">
        <v>233</v>
      </c>
    </row>
    <row r="32" spans="1:29 16384:16384" ht="23.25" customHeight="1" x14ac:dyDescent="0.35">
      <c r="A32" s="172"/>
      <c r="B32" s="1" t="s">
        <v>84</v>
      </c>
      <c r="C32" s="1" t="s">
        <v>40</v>
      </c>
      <c r="D32" s="1" t="s">
        <v>221</v>
      </c>
      <c r="E32" s="1"/>
      <c r="F32" s="15" t="s">
        <v>53</v>
      </c>
      <c r="G32" s="15" t="s">
        <v>233</v>
      </c>
      <c r="H32" s="8">
        <v>1</v>
      </c>
      <c r="I32" s="8">
        <f t="shared" si="1"/>
        <v>1</v>
      </c>
      <c r="J32" s="26" t="s">
        <v>233</v>
      </c>
      <c r="K32" s="50" t="s">
        <v>233</v>
      </c>
      <c r="L32" s="50" t="s">
        <v>233</v>
      </c>
      <c r="M32" s="50" t="s">
        <v>233</v>
      </c>
      <c r="N32" s="50" t="s">
        <v>233</v>
      </c>
      <c r="O32" s="50" t="s">
        <v>233</v>
      </c>
      <c r="P32" s="50" t="s">
        <v>233</v>
      </c>
      <c r="Q32" s="21"/>
      <c r="R32" s="21"/>
      <c r="S32" s="21"/>
      <c r="T32" s="21"/>
      <c r="U32" s="21"/>
      <c r="V32" s="21"/>
      <c r="W32" s="1"/>
      <c r="XFD32" s="61" t="s">
        <v>233</v>
      </c>
    </row>
    <row r="33" spans="1:23 16384:16384" ht="23.25" customHeight="1" x14ac:dyDescent="0.35">
      <c r="A33" s="172"/>
      <c r="B33" s="1" t="s">
        <v>12</v>
      </c>
      <c r="C33" s="1" t="s">
        <v>40</v>
      </c>
      <c r="D33" s="1" t="s">
        <v>221</v>
      </c>
      <c r="E33" s="1"/>
      <c r="F33" s="4" t="s">
        <v>54</v>
      </c>
      <c r="G33" s="15" t="s">
        <v>233</v>
      </c>
      <c r="H33" s="10">
        <f>0.148*H3</f>
        <v>1480</v>
      </c>
      <c r="I33" s="10">
        <f t="shared" si="1"/>
        <v>1480</v>
      </c>
      <c r="J33" s="26" t="s">
        <v>233</v>
      </c>
      <c r="K33" s="50" t="s">
        <v>233</v>
      </c>
      <c r="L33" s="50" t="s">
        <v>233</v>
      </c>
      <c r="M33" s="50" t="s">
        <v>233</v>
      </c>
      <c r="N33" s="50" t="s">
        <v>233</v>
      </c>
      <c r="O33" s="50" t="s">
        <v>233</v>
      </c>
      <c r="P33" s="50" t="s">
        <v>233</v>
      </c>
      <c r="Q33" s="21"/>
      <c r="R33" s="21"/>
      <c r="S33" s="21"/>
      <c r="T33" s="21"/>
      <c r="U33" s="21"/>
      <c r="V33" s="21"/>
      <c r="W33" s="1"/>
      <c r="XFD33" s="61" t="s">
        <v>233</v>
      </c>
    </row>
    <row r="34" spans="1:23 16384:16384" ht="23.25" customHeight="1" x14ac:dyDescent="0.35">
      <c r="A34" s="172"/>
      <c r="B34" s="1" t="s">
        <v>24</v>
      </c>
      <c r="C34" s="1" t="s">
        <v>40</v>
      </c>
      <c r="D34" s="1" t="s">
        <v>221</v>
      </c>
      <c r="E34" s="1"/>
      <c r="F34" s="15" t="s">
        <v>53</v>
      </c>
      <c r="G34" s="15" t="s">
        <v>233</v>
      </c>
      <c r="H34" s="8">
        <v>0.1</v>
      </c>
      <c r="I34" s="8">
        <f t="shared" si="1"/>
        <v>0.1</v>
      </c>
      <c r="J34" s="26" t="s">
        <v>233</v>
      </c>
      <c r="K34" s="50" t="s">
        <v>233</v>
      </c>
      <c r="L34" s="50" t="s">
        <v>233</v>
      </c>
      <c r="M34" s="50" t="s">
        <v>233</v>
      </c>
      <c r="N34" s="50" t="s">
        <v>233</v>
      </c>
      <c r="O34" s="50" t="s">
        <v>233</v>
      </c>
      <c r="P34" s="50" t="s">
        <v>233</v>
      </c>
      <c r="Q34" s="21"/>
      <c r="R34" s="21"/>
      <c r="S34" s="21"/>
      <c r="T34" s="21"/>
      <c r="U34" s="21"/>
      <c r="V34" s="21"/>
      <c r="W34" s="1"/>
      <c r="XFD34" s="61" t="s">
        <v>233</v>
      </c>
    </row>
    <row r="35" spans="1:23 16384:16384" ht="23.25" customHeight="1" x14ac:dyDescent="0.35">
      <c r="A35" s="172"/>
      <c r="B35" s="1" t="s">
        <v>25</v>
      </c>
      <c r="C35" s="1" t="s">
        <v>40</v>
      </c>
      <c r="D35" s="1" t="s">
        <v>221</v>
      </c>
      <c r="E35" s="1"/>
      <c r="F35" s="15" t="s">
        <v>53</v>
      </c>
      <c r="G35" s="15" t="s">
        <v>233</v>
      </c>
      <c r="H35" s="8">
        <v>0.75</v>
      </c>
      <c r="I35" s="8">
        <f t="shared" si="1"/>
        <v>0.75</v>
      </c>
      <c r="J35" s="26" t="s">
        <v>233</v>
      </c>
      <c r="K35" s="50" t="s">
        <v>233</v>
      </c>
      <c r="L35" s="50" t="s">
        <v>233</v>
      </c>
      <c r="M35" s="50" t="s">
        <v>233</v>
      </c>
      <c r="N35" s="50" t="s">
        <v>233</v>
      </c>
      <c r="O35" s="50" t="s">
        <v>233</v>
      </c>
      <c r="P35" s="50" t="s">
        <v>233</v>
      </c>
      <c r="Q35" s="21"/>
      <c r="R35" s="21"/>
      <c r="S35" s="21"/>
      <c r="T35" s="21"/>
      <c r="U35" s="21"/>
      <c r="V35" s="21"/>
      <c r="W35" s="1"/>
      <c r="XFD35" s="61" t="s">
        <v>233</v>
      </c>
    </row>
    <row r="36" spans="1:23 16384:16384" ht="23.25" customHeight="1" x14ac:dyDescent="0.35">
      <c r="A36" s="172"/>
      <c r="B36" s="13" t="s">
        <v>88</v>
      </c>
      <c r="C36" s="1" t="s">
        <v>40</v>
      </c>
      <c r="D36" s="1" t="s">
        <v>221</v>
      </c>
      <c r="E36" s="1"/>
      <c r="F36" s="15"/>
      <c r="G36" s="15" t="s">
        <v>233</v>
      </c>
      <c r="H36" s="10">
        <v>0</v>
      </c>
      <c r="I36" s="10">
        <f>H36/12*$B$1</f>
        <v>0</v>
      </c>
      <c r="J36" s="26" t="s">
        <v>233</v>
      </c>
      <c r="K36" s="50" t="s">
        <v>233</v>
      </c>
      <c r="L36" s="50" t="s">
        <v>233</v>
      </c>
      <c r="M36" s="50" t="s">
        <v>233</v>
      </c>
      <c r="N36" s="50" t="s">
        <v>233</v>
      </c>
      <c r="O36" s="50" t="s">
        <v>233</v>
      </c>
      <c r="P36" s="50" t="s">
        <v>233</v>
      </c>
      <c r="Q36" s="21"/>
      <c r="R36" s="21"/>
      <c r="S36" s="21"/>
      <c r="T36" s="21"/>
      <c r="U36" s="21"/>
      <c r="V36" s="21"/>
      <c r="W36" s="1"/>
      <c r="XFD36" s="61" t="s">
        <v>233</v>
      </c>
    </row>
    <row r="37" spans="1:23 16384:16384" ht="23.25" customHeight="1" x14ac:dyDescent="0.35">
      <c r="A37" s="172"/>
      <c r="B37" s="1" t="s">
        <v>87</v>
      </c>
      <c r="C37" s="1" t="s">
        <v>40</v>
      </c>
      <c r="D37" s="1" t="s">
        <v>221</v>
      </c>
      <c r="E37" s="1"/>
      <c r="F37" s="15" t="s">
        <v>53</v>
      </c>
      <c r="G37" s="15" t="s">
        <v>233</v>
      </c>
      <c r="H37" s="8">
        <v>0.9</v>
      </c>
      <c r="I37" s="8">
        <f>H37</f>
        <v>0.9</v>
      </c>
      <c r="J37" s="26" t="s">
        <v>233</v>
      </c>
      <c r="K37" s="50" t="s">
        <v>233</v>
      </c>
      <c r="L37" s="50" t="s">
        <v>233</v>
      </c>
      <c r="M37" s="50" t="s">
        <v>233</v>
      </c>
      <c r="N37" s="50" t="s">
        <v>233</v>
      </c>
      <c r="O37" s="50" t="s">
        <v>233</v>
      </c>
      <c r="P37" s="50" t="s">
        <v>233</v>
      </c>
      <c r="Q37" s="21"/>
      <c r="R37" s="21"/>
      <c r="S37" s="21"/>
      <c r="T37" s="21"/>
      <c r="U37" s="21"/>
      <c r="V37" s="21"/>
      <c r="W37" s="1"/>
      <c r="XFD37" s="61" t="s">
        <v>233</v>
      </c>
    </row>
    <row r="38" spans="1:23 16384:16384" ht="23.25" customHeight="1" x14ac:dyDescent="0.35">
      <c r="A38" s="172"/>
      <c r="B38" s="1" t="s">
        <v>26</v>
      </c>
      <c r="C38" s="1" t="s">
        <v>40</v>
      </c>
      <c r="D38" s="1" t="s">
        <v>221</v>
      </c>
      <c r="E38" s="1"/>
      <c r="F38" s="15" t="s">
        <v>55</v>
      </c>
      <c r="G38" s="15" t="s">
        <v>233</v>
      </c>
      <c r="H38" s="25">
        <v>0</v>
      </c>
      <c r="I38" s="25">
        <f>H38</f>
        <v>0</v>
      </c>
      <c r="J38" s="26" t="s">
        <v>233</v>
      </c>
      <c r="K38" s="50" t="s">
        <v>233</v>
      </c>
      <c r="L38" s="50" t="s">
        <v>233</v>
      </c>
      <c r="M38" s="50" t="s">
        <v>233</v>
      </c>
      <c r="N38" s="50" t="s">
        <v>233</v>
      </c>
      <c r="O38" s="50" t="s">
        <v>233</v>
      </c>
      <c r="P38" s="50" t="s">
        <v>233</v>
      </c>
      <c r="Q38" s="21"/>
      <c r="R38" s="21"/>
      <c r="S38" s="21"/>
      <c r="T38" s="21"/>
      <c r="U38" s="21"/>
      <c r="V38" s="21"/>
      <c r="W38" s="1"/>
      <c r="XFD38" s="61" t="s">
        <v>233</v>
      </c>
    </row>
    <row r="39" spans="1:23 16384:16384" ht="23.25" customHeight="1" x14ac:dyDescent="0.35">
      <c r="A39" s="172"/>
      <c r="B39" s="1" t="s">
        <v>35</v>
      </c>
      <c r="C39" s="1" t="s">
        <v>40</v>
      </c>
      <c r="D39" s="1" t="s">
        <v>221</v>
      </c>
      <c r="E39" s="15"/>
      <c r="F39" s="15" t="s">
        <v>56</v>
      </c>
      <c r="G39" s="15" t="s">
        <v>233</v>
      </c>
      <c r="H39" s="15" t="s">
        <v>61</v>
      </c>
      <c r="I39" s="18">
        <v>50</v>
      </c>
      <c r="J39" s="26" t="s">
        <v>233</v>
      </c>
      <c r="K39" s="50" t="s">
        <v>233</v>
      </c>
      <c r="L39" s="50" t="s">
        <v>233</v>
      </c>
      <c r="M39" s="50" t="s">
        <v>233</v>
      </c>
      <c r="N39" s="50" t="s">
        <v>233</v>
      </c>
      <c r="O39" s="50" t="s">
        <v>233</v>
      </c>
      <c r="P39" s="50" t="s">
        <v>233</v>
      </c>
      <c r="Q39" s="21"/>
      <c r="R39" s="21"/>
      <c r="S39" s="21"/>
      <c r="T39" s="21"/>
      <c r="U39" s="21"/>
      <c r="V39" s="21"/>
      <c r="W39" s="1"/>
      <c r="XFD39" s="61" t="s">
        <v>233</v>
      </c>
    </row>
    <row r="40" spans="1:23 16384:16384" ht="23.25" customHeight="1" x14ac:dyDescent="0.35">
      <c r="A40" s="172"/>
      <c r="B40" s="1" t="s">
        <v>27</v>
      </c>
      <c r="C40" s="1" t="s">
        <v>40</v>
      </c>
      <c r="D40" s="1" t="s">
        <v>221</v>
      </c>
      <c r="E40" s="1"/>
      <c r="F40" s="15" t="s">
        <v>53</v>
      </c>
      <c r="G40" s="15" t="s">
        <v>233</v>
      </c>
      <c r="H40" s="8">
        <v>0.02</v>
      </c>
      <c r="I40" s="8">
        <f t="shared" ref="I40:I49" si="2">H40</f>
        <v>0.02</v>
      </c>
      <c r="J40" s="26" t="s">
        <v>233</v>
      </c>
      <c r="K40" s="50" t="s">
        <v>233</v>
      </c>
      <c r="L40" s="50" t="s">
        <v>233</v>
      </c>
      <c r="M40" s="50" t="s">
        <v>233</v>
      </c>
      <c r="N40" s="50" t="s">
        <v>233</v>
      </c>
      <c r="O40" s="50" t="s">
        <v>233</v>
      </c>
      <c r="P40" s="50" t="s">
        <v>233</v>
      </c>
      <c r="Q40" s="21"/>
      <c r="R40" s="21"/>
      <c r="S40" s="21"/>
      <c r="T40" s="21"/>
      <c r="U40" s="21"/>
      <c r="V40" s="21"/>
      <c r="W40" s="1"/>
      <c r="XFD40" s="61" t="s">
        <v>233</v>
      </c>
    </row>
    <row r="41" spans="1:23 16384:16384" ht="23.25" customHeight="1" x14ac:dyDescent="0.35">
      <c r="A41" s="172"/>
      <c r="B41" s="1" t="s">
        <v>28</v>
      </c>
      <c r="C41" s="1" t="s">
        <v>39</v>
      </c>
      <c r="D41" s="1" t="s">
        <v>44</v>
      </c>
      <c r="E41" s="1"/>
      <c r="F41" s="4"/>
      <c r="G41" s="4"/>
      <c r="H41" s="15">
        <v>0</v>
      </c>
      <c r="I41" s="15">
        <f t="shared" si="2"/>
        <v>0</v>
      </c>
      <c r="J41" s="26" t="s">
        <v>233</v>
      </c>
      <c r="K41" s="50" t="s">
        <v>233</v>
      </c>
      <c r="L41" s="50" t="s">
        <v>233</v>
      </c>
      <c r="M41" s="50" t="s">
        <v>233</v>
      </c>
      <c r="N41" s="50" t="s">
        <v>233</v>
      </c>
      <c r="O41" s="50" t="s">
        <v>233</v>
      </c>
      <c r="P41" s="50" t="s">
        <v>233</v>
      </c>
      <c r="Q41" s="21"/>
      <c r="R41" s="21"/>
      <c r="S41" s="21"/>
      <c r="T41" s="21"/>
      <c r="U41" s="21"/>
      <c r="V41" s="21"/>
      <c r="W41" s="1"/>
      <c r="XFD41" s="61" t="s">
        <v>233</v>
      </c>
    </row>
    <row r="42" spans="1:23 16384:16384" ht="23.25" customHeight="1" x14ac:dyDescent="0.35">
      <c r="A42" s="172"/>
      <c r="B42" s="1" t="s">
        <v>215</v>
      </c>
      <c r="C42" s="1" t="s">
        <v>39</v>
      </c>
      <c r="D42" s="1" t="s">
        <v>45</v>
      </c>
      <c r="E42" s="1"/>
      <c r="F42" s="4" t="s">
        <v>53</v>
      </c>
      <c r="G42" s="4"/>
      <c r="H42" s="15"/>
      <c r="I42" s="9">
        <f>H42/12*$B$1</f>
        <v>0</v>
      </c>
      <c r="J42" s="43" t="s">
        <v>233</v>
      </c>
      <c r="K42" s="45" t="s">
        <v>233</v>
      </c>
      <c r="L42" s="45" t="s">
        <v>233</v>
      </c>
      <c r="M42" s="47" t="s">
        <v>233</v>
      </c>
      <c r="N42" s="47" t="s">
        <v>233</v>
      </c>
      <c r="O42" s="47" t="s">
        <v>233</v>
      </c>
      <c r="P42" s="21" t="s">
        <v>233</v>
      </c>
      <c r="Q42" s="21"/>
      <c r="R42" s="21"/>
      <c r="S42" s="21"/>
      <c r="T42" s="21"/>
      <c r="U42" s="21"/>
      <c r="V42" s="21"/>
      <c r="W42" s="1"/>
      <c r="XFD42" s="61" t="s">
        <v>233</v>
      </c>
    </row>
    <row r="43" spans="1:23 16384:16384" ht="23.25" customHeight="1" x14ac:dyDescent="0.35">
      <c r="A43" s="172"/>
      <c r="B43" s="1" t="s">
        <v>17</v>
      </c>
      <c r="C43" s="1" t="s">
        <v>39</v>
      </c>
      <c r="D43" s="1" t="s">
        <v>46</v>
      </c>
      <c r="E43" s="1"/>
      <c r="F43" s="4" t="s">
        <v>53</v>
      </c>
      <c r="G43" s="4"/>
      <c r="H43" s="8">
        <v>0.8</v>
      </c>
      <c r="I43" s="9">
        <f>H43/12*$B$1</f>
        <v>0.4</v>
      </c>
      <c r="J43" s="43" t="s">
        <v>233</v>
      </c>
      <c r="K43" s="45" t="s">
        <v>233</v>
      </c>
      <c r="L43" s="45" t="s">
        <v>233</v>
      </c>
      <c r="M43" s="44" t="s">
        <v>233</v>
      </c>
      <c r="N43" s="44" t="s">
        <v>233</v>
      </c>
      <c r="O43" s="47" t="s">
        <v>233</v>
      </c>
      <c r="P43" s="21" t="s">
        <v>233</v>
      </c>
      <c r="Q43" s="21"/>
      <c r="R43" s="21"/>
      <c r="S43" s="21"/>
      <c r="T43" s="21"/>
      <c r="U43" s="21"/>
      <c r="V43" s="21"/>
      <c r="W43" s="1"/>
      <c r="XFD43" s="61" t="s">
        <v>233</v>
      </c>
    </row>
    <row r="44" spans="1:23 16384:16384" ht="23.25" customHeight="1" x14ac:dyDescent="0.35">
      <c r="A44" s="172"/>
      <c r="B44" s="1" t="s">
        <v>34</v>
      </c>
      <c r="C44" s="1" t="s">
        <v>41</v>
      </c>
      <c r="D44" s="1" t="s">
        <v>223</v>
      </c>
      <c r="E44" s="12" t="s">
        <v>63</v>
      </c>
      <c r="F44" s="5" t="s">
        <v>53</v>
      </c>
      <c r="G44" s="5" t="s">
        <v>233</v>
      </c>
      <c r="H44" s="8">
        <v>1</v>
      </c>
      <c r="I44" s="8">
        <f t="shared" si="2"/>
        <v>1</v>
      </c>
      <c r="J44" s="26" t="s">
        <v>233</v>
      </c>
      <c r="K44" s="23" t="s">
        <v>233</v>
      </c>
      <c r="L44" s="23" t="s">
        <v>233</v>
      </c>
      <c r="M44" s="23" t="s">
        <v>233</v>
      </c>
      <c r="N44" s="23" t="s">
        <v>233</v>
      </c>
      <c r="O44" s="23" t="s">
        <v>233</v>
      </c>
      <c r="P44" s="23" t="s">
        <v>233</v>
      </c>
      <c r="Q44" s="23" t="s">
        <v>233</v>
      </c>
      <c r="R44" s="23" t="s">
        <v>233</v>
      </c>
      <c r="S44" s="23" t="s">
        <v>233</v>
      </c>
      <c r="T44" s="23" t="s">
        <v>233</v>
      </c>
      <c r="U44" s="23" t="s">
        <v>233</v>
      </c>
      <c r="V44" s="23" t="s">
        <v>233</v>
      </c>
      <c r="W44" s="1"/>
      <c r="XFD44" s="61" t="s">
        <v>233</v>
      </c>
    </row>
    <row r="45" spans="1:23 16384:16384" ht="23.25" customHeight="1" x14ac:dyDescent="0.35">
      <c r="A45" s="172"/>
      <c r="B45" s="1" t="s">
        <v>19</v>
      </c>
      <c r="C45" s="1" t="s">
        <v>41</v>
      </c>
      <c r="D45" s="1" t="s">
        <v>223</v>
      </c>
      <c r="E45" s="1"/>
      <c r="F45" s="4" t="s">
        <v>55</v>
      </c>
      <c r="G45" s="5" t="s">
        <v>233</v>
      </c>
      <c r="H45" s="15">
        <v>5</v>
      </c>
      <c r="I45" s="15">
        <f t="shared" si="2"/>
        <v>5</v>
      </c>
      <c r="J45" s="26" t="s">
        <v>233</v>
      </c>
      <c r="K45" s="23" t="s">
        <v>233</v>
      </c>
      <c r="L45" s="23" t="s">
        <v>233</v>
      </c>
      <c r="M45" s="23" t="s">
        <v>233</v>
      </c>
      <c r="N45" s="23" t="s">
        <v>233</v>
      </c>
      <c r="O45" s="23" t="s">
        <v>233</v>
      </c>
      <c r="P45" s="23" t="s">
        <v>233</v>
      </c>
      <c r="Q45" s="23" t="s">
        <v>233</v>
      </c>
      <c r="R45" s="23" t="s">
        <v>233</v>
      </c>
      <c r="S45" s="23" t="s">
        <v>233</v>
      </c>
      <c r="T45" s="23" t="s">
        <v>233</v>
      </c>
      <c r="U45" s="23" t="s">
        <v>233</v>
      </c>
      <c r="V45" s="23" t="s">
        <v>233</v>
      </c>
      <c r="W45" s="1"/>
      <c r="XFD45" s="61" t="s">
        <v>233</v>
      </c>
    </row>
    <row r="46" spans="1:23 16384:16384" ht="23.25" customHeight="1" x14ac:dyDescent="0.35">
      <c r="A46" s="172"/>
      <c r="B46" s="1" t="s">
        <v>31</v>
      </c>
      <c r="C46" s="1" t="s">
        <v>41</v>
      </c>
      <c r="D46" s="1" t="s">
        <v>223</v>
      </c>
      <c r="E46" s="1"/>
      <c r="F46" s="4" t="s">
        <v>55</v>
      </c>
      <c r="G46" s="5" t="s">
        <v>233</v>
      </c>
      <c r="H46" s="15">
        <v>5</v>
      </c>
      <c r="I46" s="15">
        <f t="shared" si="2"/>
        <v>5</v>
      </c>
      <c r="J46" s="26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3" t="s">
        <v>233</v>
      </c>
      <c r="Q46" s="21"/>
      <c r="R46" s="21"/>
      <c r="S46" s="21"/>
      <c r="T46" s="21"/>
      <c r="U46" s="21"/>
      <c r="V46" s="21"/>
      <c r="W46" s="1"/>
      <c r="XFD46" s="61" t="s">
        <v>233</v>
      </c>
    </row>
    <row r="47" spans="1:23 16384:16384" ht="23.25" customHeight="1" x14ac:dyDescent="0.35">
      <c r="A47" s="172"/>
      <c r="B47" s="1" t="s">
        <v>32</v>
      </c>
      <c r="C47" s="1" t="s">
        <v>41</v>
      </c>
      <c r="D47" s="1" t="s">
        <v>223</v>
      </c>
      <c r="E47" s="1"/>
      <c r="F47" s="4" t="s">
        <v>62</v>
      </c>
      <c r="G47" s="5" t="s">
        <v>233</v>
      </c>
      <c r="H47" s="15">
        <v>90</v>
      </c>
      <c r="I47" s="15">
        <f t="shared" si="2"/>
        <v>90</v>
      </c>
      <c r="J47" s="26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3" t="s">
        <v>233</v>
      </c>
      <c r="Q47" s="21"/>
      <c r="R47" s="21"/>
      <c r="S47" s="21"/>
      <c r="T47" s="21"/>
      <c r="U47" s="21"/>
      <c r="V47" s="21"/>
      <c r="W47" s="1"/>
      <c r="XFD47" s="61" t="s">
        <v>233</v>
      </c>
    </row>
    <row r="48" spans="1:23 16384:16384" ht="23.25" customHeight="1" x14ac:dyDescent="0.35">
      <c r="A48" s="172"/>
      <c r="B48" s="1" t="s">
        <v>23</v>
      </c>
      <c r="C48" s="1" t="s">
        <v>41</v>
      </c>
      <c r="D48" s="1" t="s">
        <v>223</v>
      </c>
      <c r="E48" s="1"/>
      <c r="F48" s="4" t="s">
        <v>62</v>
      </c>
      <c r="G48" s="5" t="s">
        <v>233</v>
      </c>
      <c r="H48" s="15">
        <v>90</v>
      </c>
      <c r="I48" s="15">
        <f t="shared" si="2"/>
        <v>90</v>
      </c>
      <c r="J48" s="29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3" t="s">
        <v>233</v>
      </c>
      <c r="Q48" s="21"/>
      <c r="R48" s="21"/>
      <c r="S48" s="21"/>
      <c r="T48" s="21"/>
      <c r="U48" s="21"/>
      <c r="V48" s="21"/>
      <c r="W48" s="1"/>
      <c r="XFD48" s="61" t="s">
        <v>233</v>
      </c>
    </row>
    <row r="49" spans="1:23 16384:16384" ht="23.25" customHeight="1" x14ac:dyDescent="0.35">
      <c r="A49" s="173"/>
      <c r="B49" s="1" t="s">
        <v>15</v>
      </c>
      <c r="C49" s="1" t="s">
        <v>41</v>
      </c>
      <c r="D49" s="1" t="s">
        <v>223</v>
      </c>
      <c r="E49" s="1"/>
      <c r="F49" s="4" t="s">
        <v>55</v>
      </c>
      <c r="G49" s="5" t="s">
        <v>233</v>
      </c>
      <c r="H49" s="15">
        <v>10</v>
      </c>
      <c r="I49" s="15">
        <f t="shared" si="2"/>
        <v>10</v>
      </c>
      <c r="J49" s="26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3" t="s">
        <v>233</v>
      </c>
      <c r="Q49" s="21"/>
      <c r="R49" s="21"/>
      <c r="S49" s="21"/>
      <c r="T49" s="21"/>
      <c r="U49" s="21"/>
      <c r="V49" s="21"/>
      <c r="W49" s="1"/>
      <c r="XFD49" s="61" t="s">
        <v>233</v>
      </c>
    </row>
    <row r="50" spans="1:23 16384:16384" x14ac:dyDescent="0.35">
      <c r="XFD50" s="61" t="s">
        <v>233</v>
      </c>
    </row>
    <row r="51" spans="1:23 16384:16384" x14ac:dyDescent="0.35">
      <c r="P51" s="65">
        <v>1</v>
      </c>
      <c r="Q51" s="65">
        <v>3</v>
      </c>
      <c r="R51" s="65">
        <v>4</v>
      </c>
      <c r="S51" s="65">
        <v>6</v>
      </c>
      <c r="T51" s="65">
        <v>7</v>
      </c>
      <c r="U51" s="65">
        <v>7</v>
      </c>
      <c r="V51" s="65">
        <v>8</v>
      </c>
    </row>
    <row r="52" spans="1:23 16384:16384" x14ac:dyDescent="0.35">
      <c r="A52" s="1"/>
      <c r="B52" s="2" t="s">
        <v>180</v>
      </c>
      <c r="O52" s="65" t="s">
        <v>102</v>
      </c>
      <c r="P52" s="69">
        <v>0.8</v>
      </c>
      <c r="Q52" s="69">
        <v>0.8</v>
      </c>
      <c r="R52" s="69">
        <v>0.8</v>
      </c>
      <c r="S52" s="69">
        <v>0.8</v>
      </c>
      <c r="T52" s="69">
        <v>0.8</v>
      </c>
      <c r="U52" s="69">
        <v>0.8</v>
      </c>
      <c r="V52" s="69">
        <v>0.8</v>
      </c>
    </row>
    <row r="53" spans="1:23 16384:16384" x14ac:dyDescent="0.35">
      <c r="A53" s="1" t="s">
        <v>174</v>
      </c>
      <c r="B53" s="1" t="s">
        <v>178</v>
      </c>
      <c r="O53" s="65" t="s">
        <v>104</v>
      </c>
      <c r="P53" s="70">
        <f>4000/12</f>
        <v>333.33333333333331</v>
      </c>
      <c r="Q53" s="70">
        <f t="shared" ref="Q53:V53" si="3">4000/12</f>
        <v>333.33333333333331</v>
      </c>
      <c r="R53" s="70">
        <f t="shared" si="3"/>
        <v>333.33333333333331</v>
      </c>
      <c r="S53" s="70">
        <f t="shared" si="3"/>
        <v>333.33333333333331</v>
      </c>
      <c r="T53" s="70">
        <f t="shared" si="3"/>
        <v>333.33333333333331</v>
      </c>
      <c r="U53" s="70">
        <f t="shared" si="3"/>
        <v>333.33333333333331</v>
      </c>
      <c r="V53" s="70">
        <f t="shared" si="3"/>
        <v>333.33333333333331</v>
      </c>
    </row>
    <row r="54" spans="1:23 16384:16384" x14ac:dyDescent="0.35">
      <c r="A54" s="1" t="s">
        <v>174</v>
      </c>
      <c r="B54" s="1" t="s">
        <v>179</v>
      </c>
      <c r="O54" s="65" t="s">
        <v>103</v>
      </c>
      <c r="P54" s="70">
        <f>P53*P51*P52</f>
        <v>266.66666666666669</v>
      </c>
      <c r="Q54" s="70">
        <f t="shared" ref="Q54:V54" si="4">Q53*Q51*Q52</f>
        <v>800</v>
      </c>
      <c r="R54" s="70">
        <f t="shared" si="4"/>
        <v>1066.6666666666667</v>
      </c>
      <c r="S54" s="70">
        <f t="shared" si="4"/>
        <v>1600</v>
      </c>
      <c r="T54" s="70">
        <f t="shared" si="4"/>
        <v>1866.6666666666665</v>
      </c>
      <c r="U54" s="70">
        <f t="shared" si="4"/>
        <v>1866.6666666666665</v>
      </c>
      <c r="V54" s="70">
        <f t="shared" si="4"/>
        <v>2133.3333333333335</v>
      </c>
    </row>
    <row r="55" spans="1:23 16384:16384" x14ac:dyDescent="0.35">
      <c r="A55" s="1" t="s">
        <v>175</v>
      </c>
      <c r="B55" s="1" t="s">
        <v>176</v>
      </c>
      <c r="O55" s="65" t="s">
        <v>105</v>
      </c>
      <c r="P55" s="65">
        <f>ROUNDUP(P52*P51,0)</f>
        <v>1</v>
      </c>
      <c r="Q55" s="65">
        <f t="shared" ref="Q55:V55" si="5">ROUNDUP(Q52*Q51,0)</f>
        <v>3</v>
      </c>
      <c r="R55" s="65">
        <f t="shared" si="5"/>
        <v>4</v>
      </c>
      <c r="S55" s="65">
        <f t="shared" si="5"/>
        <v>5</v>
      </c>
      <c r="T55" s="65">
        <f t="shared" si="5"/>
        <v>6</v>
      </c>
      <c r="U55" s="65">
        <f t="shared" si="5"/>
        <v>6</v>
      </c>
      <c r="V55" s="65">
        <f t="shared" si="5"/>
        <v>7</v>
      </c>
    </row>
    <row r="56" spans="1:23 16384:16384" x14ac:dyDescent="0.35">
      <c r="A56" s="1" t="s">
        <v>175</v>
      </c>
      <c r="B56" s="1" t="s">
        <v>177</v>
      </c>
    </row>
    <row r="57" spans="1:23 16384:16384" x14ac:dyDescent="0.35">
      <c r="A57" s="1" t="s">
        <v>175</v>
      </c>
      <c r="B57" s="1" t="s">
        <v>181</v>
      </c>
    </row>
    <row r="58" spans="1:23 16384:16384" x14ac:dyDescent="0.35">
      <c r="A58" s="1"/>
      <c r="B58" s="1"/>
    </row>
    <row r="59" spans="1:23 16384:16384" x14ac:dyDescent="0.35">
      <c r="A59" s="1"/>
      <c r="B59" s="1"/>
    </row>
    <row r="60" spans="1:23 16384:16384" x14ac:dyDescent="0.35">
      <c r="A60" s="1"/>
      <c r="B60" s="1"/>
      <c r="K60" s="65">
        <v>0</v>
      </c>
      <c r="L60" s="65">
        <v>0</v>
      </c>
      <c r="M60" s="65">
        <v>0</v>
      </c>
      <c r="N60" s="65">
        <v>0</v>
      </c>
      <c r="O60" s="65">
        <v>0</v>
      </c>
      <c r="P60" s="65">
        <v>0</v>
      </c>
      <c r="Q60" s="65">
        <v>7</v>
      </c>
      <c r="R60" s="65">
        <v>8</v>
      </c>
      <c r="S60" s="65">
        <v>10</v>
      </c>
      <c r="T60" s="65">
        <v>10</v>
      </c>
      <c r="U60" s="65">
        <v>7</v>
      </c>
      <c r="V60" s="65">
        <v>8</v>
      </c>
    </row>
    <row r="61" spans="1:23 16384:16384" x14ac:dyDescent="0.35">
      <c r="A61" s="1"/>
      <c r="B61" s="1"/>
      <c r="K61" s="65">
        <f>ROUNDUP(K60*$H$5,0)</f>
        <v>0</v>
      </c>
      <c r="L61" s="65">
        <f t="shared" ref="L61:V61" si="6">ROUNDUP(L60*$H$5,0)</f>
        <v>0</v>
      </c>
      <c r="M61" s="65">
        <f t="shared" si="6"/>
        <v>0</v>
      </c>
      <c r="N61" s="65">
        <f t="shared" si="6"/>
        <v>0</v>
      </c>
      <c r="O61" s="65">
        <f t="shared" si="6"/>
        <v>0</v>
      </c>
      <c r="P61" s="65">
        <f t="shared" si="6"/>
        <v>0</v>
      </c>
      <c r="Q61" s="65">
        <f t="shared" si="6"/>
        <v>6</v>
      </c>
      <c r="R61" s="65">
        <f t="shared" si="6"/>
        <v>7</v>
      </c>
      <c r="S61" s="65">
        <f t="shared" si="6"/>
        <v>8</v>
      </c>
      <c r="T61" s="65">
        <f t="shared" si="6"/>
        <v>8</v>
      </c>
      <c r="U61" s="65">
        <f t="shared" si="6"/>
        <v>6</v>
      </c>
      <c r="V61" s="65">
        <f t="shared" si="6"/>
        <v>7</v>
      </c>
    </row>
    <row r="62" spans="1:23 16384:16384" x14ac:dyDescent="0.35">
      <c r="A62" s="1"/>
      <c r="B62" s="1"/>
    </row>
    <row r="63" spans="1:23 16384:16384" x14ac:dyDescent="0.35">
      <c r="A63" s="1"/>
      <c r="B63" s="1"/>
    </row>
    <row r="64" spans="1:23 16384:16384" x14ac:dyDescent="0.35">
      <c r="A64" s="1"/>
      <c r="B64" s="1"/>
    </row>
    <row r="65" spans="1:2" x14ac:dyDescent="0.35">
      <c r="A65" s="1"/>
      <c r="B65" s="1"/>
    </row>
    <row r="66" spans="1:2" x14ac:dyDescent="0.35">
      <c r="A66" s="1"/>
      <c r="B66" s="1"/>
    </row>
    <row r="67" spans="1:2" x14ac:dyDescent="0.35">
      <c r="A67" s="1"/>
      <c r="B67" s="1"/>
    </row>
    <row r="68" spans="1:2" x14ac:dyDescent="0.35">
      <c r="A68" s="1"/>
      <c r="B68" s="1"/>
    </row>
    <row r="69" spans="1:2" x14ac:dyDescent="0.35">
      <c r="A69" s="1"/>
      <c r="B69" s="1"/>
    </row>
    <row r="70" spans="1:2" x14ac:dyDescent="0.35">
      <c r="A70" s="1"/>
      <c r="B70" s="1"/>
    </row>
    <row r="71" spans="1:2" x14ac:dyDescent="0.35">
      <c r="A71" s="1"/>
      <c r="B71" s="1"/>
    </row>
    <row r="72" spans="1:2" x14ac:dyDescent="0.35">
      <c r="A72" s="1"/>
      <c r="B72" s="1"/>
    </row>
    <row r="73" spans="1:2" x14ac:dyDescent="0.35">
      <c r="A73" s="1"/>
      <c r="B73" s="1"/>
    </row>
    <row r="74" spans="1:2" x14ac:dyDescent="0.35">
      <c r="A74" s="1"/>
      <c r="B74" s="1"/>
    </row>
    <row r="75" spans="1:2" x14ac:dyDescent="0.35">
      <c r="A75" s="1"/>
      <c r="B75" s="1"/>
    </row>
    <row r="76" spans="1:2" x14ac:dyDescent="0.35">
      <c r="A76" s="1"/>
      <c r="B76" s="1"/>
    </row>
    <row r="200" spans="27:28" x14ac:dyDescent="0.35">
      <c r="AA200" s="71"/>
      <c r="AB200" s="71"/>
    </row>
    <row r="201" spans="27:28" x14ac:dyDescent="0.35">
      <c r="AA201" s="71"/>
      <c r="AB201" s="71"/>
    </row>
    <row r="202" spans="27:28" x14ac:dyDescent="0.35">
      <c r="AA202" s="71"/>
      <c r="AB202" s="71"/>
    </row>
    <row r="203" spans="27:28" x14ac:dyDescent="0.35">
      <c r="AA203" s="71"/>
      <c r="AB203" s="71"/>
    </row>
    <row r="204" spans="27:28" x14ac:dyDescent="0.35">
      <c r="AA204" s="71"/>
      <c r="AB204" s="71"/>
    </row>
    <row r="205" spans="27:28" x14ac:dyDescent="0.35">
      <c r="AA205" s="71"/>
      <c r="AB205" s="71"/>
    </row>
    <row r="206" spans="27:28" x14ac:dyDescent="0.35">
      <c r="AA206" s="71"/>
      <c r="AB206" s="71"/>
    </row>
    <row r="207" spans="27:28" x14ac:dyDescent="0.35">
      <c r="AA207" s="71"/>
      <c r="AB207" s="71"/>
    </row>
    <row r="208" spans="27:28" x14ac:dyDescent="0.35">
      <c r="AA208" s="71"/>
      <c r="AB208" s="71"/>
    </row>
    <row r="209" spans="27:28" x14ac:dyDescent="0.35">
      <c r="AA209" s="71"/>
      <c r="AB209" s="71"/>
    </row>
    <row r="210" spans="27:28" x14ac:dyDescent="0.35">
      <c r="AA210" s="71"/>
      <c r="AB210" s="71"/>
    </row>
    <row r="211" spans="27:28" x14ac:dyDescent="0.35">
      <c r="AA211" s="71"/>
      <c r="AB211" s="71"/>
    </row>
    <row r="212" spans="27:28" x14ac:dyDescent="0.35">
      <c r="AA212" s="71"/>
      <c r="AB212" s="71"/>
    </row>
    <row r="213" spans="27:28" x14ac:dyDescent="0.35">
      <c r="AA213" s="71"/>
      <c r="AB213" s="71"/>
    </row>
    <row r="214" spans="27:28" x14ac:dyDescent="0.35">
      <c r="AA214" s="71"/>
      <c r="AB214" s="71"/>
    </row>
    <row r="215" spans="27:28" x14ac:dyDescent="0.35">
      <c r="AA215" s="71"/>
      <c r="AB215" s="71"/>
    </row>
    <row r="216" spans="27:28" x14ac:dyDescent="0.35">
      <c r="AA216" s="71"/>
      <c r="AB216" s="71"/>
    </row>
    <row r="217" spans="27:28" x14ac:dyDescent="0.35">
      <c r="AA217" s="71"/>
      <c r="AB217" s="71"/>
    </row>
    <row r="218" spans="27:28" x14ac:dyDescent="0.35">
      <c r="AA218" s="71"/>
      <c r="AB218" s="71"/>
    </row>
    <row r="219" spans="27:28" x14ac:dyDescent="0.35">
      <c r="AA219" s="71"/>
      <c r="AB219" s="71"/>
    </row>
    <row r="220" spans="27:28" x14ac:dyDescent="0.35">
      <c r="AA220" s="71"/>
      <c r="AB220" s="71"/>
    </row>
    <row r="221" spans="27:28" x14ac:dyDescent="0.35">
      <c r="AA221" s="71"/>
      <c r="AB221" s="71"/>
    </row>
    <row r="1048514" spans="13:13" x14ac:dyDescent="0.35">
      <c r="M1048514" s="19"/>
    </row>
    <row r="1048515" spans="13:13" x14ac:dyDescent="0.35">
      <c r="M1048515" s="20"/>
    </row>
    <row r="1048516" spans="13:13" x14ac:dyDescent="0.35">
      <c r="M1048516" s="22"/>
    </row>
    <row r="1048517" spans="13:13" x14ac:dyDescent="0.35">
      <c r="M1048517" s="23"/>
    </row>
    <row r="1048518" spans="13:13" x14ac:dyDescent="0.35">
      <c r="M1048518" s="22"/>
    </row>
    <row r="1048519" spans="13:13" x14ac:dyDescent="0.35">
      <c r="M1048519" s="21"/>
    </row>
    <row r="1048520" spans="13:13" x14ac:dyDescent="0.35">
      <c r="M1048520" s="21"/>
    </row>
    <row r="1048521" spans="13:13" x14ac:dyDescent="0.35">
      <c r="M1048521" s="21"/>
    </row>
    <row r="1048522" spans="13:13" x14ac:dyDescent="0.35">
      <c r="M1048522" s="22"/>
    </row>
    <row r="1048523" spans="13:13" x14ac:dyDescent="0.35">
      <c r="M1048523" s="23"/>
    </row>
    <row r="1048524" spans="13:13" x14ac:dyDescent="0.35">
      <c r="M1048524" s="23"/>
    </row>
    <row r="1048525" spans="13:13" x14ac:dyDescent="0.35">
      <c r="M1048525" s="23"/>
    </row>
    <row r="1048526" spans="13:13" x14ac:dyDescent="0.35">
      <c r="M1048526" s="23"/>
    </row>
    <row r="1048527" spans="13:13" x14ac:dyDescent="0.35">
      <c r="M1048527" s="23"/>
    </row>
  </sheetData>
  <autoFilter ref="A2:V57"/>
  <mergeCells count="1">
    <mergeCell ref="A3:A49"/>
  </mergeCells>
  <conditionalFormatting sqref="H8">
    <cfRule type="cellIs" dxfId="100" priority="540" operator="greaterThan">
      <formula>$H$8</formula>
    </cfRule>
  </conditionalFormatting>
  <conditionalFormatting sqref="H10">
    <cfRule type="cellIs" dxfId="99" priority="539" operator="greaterThan">
      <formula>$H$10</formula>
    </cfRule>
  </conditionalFormatting>
  <conditionalFormatting sqref="J7">
    <cfRule type="cellIs" dxfId="98" priority="538" operator="greaterThan">
      <formula>$I$7</formula>
    </cfRule>
  </conditionalFormatting>
  <conditionalFormatting sqref="J3">
    <cfRule type="cellIs" dxfId="97" priority="537" operator="lessThan">
      <formula>$I$3</formula>
    </cfRule>
  </conditionalFormatting>
  <conditionalFormatting sqref="J4">
    <cfRule type="cellIs" dxfId="96" priority="536" operator="lessThan">
      <formula>$I$4</formula>
    </cfRule>
  </conditionalFormatting>
  <conditionalFormatting sqref="J5">
    <cfRule type="cellIs" dxfId="95" priority="535" operator="lessThan">
      <formula>$I$5</formula>
    </cfRule>
  </conditionalFormatting>
  <conditionalFormatting sqref="J8">
    <cfRule type="cellIs" dxfId="94" priority="534" operator="greaterThan">
      <formula>$I$8</formula>
    </cfRule>
  </conditionalFormatting>
  <conditionalFormatting sqref="J9">
    <cfRule type="cellIs" dxfId="93" priority="533" operator="greaterThan">
      <formula>$I$9</formula>
    </cfRule>
  </conditionalFormatting>
  <conditionalFormatting sqref="J10">
    <cfRule type="cellIs" dxfId="92" priority="532" operator="lessThan">
      <formula>$I$10</formula>
    </cfRule>
  </conditionalFormatting>
  <conditionalFormatting sqref="J11">
    <cfRule type="cellIs" dxfId="91" priority="531" operator="lessThan">
      <formula>$I$11</formula>
    </cfRule>
  </conditionalFormatting>
  <conditionalFormatting sqref="J12">
    <cfRule type="cellIs" dxfId="90" priority="530" operator="greaterThan">
      <formula>$I$12</formula>
    </cfRule>
  </conditionalFormatting>
  <conditionalFormatting sqref="J13">
    <cfRule type="cellIs" dxfId="89" priority="529" operator="greaterThan">
      <formula>$I$13</formula>
    </cfRule>
  </conditionalFormatting>
  <conditionalFormatting sqref="J14">
    <cfRule type="cellIs" dxfId="88" priority="528" operator="greaterThan">
      <formula>$I$14</formula>
    </cfRule>
  </conditionalFormatting>
  <conditionalFormatting sqref="J15">
    <cfRule type="cellIs" dxfId="87" priority="527" operator="greaterThan">
      <formula>$I$15</formula>
    </cfRule>
  </conditionalFormatting>
  <conditionalFormatting sqref="J16">
    <cfRule type="cellIs" dxfId="86" priority="526" operator="greaterThan">
      <formula>$I$16</formula>
    </cfRule>
  </conditionalFormatting>
  <conditionalFormatting sqref="J17">
    <cfRule type="cellIs" dxfId="85" priority="525" operator="greaterThan">
      <formula>$I$17</formula>
    </cfRule>
  </conditionalFormatting>
  <conditionalFormatting sqref="J18">
    <cfRule type="cellIs" dxfId="84" priority="524" operator="greaterThan">
      <formula>$I$18</formula>
    </cfRule>
  </conditionalFormatting>
  <conditionalFormatting sqref="J46">
    <cfRule type="cellIs" dxfId="83" priority="505" operator="greaterThan">
      <formula>$I$46</formula>
    </cfRule>
  </conditionalFormatting>
  <conditionalFormatting sqref="J47">
    <cfRule type="cellIs" dxfId="82" priority="504" operator="greaterThan">
      <formula>$I$47</formula>
    </cfRule>
  </conditionalFormatting>
  <conditionalFormatting sqref="J48">
    <cfRule type="cellIs" dxfId="81" priority="503" operator="greaterThan">
      <formula>$I$48</formula>
    </cfRule>
  </conditionalFormatting>
  <conditionalFormatting sqref="J49">
    <cfRule type="cellIs" dxfId="80" priority="502" operator="greaterThan">
      <formula>$I$49</formula>
    </cfRule>
  </conditionalFormatting>
  <conditionalFormatting sqref="J6">
    <cfRule type="cellIs" dxfId="79" priority="501" operator="lessThan">
      <formula>$I$6</formula>
    </cfRule>
  </conditionalFormatting>
  <conditionalFormatting sqref="J42">
    <cfRule type="cellIs" dxfId="78" priority="541" operator="lessThan">
      <formula>#REF!</formula>
    </cfRule>
  </conditionalFormatting>
  <conditionalFormatting sqref="J43">
    <cfRule type="cellIs" dxfId="77" priority="542" operator="lessThan">
      <formula>#REF!</formula>
    </cfRule>
  </conditionalFormatting>
  <conditionalFormatting sqref="J44">
    <cfRule type="cellIs" dxfId="76" priority="325" operator="lessThan">
      <formula>$I$44</formula>
    </cfRule>
  </conditionalFormatting>
  <conditionalFormatting sqref="J44:J45">
    <cfRule type="cellIs" dxfId="75" priority="324" operator="greaterThan">
      <formula>$I$45</formula>
    </cfRule>
  </conditionalFormatting>
  <conditionalFormatting sqref="J19">
    <cfRule type="cellIs" dxfId="74" priority="10" operator="greaterThan">
      <formula>$I$19</formula>
    </cfRule>
  </conditionalFormatting>
  <conditionalFormatting sqref="J20">
    <cfRule type="cellIs" dxfId="73" priority="9" operator="greaterThan">
      <formula>$I$20</formula>
    </cfRule>
  </conditionalFormatting>
  <conditionalFormatting sqref="J21">
    <cfRule type="cellIs" dxfId="72" priority="8" operator="greaterThan">
      <formula>$I$21</formula>
    </cfRule>
  </conditionalFormatting>
  <conditionalFormatting sqref="J22">
    <cfRule type="cellIs" dxfId="71" priority="7" operator="greaterThan">
      <formula>$I$22</formula>
    </cfRule>
  </conditionalFormatting>
  <conditionalFormatting sqref="J23">
    <cfRule type="cellIs" dxfId="70" priority="6" operator="greaterThan">
      <formula>$I$23</formula>
    </cfRule>
  </conditionalFormatting>
  <conditionalFormatting sqref="J24">
    <cfRule type="cellIs" dxfId="69" priority="5" operator="greaterThan">
      <formula>$I$24</formula>
    </cfRule>
  </conditionalFormatting>
  <conditionalFormatting sqref="J25:J29">
    <cfRule type="cellIs" dxfId="68" priority="2" operator="greaterThan">
      <formula>#REF!</formula>
    </cfRule>
  </conditionalFormatting>
  <conditionalFormatting sqref="J30:J41">
    <cfRule type="cellIs" dxfId="67" priority="1" operator="greaterThan">
      <formula>#REF!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'MobileDiagnost Opta'!K42:V42</xm:f>
              <xm:sqref>W42</xm:sqref>
            </x14:sparkline>
            <x14:sparkline>
              <xm:f>'MobileDiagnost Opta'!K43:V43</xm:f>
              <xm:sqref>W43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'MobileDiagnost Opta'!K44:V44</xm:f>
              <xm:sqref>W44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'MobileDiagnost Opta'!K7:V7</xm:f>
              <xm:sqref>W7</xm:sqref>
            </x14:sparkline>
            <x14:sparkline>
              <xm:f>'MobileDiagnost Opta'!K8:V8</xm:f>
              <xm:sqref>W8</xm:sqref>
            </x14:sparkline>
            <x14:sparkline>
              <xm:f>'MobileDiagnost Opta'!K9:V9</xm:f>
              <xm:sqref>W9</xm:sqref>
            </x14:sparkline>
            <x14:sparkline>
              <xm:f>'MobileDiagnost Opta'!K10:V10</xm:f>
              <xm:sqref>W10</xm:sqref>
            </x14:sparkline>
            <x14:sparkline>
              <xm:f>'MobileDiagnost Opta'!K16:V16</xm:f>
              <xm:sqref>W16</xm:sqref>
            </x14:sparkline>
            <x14:sparkline>
              <xm:f>'MobileDiagnost Opta'!K17:V17</xm:f>
              <xm:sqref>W17</xm:sqref>
            </x14:sparkline>
            <x14:sparkline>
              <xm:f>'MobileDiagnost Opta'!K18:V18</xm:f>
              <xm:sqref>W18</xm:sqref>
            </x14:sparkline>
            <x14:sparkline>
              <xm:f>'MobileDiagnost Opta'!K12:V12</xm:f>
              <xm:sqref>W12</xm:sqref>
            </x14:sparkline>
            <x14:sparkline>
              <xm:f>'MobileDiagnost Opta'!K13:V13</xm:f>
              <xm:sqref>W13</xm:sqref>
            </x14:sparkline>
            <x14:sparkline>
              <xm:f>'MobileDiagnost Opta'!K14:V14</xm:f>
              <xm:sqref>W14</xm:sqref>
            </x14:sparkline>
            <x14:sparkline>
              <xm:f>'MobileDiagnost Opta'!K11:V11</xm:f>
              <xm:sqref>W11</xm:sqref>
            </x14:sparkline>
            <x14:sparkline>
              <xm:f>'MobileDiagnost Opta'!K15:V15</xm:f>
              <xm:sqref>W15</xm:sqref>
            </x14:sparkline>
            <x14:sparkline>
              <xm:f>'MobileDiagnost Opta'!K5:V5</xm:f>
              <xm:sqref>W5</xm:sqref>
            </x14:sparkline>
            <x14:sparkline>
              <xm:f>'MobileDiagnost Opta'!K3:V3</xm:f>
              <xm:sqref>W3</xm:sqref>
            </x14:sparkline>
            <x14:sparkline>
              <xm:f>'MobileDiagnost Opta'!K4:V4</xm:f>
              <xm:sqref>W4</xm:sqref>
            </x14:sparkline>
            <x14:sparkline>
              <xm:f>'MobileDiagnost Opta'!K6:V6</xm:f>
              <xm:sqref>W6</xm:sqref>
            </x14:sparkline>
            <x14:sparkline>
              <xm:f>'MobileDiagnost Opta'!K25:V25</xm:f>
              <xm:sqref>W25</xm:sqref>
            </x14:sparkline>
            <x14:sparkline>
              <xm:f>'MobileDiagnost Opta'!K26:V26</xm:f>
              <xm:sqref>W26</xm:sqref>
            </x14:sparkline>
            <x14:sparkline>
              <xm:f>'MobileDiagnost Opta'!K27:V27</xm:f>
              <xm:sqref>W27</xm:sqref>
            </x14:sparkline>
            <x14:sparkline>
              <xm:f>'MobileDiagnost Opta'!K28:V28</xm:f>
              <xm:sqref>W28</xm:sqref>
            </x14:sparkline>
            <x14:sparkline>
              <xm:f>'MobileDiagnost Opta'!K29:V29</xm:f>
              <xm:sqref>W29</xm:sqref>
            </x14:sparkline>
            <x14:sparkline>
              <xm:f>'MobileDiagnost Opta'!K19:V19</xm:f>
              <xm:sqref>W19</xm:sqref>
            </x14:sparkline>
            <x14:sparkline>
              <xm:f>'MobileDiagnost Opta'!K20:V20</xm:f>
              <xm:sqref>W20</xm:sqref>
            </x14:sparkline>
            <x14:sparkline>
              <xm:f>'MobileDiagnost Opta'!K21:V21</xm:f>
              <xm:sqref>W21</xm:sqref>
            </x14:sparkline>
            <x14:sparkline>
              <xm:f>'MobileDiagnost Opta'!K22:V22</xm:f>
              <xm:sqref>W22</xm:sqref>
            </x14:sparkline>
            <x14:sparkline>
              <xm:f>'MobileDiagnost Opta'!K23:V23</xm:f>
              <xm:sqref>W23</xm:sqref>
            </x14:sparkline>
            <x14:sparkline>
              <xm:f>'MobileDiagnost Opta'!K24:V24</xm:f>
              <xm:sqref>W24</xm:sqref>
            </x14:sparkline>
            <x14:sparkline>
              <xm:f>'MobileDiagnost Opta'!K32:V32</xm:f>
              <xm:sqref>W32</xm:sqref>
            </x14:sparkline>
            <x14:sparkline>
              <xm:f>'MobileDiagnost Opta'!K33:V33</xm:f>
              <xm:sqref>W33</xm:sqref>
            </x14:sparkline>
            <x14:sparkline>
              <xm:f>'MobileDiagnost Opta'!K34:V34</xm:f>
              <xm:sqref>W34</xm:sqref>
            </x14:sparkline>
            <x14:sparkline>
              <xm:f>'MobileDiagnost Opta'!K35:V35</xm:f>
              <xm:sqref>W35</xm:sqref>
            </x14:sparkline>
            <x14:sparkline>
              <xm:f>'MobileDiagnost Opta'!K36:V36</xm:f>
              <xm:sqref>W36</xm:sqref>
            </x14:sparkline>
            <x14:sparkline>
              <xm:f>'MobileDiagnost Opta'!K37:V37</xm:f>
              <xm:sqref>W37</xm:sqref>
            </x14:sparkline>
            <x14:sparkline>
              <xm:f>'MobileDiagnost Opta'!K38:V38</xm:f>
              <xm:sqref>W38</xm:sqref>
            </x14:sparkline>
            <x14:sparkline>
              <xm:f>'MobileDiagnost Opta'!K39:V39</xm:f>
              <xm:sqref>W39</xm:sqref>
            </x14:sparkline>
            <x14:sparkline>
              <xm:f>'MobileDiagnost Opta'!K40:V40</xm:f>
              <xm:sqref>W40</xm:sqref>
            </x14:sparkline>
            <x14:sparkline>
              <xm:f>'MobileDiagnost Opta'!K30:V30</xm:f>
              <xm:sqref>W30</xm:sqref>
            </x14:sparkline>
            <x14:sparkline>
              <xm:f>'MobileDiagnost Opta'!K31:V31</xm:f>
              <xm:sqref>W31</xm:sqref>
            </x14:sparkline>
            <x14:sparkline>
              <xm:f>'MobileDiagnost Opta'!K45:V45</xm:f>
              <xm:sqref>W45</xm:sqref>
            </x14:sparkline>
            <x14:sparkline>
              <xm:f>'MobileDiagnost Opta'!K41:V41</xm:f>
              <xm:sqref>W41</xm:sqref>
            </x14:sparkline>
            <x14:sparkline>
              <xm:f>'MobileDiagnost Opta'!K46:V46</xm:f>
              <xm:sqref>W46</xm:sqref>
            </x14:sparkline>
            <x14:sparkline>
              <xm:f>'MobileDiagnost Opta'!K47:V47</xm:f>
              <xm:sqref>W47</xm:sqref>
            </x14:sparkline>
            <x14:sparkline>
              <xm:f>'MobileDiagnost Opta'!K49:V49</xm:f>
              <xm:sqref>W49</xm:sqref>
            </x14:sparkline>
          </x14:sparklines>
        </x14:sparklineGroup>
        <x14:sparklineGroup manualMax="0" manualMin="0" displayEmptyCellsAs="gap" high="1" low="1" displayXAxis="1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/>
          <x14:colorLow rgb="FFFF0000"/>
          <x14:sparklines>
            <x14:sparkline>
              <xm:f>'MobileDiagnost Opta'!K48:V48</xm:f>
              <xm:sqref>W48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7222C8C3D3740A3197287F513B448" ma:contentTypeVersion="0" ma:contentTypeDescription="Create a new document." ma:contentTypeScope="" ma:versionID="835810d989242a7ae793bada7f3e6c8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4249D-11C6-4484-B0EF-5459972AA432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5703FF-6282-450F-B1F4-FBCD2F4C2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A56560-E085-424B-9658-5A84DF0F1D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BV Vectra</vt:lpstr>
      <vt:lpstr>Allura FC</vt:lpstr>
      <vt:lpstr>Endura</vt:lpstr>
      <vt:lpstr>Pulsera</vt:lpstr>
      <vt:lpstr>Libra</vt:lpstr>
      <vt:lpstr>Veradius</vt:lpstr>
      <vt:lpstr>MicroDose Mammography</vt:lpstr>
      <vt:lpstr>PrimaryDiagnost Digital</vt:lpstr>
      <vt:lpstr>MobileDiagnost Opta</vt:lpstr>
      <vt:lpstr>NPI CS Deliverable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 Vd</dc:creator>
  <cp:lastModifiedBy>Jitendra Deshmukh</cp:lastModifiedBy>
  <dcterms:created xsi:type="dcterms:W3CDTF">2014-10-01T07:24:07Z</dcterms:created>
  <dcterms:modified xsi:type="dcterms:W3CDTF">2015-09-02T12:09:31Z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0x0101009D17222C8C3D3740A3197287F513B448</vt:lpwstr>
  </property>
</Properties>
</file>