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ate1904="1"/>
  <mc:AlternateContent xmlns:mc="http://schemas.openxmlformats.org/markup-compatibility/2006">
    <mc:Choice Requires="x15">
      <x15ac:absPath xmlns:x15ac="http://schemas.microsoft.com/office/spreadsheetml/2010/11/ac" url="D:\milli\Documents\GitHub\HSKa_vdki2019\_Data\"/>
    </mc:Choice>
  </mc:AlternateContent>
  <xr:revisionPtr revIDLastSave="0" documentId="13_ncr:1_{CE8F1EFA-C3A5-40E4-BACA-CCB0D733F86E}" xr6:coauthVersionLast="43" xr6:coauthVersionMax="43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Tabelle1" sheetId="1" state="hidden" r:id="rId1"/>
    <sheet name="Messdaten" sheetId="2" r:id="rId2"/>
    <sheet name="Bayes" sheetId="5" r:id="rId3"/>
    <sheet name="Diagram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9" i="5" l="1"/>
  <c r="AA20" i="5"/>
  <c r="AA21" i="5"/>
  <c r="AA22" i="5"/>
  <c r="AA23" i="5"/>
  <c r="AA24" i="5"/>
  <c r="AA25" i="5"/>
  <c r="AA26" i="5"/>
  <c r="AA27" i="5"/>
  <c r="Z28" i="5"/>
  <c r="F19" i="5"/>
  <c r="F20" i="5"/>
  <c r="F21" i="5"/>
  <c r="F22" i="5"/>
  <c r="F23" i="5"/>
  <c r="F24" i="5"/>
  <c r="F25" i="5"/>
  <c r="M19" i="5"/>
  <c r="M20" i="5"/>
  <c r="W28" i="5"/>
  <c r="X26" i="5"/>
  <c r="X25" i="5"/>
  <c r="X24" i="5"/>
  <c r="X23" i="5"/>
  <c r="X22" i="5"/>
  <c r="X21" i="5"/>
  <c r="X20" i="5"/>
  <c r="X19" i="5"/>
  <c r="AA18" i="5"/>
  <c r="X18" i="5"/>
  <c r="AA17" i="5"/>
  <c r="X17" i="5"/>
  <c r="AA16" i="5"/>
  <c r="X16" i="5"/>
  <c r="AA15" i="5"/>
  <c r="X15" i="5"/>
  <c r="S28" i="5"/>
  <c r="P28" i="5"/>
  <c r="Q26" i="5"/>
  <c r="Q25" i="5"/>
  <c r="Q24" i="5"/>
  <c r="Q23" i="5"/>
  <c r="Q22" i="5"/>
  <c r="Q21" i="5"/>
  <c r="Q20" i="5"/>
  <c r="Q19" i="5"/>
  <c r="T18" i="5"/>
  <c r="Q18" i="5"/>
  <c r="T17" i="5"/>
  <c r="Q17" i="5"/>
  <c r="T16" i="5"/>
  <c r="Q16" i="5"/>
  <c r="T15" i="5"/>
  <c r="Q15" i="5"/>
  <c r="J18" i="5"/>
  <c r="J19" i="5"/>
  <c r="J20" i="5"/>
  <c r="J21" i="5"/>
  <c r="J22" i="5"/>
  <c r="J23" i="5"/>
  <c r="J24" i="5"/>
  <c r="J25" i="5"/>
  <c r="J26" i="5"/>
  <c r="L28" i="5"/>
  <c r="I28" i="5"/>
  <c r="J16" i="5"/>
  <c r="E28" i="5"/>
  <c r="B28" i="5"/>
  <c r="C17" i="5"/>
  <c r="C15" i="5"/>
  <c r="E11" i="5"/>
  <c r="B11" i="5"/>
  <c r="S11" i="5"/>
  <c r="P11" i="5"/>
  <c r="L11" i="5"/>
  <c r="I11" i="5"/>
  <c r="Z11" i="5"/>
  <c r="AA9" i="5" s="1"/>
  <c r="W11" i="5"/>
  <c r="X10" i="5" s="1"/>
  <c r="AK5" i="2"/>
  <c r="AJ9" i="2"/>
  <c r="AJ8" i="2"/>
  <c r="AJ7" i="2"/>
  <c r="AJ6" i="2"/>
  <c r="AJ5" i="2"/>
  <c r="AI9" i="2"/>
  <c r="AI8" i="2"/>
  <c r="AI7" i="2"/>
  <c r="AI6" i="2"/>
  <c r="AI5" i="2"/>
  <c r="Z5" i="2"/>
  <c r="Y9" i="2"/>
  <c r="Y8" i="2"/>
  <c r="Y7" i="2"/>
  <c r="Y6" i="2"/>
  <c r="Y5" i="2"/>
  <c r="X9" i="2"/>
  <c r="X8" i="2"/>
  <c r="X7" i="2"/>
  <c r="X6" i="2"/>
  <c r="X5" i="2"/>
  <c r="O5" i="2"/>
  <c r="N9" i="2"/>
  <c r="N8" i="2"/>
  <c r="N7" i="2"/>
  <c r="N6" i="2"/>
  <c r="N5" i="2"/>
  <c r="M9" i="2"/>
  <c r="M8" i="2"/>
  <c r="M7" i="2"/>
  <c r="M6" i="2"/>
  <c r="M5" i="2"/>
  <c r="D5" i="2"/>
  <c r="B9" i="2"/>
  <c r="B8" i="2"/>
  <c r="B7" i="2"/>
  <c r="B6" i="2"/>
  <c r="B5" i="2"/>
  <c r="C9" i="2"/>
  <c r="C8" i="2"/>
  <c r="C7" i="2"/>
  <c r="C6" i="2"/>
  <c r="C5" i="2"/>
  <c r="AK16" i="2"/>
  <c r="AK17" i="2"/>
  <c r="AK18" i="2"/>
  <c r="AK19" i="2"/>
  <c r="AK20" i="2"/>
  <c r="AK21" i="2"/>
  <c r="AK22" i="2"/>
  <c r="AK23" i="2"/>
  <c r="AK24" i="2"/>
  <c r="AK25" i="2"/>
  <c r="AK26" i="2"/>
  <c r="Z16" i="2"/>
  <c r="Z17" i="2"/>
  <c r="Z18" i="2"/>
  <c r="Z19" i="2"/>
  <c r="Z20" i="2"/>
  <c r="Z21" i="2"/>
  <c r="Z22" i="2"/>
  <c r="Z23" i="2"/>
  <c r="Z24" i="2"/>
  <c r="Z25" i="2"/>
  <c r="Z26" i="2"/>
  <c r="O16" i="2"/>
  <c r="O17" i="2"/>
  <c r="O18" i="2"/>
  <c r="O19" i="2"/>
  <c r="O20" i="2"/>
  <c r="O21" i="2"/>
  <c r="O22" i="2"/>
  <c r="O23" i="2"/>
  <c r="O24" i="2"/>
  <c r="O25" i="2"/>
  <c r="O26" i="2"/>
  <c r="D60" i="2"/>
  <c r="D59" i="2"/>
  <c r="D70" i="2"/>
  <c r="D69" i="2"/>
  <c r="D68" i="2"/>
  <c r="D67" i="2"/>
  <c r="D66" i="2"/>
  <c r="D65" i="2"/>
  <c r="D64" i="2"/>
  <c r="D63" i="2"/>
  <c r="D62" i="2"/>
  <c r="D61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AH118" i="1"/>
  <c r="AH117" i="1"/>
  <c r="AH116" i="1"/>
  <c r="AH115" i="1"/>
  <c r="AH114" i="1"/>
  <c r="AH113" i="1"/>
  <c r="AH112" i="1"/>
  <c r="AH111" i="1"/>
  <c r="AH110" i="1"/>
  <c r="AH109" i="1"/>
  <c r="AH108" i="1"/>
  <c r="V107" i="1"/>
  <c r="N107" i="1"/>
  <c r="B107" i="1"/>
  <c r="B111" i="1" s="1"/>
  <c r="B6" i="1" s="1"/>
  <c r="V106" i="1"/>
  <c r="N106" i="1"/>
  <c r="N111" i="1" s="1"/>
  <c r="B106" i="1"/>
  <c r="D105" i="1"/>
  <c r="D104" i="1"/>
  <c r="D103" i="1"/>
  <c r="D102" i="1"/>
  <c r="D101" i="1"/>
  <c r="D100" i="1"/>
  <c r="D99" i="1"/>
  <c r="D98" i="1"/>
  <c r="D97" i="1"/>
  <c r="D96" i="1"/>
  <c r="D95" i="1"/>
  <c r="AH92" i="1"/>
  <c r="X92" i="1"/>
  <c r="D92" i="1"/>
  <c r="AH91" i="1"/>
  <c r="X91" i="1"/>
  <c r="D91" i="1"/>
  <c r="AH90" i="1"/>
  <c r="X90" i="1"/>
  <c r="D90" i="1"/>
  <c r="AH89" i="1"/>
  <c r="X89" i="1"/>
  <c r="D89" i="1"/>
  <c r="AH88" i="1"/>
  <c r="X88" i="1"/>
  <c r="D88" i="1"/>
  <c r="AH87" i="1"/>
  <c r="X87" i="1"/>
  <c r="D87" i="1"/>
  <c r="AH86" i="1"/>
  <c r="X86" i="1"/>
  <c r="D86" i="1"/>
  <c r="AH85" i="1"/>
  <c r="X85" i="1"/>
  <c r="D85" i="1"/>
  <c r="AH84" i="1"/>
  <c r="X84" i="1"/>
  <c r="D84" i="1"/>
  <c r="AH83" i="1"/>
  <c r="X83" i="1"/>
  <c r="D83" i="1"/>
  <c r="AH82" i="1"/>
  <c r="X82" i="1"/>
  <c r="D82" i="1"/>
  <c r="AH79" i="1"/>
  <c r="X79" i="1"/>
  <c r="D79" i="1"/>
  <c r="AH78" i="1"/>
  <c r="X78" i="1"/>
  <c r="D78" i="1"/>
  <c r="AH77" i="1"/>
  <c r="X77" i="1"/>
  <c r="D77" i="1"/>
  <c r="AH76" i="1"/>
  <c r="X76" i="1"/>
  <c r="D76" i="1"/>
  <c r="AH75" i="1"/>
  <c r="X75" i="1"/>
  <c r="D75" i="1"/>
  <c r="AH74" i="1"/>
  <c r="X74" i="1"/>
  <c r="D74" i="1"/>
  <c r="AH73" i="1"/>
  <c r="X73" i="1"/>
  <c r="D73" i="1"/>
  <c r="AH72" i="1"/>
  <c r="X72" i="1"/>
  <c r="D72" i="1"/>
  <c r="AH71" i="1"/>
  <c r="X71" i="1"/>
  <c r="D71" i="1"/>
  <c r="D106" i="1" s="1"/>
  <c r="D5" i="1" s="1"/>
  <c r="AH70" i="1"/>
  <c r="X70" i="1"/>
  <c r="D70" i="1"/>
  <c r="D107" i="1" s="1"/>
  <c r="AH69" i="1"/>
  <c r="X69" i="1"/>
  <c r="D69" i="1"/>
  <c r="AH66" i="1"/>
  <c r="X66" i="1"/>
  <c r="N66" i="1"/>
  <c r="D66" i="1"/>
  <c r="AH65" i="1"/>
  <c r="X65" i="1"/>
  <c r="N65" i="1"/>
  <c r="D65" i="1"/>
  <c r="AH64" i="1"/>
  <c r="X64" i="1"/>
  <c r="N64" i="1"/>
  <c r="D64" i="1"/>
  <c r="AH63" i="1"/>
  <c r="X63" i="1"/>
  <c r="N63" i="1"/>
  <c r="D63" i="1"/>
  <c r="AH62" i="1"/>
  <c r="X62" i="1"/>
  <c r="N62" i="1"/>
  <c r="D62" i="1"/>
  <c r="AH61" i="1"/>
  <c r="X61" i="1"/>
  <c r="N61" i="1"/>
  <c r="D61" i="1"/>
  <c r="AH60" i="1"/>
  <c r="X60" i="1"/>
  <c r="N60" i="1"/>
  <c r="D60" i="1"/>
  <c r="AH59" i="1"/>
  <c r="X59" i="1"/>
  <c r="N59" i="1"/>
  <c r="D59" i="1"/>
  <c r="AH58" i="1"/>
  <c r="X58" i="1"/>
  <c r="N58" i="1"/>
  <c r="D58" i="1"/>
  <c r="AH57" i="1"/>
  <c r="X57" i="1"/>
  <c r="N57" i="1"/>
  <c r="D57" i="1"/>
  <c r="AH56" i="1"/>
  <c r="X56" i="1"/>
  <c r="N56" i="1"/>
  <c r="D56" i="1"/>
  <c r="AH53" i="1"/>
  <c r="X53" i="1"/>
  <c r="N53" i="1"/>
  <c r="D53" i="1"/>
  <c r="AH52" i="1"/>
  <c r="X52" i="1"/>
  <c r="N52" i="1"/>
  <c r="D52" i="1"/>
  <c r="AH51" i="1"/>
  <c r="X51" i="1"/>
  <c r="N51" i="1"/>
  <c r="D51" i="1"/>
  <c r="AH50" i="1"/>
  <c r="X50" i="1"/>
  <c r="N50" i="1"/>
  <c r="D50" i="1"/>
  <c r="AH49" i="1"/>
  <c r="X49" i="1"/>
  <c r="N49" i="1"/>
  <c r="D49" i="1"/>
  <c r="AH48" i="1"/>
  <c r="X48" i="1"/>
  <c r="N48" i="1"/>
  <c r="D48" i="1"/>
  <c r="AH47" i="1"/>
  <c r="X47" i="1"/>
  <c r="N47" i="1"/>
  <c r="D47" i="1"/>
  <c r="AH46" i="1"/>
  <c r="X46" i="1"/>
  <c r="N46" i="1"/>
  <c r="D46" i="1"/>
  <c r="AH45" i="1"/>
  <c r="X45" i="1"/>
  <c r="N45" i="1"/>
  <c r="D45" i="1"/>
  <c r="AH44" i="1"/>
  <c r="X44" i="1"/>
  <c r="N44" i="1"/>
  <c r="D44" i="1"/>
  <c r="AH43" i="1"/>
  <c r="X43" i="1"/>
  <c r="N43" i="1"/>
  <c r="D43" i="1"/>
  <c r="AH40" i="1"/>
  <c r="X40" i="1"/>
  <c r="N40" i="1"/>
  <c r="D40" i="1"/>
  <c r="AH39" i="1"/>
  <c r="X39" i="1"/>
  <c r="N39" i="1"/>
  <c r="D39" i="1"/>
  <c r="AH38" i="1"/>
  <c r="X38" i="1"/>
  <c r="N38" i="1"/>
  <c r="D38" i="1"/>
  <c r="AH37" i="1"/>
  <c r="X37" i="1"/>
  <c r="N37" i="1"/>
  <c r="D37" i="1"/>
  <c r="AH36" i="1"/>
  <c r="X36" i="1"/>
  <c r="N36" i="1"/>
  <c r="D36" i="1"/>
  <c r="AH35" i="1"/>
  <c r="X35" i="1"/>
  <c r="N35" i="1"/>
  <c r="D35" i="1"/>
  <c r="AH34" i="1"/>
  <c r="X34" i="1"/>
  <c r="N34" i="1"/>
  <c r="D34" i="1"/>
  <c r="AH33" i="1"/>
  <c r="X33" i="1"/>
  <c r="N33" i="1"/>
  <c r="D33" i="1"/>
  <c r="AH32" i="1"/>
  <c r="X32" i="1"/>
  <c r="N32" i="1"/>
  <c r="D32" i="1"/>
  <c r="AH31" i="1"/>
  <c r="X31" i="1"/>
  <c r="N31" i="1"/>
  <c r="D31" i="1"/>
  <c r="AH30" i="1"/>
  <c r="X30" i="1"/>
  <c r="N30" i="1"/>
  <c r="D30" i="1"/>
  <c r="AH27" i="1"/>
  <c r="X27" i="1"/>
  <c r="N27" i="1"/>
  <c r="D27" i="1"/>
  <c r="AH26" i="1"/>
  <c r="X26" i="1"/>
  <c r="N26" i="1"/>
  <c r="D26" i="1"/>
  <c r="AH25" i="1"/>
  <c r="X25" i="1"/>
  <c r="N25" i="1"/>
  <c r="D25" i="1"/>
  <c r="AH24" i="1"/>
  <c r="X24" i="1"/>
  <c r="N24" i="1"/>
  <c r="D24" i="1"/>
  <c r="AH23" i="1"/>
  <c r="X23" i="1"/>
  <c r="N23" i="1"/>
  <c r="D23" i="1"/>
  <c r="AH22" i="1"/>
  <c r="X22" i="1"/>
  <c r="N22" i="1"/>
  <c r="D22" i="1"/>
  <c r="AH21" i="1"/>
  <c r="X21" i="1"/>
  <c r="N21" i="1"/>
  <c r="D21" i="1"/>
  <c r="AH20" i="1"/>
  <c r="X20" i="1"/>
  <c r="N20" i="1"/>
  <c r="D20" i="1"/>
  <c r="AH19" i="1"/>
  <c r="X19" i="1"/>
  <c r="N19" i="1"/>
  <c r="D19" i="1"/>
  <c r="AH18" i="1"/>
  <c r="X18" i="1"/>
  <c r="N18" i="1"/>
  <c r="D18" i="1"/>
  <c r="AH17" i="1"/>
  <c r="AH120" i="1" s="1"/>
  <c r="X17" i="1"/>
  <c r="X106" i="1" s="1"/>
  <c r="N17" i="1"/>
  <c r="D17" i="1"/>
  <c r="AQ7" i="1"/>
  <c r="AP7" i="1"/>
  <c r="AG7" i="1"/>
  <c r="AF7" i="1"/>
  <c r="W7" i="1"/>
  <c r="V7" i="1"/>
  <c r="M7" i="1"/>
  <c r="L7" i="1"/>
  <c r="C7" i="1"/>
  <c r="B7" i="1"/>
  <c r="AQ6" i="1"/>
  <c r="AP6" i="1"/>
  <c r="AG6" i="1"/>
  <c r="AF6" i="1"/>
  <c r="W6" i="1"/>
  <c r="V6" i="1"/>
  <c r="M6" i="1"/>
  <c r="L6" i="1"/>
  <c r="C6" i="1"/>
  <c r="AQ5" i="1"/>
  <c r="AP5" i="1"/>
  <c r="AH5" i="1"/>
  <c r="AG5" i="1"/>
  <c r="AF5" i="1"/>
  <c r="W5" i="1"/>
  <c r="V5" i="1"/>
  <c r="N5" i="1"/>
  <c r="M5" i="1"/>
  <c r="L5" i="1"/>
  <c r="C5" i="1"/>
  <c r="B5" i="1"/>
  <c r="M17" i="5" l="1"/>
  <c r="M16" i="5"/>
  <c r="T5" i="5"/>
  <c r="F16" i="5"/>
  <c r="M15" i="5"/>
  <c r="M5" i="5"/>
  <c r="M18" i="5"/>
  <c r="F15" i="5"/>
  <c r="F17" i="5"/>
  <c r="C16" i="5"/>
  <c r="F18" i="5"/>
  <c r="J15" i="5"/>
  <c r="J17" i="5"/>
  <c r="X5" i="5"/>
  <c r="J6" i="5"/>
  <c r="C7" i="5"/>
  <c r="AA6" i="5"/>
  <c r="M7" i="5"/>
  <c r="Q6" i="5"/>
  <c r="T7" i="5"/>
  <c r="C5" i="5"/>
  <c r="Q8" i="5"/>
  <c r="F6" i="5"/>
  <c r="C9" i="5"/>
  <c r="M6" i="5"/>
  <c r="T6" i="5"/>
  <c r="T8" i="5"/>
  <c r="F5" i="5"/>
  <c r="F7" i="5"/>
  <c r="C8" i="5"/>
  <c r="J5" i="5"/>
  <c r="J7" i="5"/>
  <c r="Q5" i="5"/>
  <c r="Q7" i="5"/>
  <c r="C6" i="5"/>
  <c r="F8" i="5"/>
  <c r="AA7" i="5"/>
  <c r="AA8" i="5"/>
  <c r="AA5" i="5"/>
  <c r="X7" i="5"/>
  <c r="X9" i="5"/>
  <c r="X8" i="5"/>
  <c r="X6" i="5"/>
  <c r="X107" i="1"/>
  <c r="X5" i="1" s="1"/>
  <c r="AH119" i="1"/>
</calcChain>
</file>

<file path=xl/sharedStrings.xml><?xml version="1.0" encoding="utf-8"?>
<sst xmlns="http://schemas.openxmlformats.org/spreadsheetml/2006/main" count="294" uniqueCount="109">
  <si>
    <t>Tabelle 1</t>
  </si>
  <si>
    <t>GESAMT</t>
  </si>
  <si>
    <t>MITTELWERT</t>
  </si>
  <si>
    <t>MEDIAN</t>
  </si>
  <si>
    <t>SIGMA</t>
  </si>
  <si>
    <t>Küken</t>
  </si>
  <si>
    <t>Hasen</t>
  </si>
  <si>
    <t>Schafe</t>
  </si>
  <si>
    <t>Schmetterling</t>
  </si>
  <si>
    <t>Schneemann</t>
  </si>
  <si>
    <t>B</t>
  </si>
  <si>
    <t>G</t>
  </si>
  <si>
    <t>R</t>
  </si>
  <si>
    <t>H</t>
  </si>
  <si>
    <t>S</t>
  </si>
  <si>
    <t>V</t>
  </si>
  <si>
    <t>Farbe B</t>
  </si>
  <si>
    <t>Farbe</t>
  </si>
  <si>
    <t>grün</t>
  </si>
  <si>
    <t>rot</t>
  </si>
  <si>
    <t>gelb</t>
  </si>
  <si>
    <t>groß</t>
  </si>
  <si>
    <t xml:space="preserve"> B</t>
  </si>
  <si>
    <t>MAX</t>
  </si>
  <si>
    <t>MIN</t>
  </si>
  <si>
    <t>Entre Kücken et le reste</t>
  </si>
  <si>
    <t>Entre Hasen et le reste</t>
  </si>
  <si>
    <t>Valeur pour trancher</t>
  </si>
  <si>
    <t>Höhe</t>
  </si>
  <si>
    <t>(</t>
  </si>
  <si>
    <t>Höhe*Breite</t>
  </si>
  <si>
    <t>Kücken</t>
  </si>
  <si>
    <t>Nr.</t>
  </si>
  <si>
    <t>Breite</t>
  </si>
  <si>
    <t>H*B</t>
  </si>
  <si>
    <t>Farbwert</t>
  </si>
  <si>
    <t>Median</t>
  </si>
  <si>
    <t>Sigma</t>
  </si>
  <si>
    <t>Max</t>
  </si>
  <si>
    <t>Min</t>
  </si>
  <si>
    <t>Mittelwert</t>
  </si>
  <si>
    <t>300-305</t>
  </si>
  <si>
    <t>225-230</t>
  </si>
  <si>
    <t>305-310</t>
  </si>
  <si>
    <t>230-235</t>
  </si>
  <si>
    <t>310-315</t>
  </si>
  <si>
    <t>235-240</t>
  </si>
  <si>
    <t>315-320</t>
  </si>
  <si>
    <t>240-245</t>
  </si>
  <si>
    <t>325-330</t>
  </si>
  <si>
    <t>245-250</t>
  </si>
  <si>
    <t>330-335</t>
  </si>
  <si>
    <t>Anzahl</t>
  </si>
  <si>
    <t>Wahrsch.</t>
  </si>
  <si>
    <t>Summe</t>
  </si>
  <si>
    <t>290-295</t>
  </si>
  <si>
    <t>210-215</t>
  </si>
  <si>
    <t>295-300</t>
  </si>
  <si>
    <t>215-220</t>
  </si>
  <si>
    <t>220-225</t>
  </si>
  <si>
    <t>335-340</t>
  </si>
  <si>
    <t>340-345</t>
  </si>
  <si>
    <t>345-350</t>
  </si>
  <si>
    <t>380-385</t>
  </si>
  <si>
    <t>385-390</t>
  </si>
  <si>
    <t>390-395</t>
  </si>
  <si>
    <t>395-400</t>
  </si>
  <si>
    <t>400-405</t>
  </si>
  <si>
    <t>Abmessung</t>
  </si>
  <si>
    <t>H-Wert</t>
  </si>
  <si>
    <t>S-Wert</t>
  </si>
  <si>
    <t>24-25</t>
  </si>
  <si>
    <t>26-27</t>
  </si>
  <si>
    <t>28-29</t>
  </si>
  <si>
    <t>60-61</t>
  </si>
  <si>
    <t>62-63</t>
  </si>
  <si>
    <t>126-127</t>
  </si>
  <si>
    <t>134-135</t>
  </si>
  <si>
    <t>136-137</t>
  </si>
  <si>
    <t>138-139</t>
  </si>
  <si>
    <t>140-141</t>
  </si>
  <si>
    <t>142-143</t>
  </si>
  <si>
    <t>144-145</t>
  </si>
  <si>
    <t>146-147</t>
  </si>
  <si>
    <t>48-49</t>
  </si>
  <si>
    <t>50-51</t>
  </si>
  <si>
    <t>52-53</t>
  </si>
  <si>
    <t>54-55</t>
  </si>
  <si>
    <t>58-59</t>
  </si>
  <si>
    <t>64-65</t>
  </si>
  <si>
    <t>118-119</t>
  </si>
  <si>
    <t>120-121</t>
  </si>
  <si>
    <t>122-123</t>
  </si>
  <si>
    <t>124-125</t>
  </si>
  <si>
    <t>128-129</t>
  </si>
  <si>
    <t>130-131</t>
  </si>
  <si>
    <t>132-133</t>
  </si>
  <si>
    <t>148-149</t>
  </si>
  <si>
    <t>150-151</t>
  </si>
  <si>
    <t>56-57</t>
  </si>
  <si>
    <t>88-89</t>
  </si>
  <si>
    <t>90-91</t>
  </si>
  <si>
    <t>92-93</t>
  </si>
  <si>
    <t>94-95</t>
  </si>
  <si>
    <t>108-109</t>
  </si>
  <si>
    <t>110-111</t>
  </si>
  <si>
    <t>152-153</t>
  </si>
  <si>
    <t>154-155</t>
  </si>
  <si>
    <t>156-157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</si>
</sst>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2">
    <font>
      <sz val="10"/>
      <color indexed="8"/>
      <name val="Helvetica Neue"/>
    </font>
    <font>
      <sz val="11"/>
      <color indexed="8"/>
      <name val="Helvetica Neue"/>
    </font>
    <font>
      <sz val="13"/>
      <color indexed="8"/>
      <name val="Helvetica Neue"/>
    </font>
    <font>
      <b/>
      <sz val="11"/>
      <color indexed="8"/>
      <name val="Helvetica Neue"/>
    </font>
    <font>
      <b/>
      <sz val="11"/>
      <color indexed="14"/>
      <name val="Helvetica Neue"/>
    </font>
    <font>
      <sz val="11"/>
      <color indexed="14"/>
      <name val="Helvetica Neue"/>
    </font>
    <font>
      <b/>
      <sz val="15"/>
      <color indexed="8"/>
      <name val="Helvetica Neue"/>
    </font>
    <font>
      <b/>
      <sz val="9"/>
      <color indexed="8"/>
      <name val="Helvetica Neue"/>
    </font>
    <font>
      <b/>
      <sz val="10"/>
      <color theme="0"/>
      <name val="Helvetica Neue"/>
    </font>
    <font>
      <sz val="10"/>
      <color theme="1"/>
      <name val="Helvetica Neue"/>
    </font>
    <font>
      <sz val="8"/>
      <name val="Helvetica Neue"/>
    </font>
    <font>
      <b/>
      <sz val="10"/>
      <color theme="1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EF7D5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6" tint="0.79998168889431442"/>
        <bgColor theme="6" tint="0.59999389629810485"/>
      </patternFill>
    </fill>
  </fills>
  <borders count="3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5" fillId="2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vertical="top" wrapText="1"/>
    </xf>
    <xf numFmtId="0" fontId="1" fillId="3" borderId="4" xfId="0" applyNumberFormat="1" applyFont="1" applyFill="1" applyBorder="1" applyAlignment="1">
      <alignment vertical="top" wrapText="1"/>
    </xf>
    <xf numFmtId="49" fontId="1" fillId="2" borderId="3" xfId="0" applyNumberFormat="1" applyFont="1" applyFill="1" applyBorder="1" applyAlignment="1">
      <alignment vertical="top" wrapText="1"/>
    </xf>
    <xf numFmtId="0" fontId="1" fillId="2" borderId="4" xfId="0" applyNumberFormat="1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49" fontId="1" fillId="4" borderId="3" xfId="0" applyNumberFormat="1" applyFont="1" applyFill="1" applyBorder="1" applyAlignment="1">
      <alignment vertical="top" wrapText="1"/>
    </xf>
    <xf numFmtId="164" fontId="1" fillId="4" borderId="4" xfId="0" applyNumberFormat="1" applyFont="1" applyFill="1" applyBorder="1" applyAlignment="1">
      <alignment vertical="top" wrapText="1"/>
    </xf>
    <xf numFmtId="164" fontId="1" fillId="2" borderId="4" xfId="0" applyNumberFormat="1" applyFont="1" applyFill="1" applyBorder="1" applyAlignment="1">
      <alignment vertical="top" wrapText="1"/>
    </xf>
    <xf numFmtId="49" fontId="1" fillId="3" borderId="7" xfId="0" applyNumberFormat="1" applyFont="1" applyFill="1" applyBorder="1" applyAlignment="1">
      <alignment vertical="top" wrapText="1"/>
    </xf>
    <xf numFmtId="0" fontId="1" fillId="3" borderId="8" xfId="0" applyNumberFormat="1" applyFont="1" applyFill="1" applyBorder="1" applyAlignment="1">
      <alignment vertical="top" wrapText="1"/>
    </xf>
    <xf numFmtId="49" fontId="1" fillId="2" borderId="7" xfId="0" applyNumberFormat="1" applyFont="1" applyFill="1" applyBorder="1" applyAlignment="1">
      <alignment vertical="top" wrapText="1"/>
    </xf>
    <xf numFmtId="164" fontId="1" fillId="2" borderId="8" xfId="0" applyNumberFormat="1" applyFont="1" applyFill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164" fontId="1" fillId="4" borderId="8" xfId="0" applyNumberFormat="1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49" fontId="7" fillId="2" borderId="1" xfId="0" applyNumberFormat="1" applyFont="1" applyFill="1" applyBorder="1" applyAlignment="1">
      <alignment vertical="top" wrapText="1"/>
    </xf>
    <xf numFmtId="49" fontId="1" fillId="5" borderId="3" xfId="0" applyNumberFormat="1" applyFont="1" applyFill="1" applyBorder="1" applyAlignment="1">
      <alignment vertical="top" wrapText="1"/>
    </xf>
    <xf numFmtId="164" fontId="1" fillId="5" borderId="4" xfId="0" applyNumberFormat="1" applyFont="1" applyFill="1" applyBorder="1" applyAlignment="1">
      <alignment vertical="top" wrapText="1"/>
    </xf>
    <xf numFmtId="49" fontId="1" fillId="5" borderId="7" xfId="0" applyNumberFormat="1" applyFont="1" applyFill="1" applyBorder="1" applyAlignment="1">
      <alignment vertical="top" wrapText="1"/>
    </xf>
    <xf numFmtId="0" fontId="1" fillId="5" borderId="8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49" fontId="6" fillId="2" borderId="1" xfId="0" applyNumberFormat="1" applyFont="1" applyFill="1" applyBorder="1" applyAlignment="1">
      <alignment vertical="top" wrapText="1"/>
    </xf>
    <xf numFmtId="0" fontId="8" fillId="6" borderId="11" xfId="0" applyFont="1" applyFill="1" applyBorder="1">
      <alignment vertical="top" wrapText="1"/>
    </xf>
    <xf numFmtId="1" fontId="0" fillId="0" borderId="0" xfId="0" applyNumberFormat="1" applyFont="1" applyAlignment="1">
      <alignment vertical="top" wrapText="1"/>
    </xf>
    <xf numFmtId="0" fontId="8" fillId="6" borderId="12" xfId="0" applyFont="1" applyFill="1" applyBorder="1" applyAlignment="1">
      <alignment horizontal="center" vertical="top" wrapText="1"/>
    </xf>
    <xf numFmtId="0" fontId="8" fillId="6" borderId="10" xfId="0" applyFont="1" applyFill="1" applyBorder="1" applyAlignment="1">
      <alignment horizontal="center" vertical="top" wrapText="1"/>
    </xf>
    <xf numFmtId="0" fontId="8" fillId="6" borderId="11" xfId="0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8" fillId="6" borderId="26" xfId="0" applyFont="1" applyFill="1" applyBorder="1">
      <alignment vertical="top" wrapText="1"/>
    </xf>
    <xf numFmtId="0" fontId="8" fillId="6" borderId="27" xfId="0" applyFont="1" applyFill="1" applyBorder="1" applyAlignment="1">
      <alignment horizontal="center" vertical="top" wrapText="1"/>
    </xf>
    <xf numFmtId="0" fontId="8" fillId="6" borderId="0" xfId="0" applyFont="1" applyFill="1" applyBorder="1" applyAlignment="1">
      <alignment horizontal="center" vertical="top" wrapText="1"/>
    </xf>
    <xf numFmtId="0" fontId="8" fillId="6" borderId="23" xfId="0" applyFont="1" applyFill="1" applyBorder="1">
      <alignment vertical="top" wrapText="1"/>
    </xf>
    <xf numFmtId="0" fontId="8" fillId="10" borderId="0" xfId="0" applyFont="1" applyFill="1" applyBorder="1" applyAlignment="1">
      <alignment horizontal="center" vertical="top" wrapText="1"/>
    </xf>
    <xf numFmtId="1" fontId="0" fillId="9" borderId="15" xfId="0" applyNumberFormat="1" applyFont="1" applyFill="1" applyBorder="1" applyAlignment="1">
      <alignment vertical="top" wrapText="1"/>
    </xf>
    <xf numFmtId="1" fontId="0" fillId="9" borderId="16" xfId="0" applyNumberFormat="1" applyFont="1" applyFill="1" applyBorder="1" applyAlignment="1">
      <alignment vertical="top" wrapText="1"/>
    </xf>
    <xf numFmtId="1" fontId="0" fillId="9" borderId="17" xfId="0" applyNumberFormat="1" applyFont="1" applyFill="1" applyBorder="1" applyAlignment="1">
      <alignment vertical="top" wrapText="1"/>
    </xf>
    <xf numFmtId="1" fontId="0" fillId="9" borderId="18" xfId="0" applyNumberFormat="1" applyFont="1" applyFill="1" applyBorder="1" applyAlignment="1">
      <alignment vertical="top" wrapText="1"/>
    </xf>
    <xf numFmtId="1" fontId="0" fillId="9" borderId="13" xfId="0" applyNumberFormat="1" applyFont="1" applyFill="1" applyBorder="1" applyAlignment="1">
      <alignment vertical="top" wrapText="1"/>
    </xf>
    <xf numFmtId="1" fontId="0" fillId="9" borderId="19" xfId="0" applyNumberFormat="1" applyFont="1" applyFill="1" applyBorder="1" applyAlignment="1">
      <alignment vertical="top" wrapText="1"/>
    </xf>
    <xf numFmtId="1" fontId="0" fillId="9" borderId="20" xfId="0" applyNumberFormat="1" applyFont="1" applyFill="1" applyBorder="1" applyAlignment="1">
      <alignment vertical="top" wrapText="1"/>
    </xf>
    <xf numFmtId="1" fontId="0" fillId="9" borderId="21" xfId="0" applyNumberFormat="1" applyFont="1" applyFill="1" applyBorder="1" applyAlignment="1">
      <alignment vertical="top" wrapText="1"/>
    </xf>
    <xf numFmtId="1" fontId="0" fillId="9" borderId="22" xfId="0" applyNumberFormat="1" applyFont="1" applyFill="1" applyBorder="1" applyAlignment="1">
      <alignment vertical="top" wrapText="1"/>
    </xf>
    <xf numFmtId="0" fontId="8" fillId="6" borderId="24" xfId="0" applyFont="1" applyFill="1" applyBorder="1" applyAlignment="1">
      <alignment vertical="top" wrapText="1"/>
    </xf>
    <xf numFmtId="0" fontId="8" fillId="6" borderId="25" xfId="0" applyFont="1" applyFill="1" applyBorder="1" applyAlignment="1">
      <alignment vertical="top" wrapText="1"/>
    </xf>
    <xf numFmtId="0" fontId="0" fillId="9" borderId="14" xfId="0" applyFont="1" applyFill="1" applyBorder="1" applyAlignment="1">
      <alignment vertical="top" wrapText="1"/>
    </xf>
    <xf numFmtId="1" fontId="9" fillId="7" borderId="13" xfId="0" applyNumberFormat="1" applyFont="1" applyFill="1" applyBorder="1" applyAlignment="1">
      <alignment vertical="top" wrapText="1"/>
    </xf>
    <xf numFmtId="1" fontId="9" fillId="8" borderId="13" xfId="0" applyNumberFormat="1" applyFont="1" applyFill="1" applyBorder="1" applyAlignment="1">
      <alignment vertical="top" wrapText="1"/>
    </xf>
    <xf numFmtId="0" fontId="9" fillId="7" borderId="15" xfId="0" applyFont="1" applyFill="1" applyBorder="1">
      <alignment vertical="top" wrapText="1"/>
    </xf>
    <xf numFmtId="1" fontId="9" fillId="7" borderId="16" xfId="0" applyNumberFormat="1" applyFont="1" applyFill="1" applyBorder="1" applyAlignment="1">
      <alignment vertical="top" wrapText="1"/>
    </xf>
    <xf numFmtId="2" fontId="9" fillId="7" borderId="17" xfId="0" applyNumberFormat="1" applyFont="1" applyFill="1" applyBorder="1" applyAlignment="1">
      <alignment vertical="top" wrapText="1"/>
    </xf>
    <xf numFmtId="0" fontId="9" fillId="8" borderId="18" xfId="0" applyFont="1" applyFill="1" applyBorder="1">
      <alignment vertical="top" wrapText="1"/>
    </xf>
    <xf numFmtId="2" fontId="9" fillId="8" borderId="19" xfId="0" applyNumberFormat="1" applyFont="1" applyFill="1" applyBorder="1" applyAlignment="1">
      <alignment vertical="top" wrapText="1"/>
    </xf>
    <xf numFmtId="0" fontId="9" fillId="7" borderId="18" xfId="0" applyFont="1" applyFill="1" applyBorder="1">
      <alignment vertical="top" wrapText="1"/>
    </xf>
    <xf numFmtId="2" fontId="9" fillId="7" borderId="19" xfId="0" applyNumberFormat="1" applyFont="1" applyFill="1" applyBorder="1" applyAlignment="1">
      <alignment vertical="top" wrapText="1"/>
    </xf>
    <xf numFmtId="0" fontId="9" fillId="8" borderId="28" xfId="0" applyFont="1" applyFill="1" applyBorder="1">
      <alignment vertical="top" wrapText="1"/>
    </xf>
    <xf numFmtId="1" fontId="9" fillId="8" borderId="29" xfId="0" applyNumberFormat="1" applyFont="1" applyFill="1" applyBorder="1" applyAlignment="1">
      <alignment vertical="top" wrapText="1"/>
    </xf>
    <xf numFmtId="2" fontId="9" fillId="8" borderId="30" xfId="0" applyNumberFormat="1" applyFont="1" applyFill="1" applyBorder="1" applyAlignment="1">
      <alignment vertical="top" wrapText="1"/>
    </xf>
    <xf numFmtId="0" fontId="11" fillId="7" borderId="31" xfId="0" applyFont="1" applyFill="1" applyBorder="1">
      <alignment vertical="top" wrapText="1"/>
    </xf>
    <xf numFmtId="1" fontId="9" fillId="7" borderId="32" xfId="0" applyNumberFormat="1" applyFont="1" applyFill="1" applyBorder="1" applyAlignment="1">
      <alignment vertical="top" wrapText="1"/>
    </xf>
    <xf numFmtId="2" fontId="9" fillId="7" borderId="33" xfId="0" applyNumberFormat="1" applyFont="1" applyFill="1" applyBorder="1" applyAlignment="1">
      <alignment vertical="top" wrapText="1"/>
    </xf>
    <xf numFmtId="0" fontId="8" fillId="6" borderId="34" xfId="0" applyFont="1" applyFill="1" applyBorder="1">
      <alignment vertical="top" wrapText="1"/>
    </xf>
    <xf numFmtId="0" fontId="8" fillId="6" borderId="35" xfId="0" applyFont="1" applyFill="1" applyBorder="1">
      <alignment vertical="top" wrapText="1"/>
    </xf>
    <xf numFmtId="0" fontId="8" fillId="6" borderId="36" xfId="0" applyFont="1" applyFill="1" applyBorder="1">
      <alignment vertical="top" wrapText="1"/>
    </xf>
    <xf numFmtId="0" fontId="11" fillId="11" borderId="31" xfId="0" applyFont="1" applyFill="1" applyBorder="1">
      <alignment vertical="top" wrapText="1"/>
    </xf>
    <xf numFmtId="1" fontId="9" fillId="11" borderId="32" xfId="0" applyNumberFormat="1" applyFont="1" applyFill="1" applyBorder="1" applyAlignment="1">
      <alignment vertical="top" wrapText="1"/>
    </xf>
    <xf numFmtId="2" fontId="9" fillId="11" borderId="33" xfId="0" applyNumberFormat="1" applyFont="1" applyFill="1" applyBorder="1" applyAlignment="1">
      <alignment vertical="top" wrapText="1"/>
    </xf>
  </cellXfs>
  <cellStyles count="1">
    <cellStyle name="Standard" xfId="0" builtinId="0"/>
  </cellStyles>
  <dxfs count="77"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C7CE"/>
      <rgbColor rgb="FF9C0006"/>
      <rgbColor rgb="FFA5A5A5"/>
      <rgbColor rgb="FFFCF098"/>
      <rgbColor rgb="FFB0EB9A"/>
      <rgbColor rgb="FFFFB1A6"/>
      <rgbColor rgb="FFD8D8D8"/>
      <rgbColor rgb="FF595959"/>
      <rgbColor rgb="FFBFBFB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EF7D5"/>
      <color rgb="FFAEEB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Helvetica Neue"/>
              </a:defRPr>
            </a:pPr>
            <a:r>
              <a:rPr lang="de-DE" sz="1400" b="0" i="0" u="none" strike="noStrike">
                <a:solidFill>
                  <a:srgbClr val="595959"/>
                </a:solidFill>
                <a:latin typeface="Helvetica Neue"/>
              </a:rPr>
              <a:t>Breite über Höhe</a:t>
            </a:r>
          </a:p>
        </c:rich>
      </c:tx>
      <c:layout>
        <c:manualLayout>
          <c:xMode val="edge"/>
          <c:yMode val="edge"/>
          <c:x val="0.46218500000000001"/>
          <c:y val="0"/>
          <c:w val="7.5629600000000005E-2"/>
          <c:h val="4.100199999999999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5.4337400000000001E-2"/>
          <c:y val="4.1001999999999997E-2"/>
          <c:w val="0.928396"/>
          <c:h val="0.897361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Tabelle1!$A$15</c:f>
              <c:strCache>
                <c:ptCount val="1"/>
                <c:pt idx="0">
                  <c:v>Küken</c:v>
                </c:pt>
              </c:strCache>
            </c:strRef>
          </c:tx>
          <c:spPr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Tabelle1!$B$17:$B$105</c:f>
              <c:numCache>
                <c:formatCode>General</c:formatCode>
                <c:ptCount val="89"/>
                <c:pt idx="0">
                  <c:v>388</c:v>
                </c:pt>
                <c:pt idx="1">
                  <c:v>387</c:v>
                </c:pt>
                <c:pt idx="2">
                  <c:v>388</c:v>
                </c:pt>
                <c:pt idx="3">
                  <c:v>387.99993899999998</c:v>
                </c:pt>
                <c:pt idx="4">
                  <c:v>388</c:v>
                </c:pt>
                <c:pt idx="5">
                  <c:v>388</c:v>
                </c:pt>
                <c:pt idx="6">
                  <c:v>388</c:v>
                </c:pt>
                <c:pt idx="7">
                  <c:v>388</c:v>
                </c:pt>
                <c:pt idx="8">
                  <c:v>388</c:v>
                </c:pt>
                <c:pt idx="9">
                  <c:v>388</c:v>
                </c:pt>
                <c:pt idx="10">
                  <c:v>388</c:v>
                </c:pt>
                <c:pt idx="13">
                  <c:v>309</c:v>
                </c:pt>
                <c:pt idx="14">
                  <c:v>309</c:v>
                </c:pt>
                <c:pt idx="15">
                  <c:v>309</c:v>
                </c:pt>
                <c:pt idx="16">
                  <c:v>309</c:v>
                </c:pt>
                <c:pt idx="17">
                  <c:v>309</c:v>
                </c:pt>
                <c:pt idx="18">
                  <c:v>309</c:v>
                </c:pt>
                <c:pt idx="19">
                  <c:v>309</c:v>
                </c:pt>
                <c:pt idx="20">
                  <c:v>309</c:v>
                </c:pt>
                <c:pt idx="21">
                  <c:v>309</c:v>
                </c:pt>
                <c:pt idx="22">
                  <c:v>309</c:v>
                </c:pt>
                <c:pt idx="23">
                  <c:v>309</c:v>
                </c:pt>
                <c:pt idx="26">
                  <c:v>384.747345</c:v>
                </c:pt>
                <c:pt idx="27">
                  <c:v>383.83132899999998</c:v>
                </c:pt>
                <c:pt idx="28">
                  <c:v>384.780914</c:v>
                </c:pt>
                <c:pt idx="29">
                  <c:v>384.33874500000002</c:v>
                </c:pt>
                <c:pt idx="30">
                  <c:v>384.06564300000002</c:v>
                </c:pt>
                <c:pt idx="31">
                  <c:v>384.27975500000002</c:v>
                </c:pt>
                <c:pt idx="32">
                  <c:v>384.30850199999998</c:v>
                </c:pt>
                <c:pt idx="33">
                  <c:v>384.58612099999999</c:v>
                </c:pt>
                <c:pt idx="34">
                  <c:v>384.75826999999998</c:v>
                </c:pt>
                <c:pt idx="35">
                  <c:v>384.565765</c:v>
                </c:pt>
                <c:pt idx="36">
                  <c:v>384.59591699999999</c:v>
                </c:pt>
                <c:pt idx="39">
                  <c:v>388.04373199999998</c:v>
                </c:pt>
                <c:pt idx="40">
                  <c:v>386.91940299999999</c:v>
                </c:pt>
                <c:pt idx="41">
                  <c:v>387.58395400000001</c:v>
                </c:pt>
                <c:pt idx="42">
                  <c:v>387.32971199999997</c:v>
                </c:pt>
                <c:pt idx="43">
                  <c:v>387.44146699999999</c:v>
                </c:pt>
                <c:pt idx="44">
                  <c:v>387.86892699999999</c:v>
                </c:pt>
                <c:pt idx="45">
                  <c:v>387.355774</c:v>
                </c:pt>
                <c:pt idx="46">
                  <c:v>387.51269500000001</c:v>
                </c:pt>
                <c:pt idx="47">
                  <c:v>387.275238</c:v>
                </c:pt>
                <c:pt idx="48">
                  <c:v>387.14865099999997</c:v>
                </c:pt>
                <c:pt idx="49">
                  <c:v>387.73928799999999</c:v>
                </c:pt>
                <c:pt idx="52">
                  <c:v>386.5401</c:v>
                </c:pt>
                <c:pt idx="53">
                  <c:v>386.58935500000001</c:v>
                </c:pt>
                <c:pt idx="54">
                  <c:v>386.58843999999999</c:v>
                </c:pt>
                <c:pt idx="55">
                  <c:v>386.73318499999999</c:v>
                </c:pt>
                <c:pt idx="56">
                  <c:v>386.73202500000002</c:v>
                </c:pt>
                <c:pt idx="57">
                  <c:v>386.70049999999998</c:v>
                </c:pt>
                <c:pt idx="58">
                  <c:v>386.53476000000001</c:v>
                </c:pt>
                <c:pt idx="59">
                  <c:v>386.67691000000002</c:v>
                </c:pt>
                <c:pt idx="60">
                  <c:v>386.72280899999998</c:v>
                </c:pt>
                <c:pt idx="61">
                  <c:v>386.68945300000001</c:v>
                </c:pt>
                <c:pt idx="62">
                  <c:v>386.64779700000003</c:v>
                </c:pt>
                <c:pt idx="65">
                  <c:v>388.54165599999999</c:v>
                </c:pt>
                <c:pt idx="66">
                  <c:v>381.753693</c:v>
                </c:pt>
                <c:pt idx="67">
                  <c:v>382.14541600000001</c:v>
                </c:pt>
                <c:pt idx="68">
                  <c:v>383.27868699999999</c:v>
                </c:pt>
                <c:pt idx="69">
                  <c:v>389.003174</c:v>
                </c:pt>
                <c:pt idx="70">
                  <c:v>388.47830199999999</c:v>
                </c:pt>
                <c:pt idx="71">
                  <c:v>388.54348800000002</c:v>
                </c:pt>
                <c:pt idx="72">
                  <c:v>388.54165599999999</c:v>
                </c:pt>
                <c:pt idx="73">
                  <c:v>389.88089000000002</c:v>
                </c:pt>
                <c:pt idx="74">
                  <c:v>381.22457900000001</c:v>
                </c:pt>
                <c:pt idx="75">
                  <c:v>388.31228599999997</c:v>
                </c:pt>
                <c:pt idx="78">
                  <c:v>398.99993899999998</c:v>
                </c:pt>
                <c:pt idx="79">
                  <c:v>400</c:v>
                </c:pt>
                <c:pt idx="80">
                  <c:v>399.06607100000002</c:v>
                </c:pt>
                <c:pt idx="81">
                  <c:v>394</c:v>
                </c:pt>
                <c:pt idx="82">
                  <c:v>400</c:v>
                </c:pt>
                <c:pt idx="83">
                  <c:v>398.50213600000001</c:v>
                </c:pt>
                <c:pt idx="84">
                  <c:v>398.78152499999999</c:v>
                </c:pt>
                <c:pt idx="85">
                  <c:v>399.99993899999998</c:v>
                </c:pt>
                <c:pt idx="86">
                  <c:v>394.61834700000003</c:v>
                </c:pt>
                <c:pt idx="87">
                  <c:v>399.99993899999998</c:v>
                </c:pt>
                <c:pt idx="88">
                  <c:v>400.07498199999998</c:v>
                </c:pt>
              </c:numCache>
            </c:numRef>
          </c:xVal>
          <c:yVal>
            <c:numRef>
              <c:f>Tabelle1!$C$17:$C$105</c:f>
              <c:numCache>
                <c:formatCode>General</c:formatCode>
                <c:ptCount val="89"/>
                <c:pt idx="0">
                  <c:v>227</c:v>
                </c:pt>
                <c:pt idx="1">
                  <c:v>227</c:v>
                </c:pt>
                <c:pt idx="2">
                  <c:v>228</c:v>
                </c:pt>
                <c:pt idx="3">
                  <c:v>226.99996899999999</c:v>
                </c:pt>
                <c:pt idx="4">
                  <c:v>228</c:v>
                </c:pt>
                <c:pt idx="5">
                  <c:v>227</c:v>
                </c:pt>
                <c:pt idx="6">
                  <c:v>227</c:v>
                </c:pt>
                <c:pt idx="7">
                  <c:v>228</c:v>
                </c:pt>
                <c:pt idx="8">
                  <c:v>228</c:v>
                </c:pt>
                <c:pt idx="9">
                  <c:v>227</c:v>
                </c:pt>
                <c:pt idx="10">
                  <c:v>227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6">
                  <c:v>220.772446</c:v>
                </c:pt>
                <c:pt idx="27">
                  <c:v>220.406418</c:v>
                </c:pt>
                <c:pt idx="28">
                  <c:v>220.548599</c:v>
                </c:pt>
                <c:pt idx="29">
                  <c:v>220.54617300000001</c:v>
                </c:pt>
                <c:pt idx="30">
                  <c:v>220.332626</c:v>
                </c:pt>
                <c:pt idx="31">
                  <c:v>220.776398</c:v>
                </c:pt>
                <c:pt idx="32">
                  <c:v>220.077133</c:v>
                </c:pt>
                <c:pt idx="33">
                  <c:v>220.097061</c:v>
                </c:pt>
                <c:pt idx="34">
                  <c:v>220.53247099999999</c:v>
                </c:pt>
                <c:pt idx="35">
                  <c:v>220.08255</c:v>
                </c:pt>
                <c:pt idx="36">
                  <c:v>220.35580400000001</c:v>
                </c:pt>
                <c:pt idx="39">
                  <c:v>221.19871499999999</c:v>
                </c:pt>
                <c:pt idx="40">
                  <c:v>221.79307600000001</c:v>
                </c:pt>
                <c:pt idx="41">
                  <c:v>220.93710300000001</c:v>
                </c:pt>
                <c:pt idx="42">
                  <c:v>221.308121</c:v>
                </c:pt>
                <c:pt idx="43">
                  <c:v>221.00834699999999</c:v>
                </c:pt>
                <c:pt idx="44">
                  <c:v>221.29335</c:v>
                </c:pt>
                <c:pt idx="45">
                  <c:v>220.92349200000001</c:v>
                </c:pt>
                <c:pt idx="46">
                  <c:v>221.00836200000001</c:v>
                </c:pt>
                <c:pt idx="47">
                  <c:v>221.053909</c:v>
                </c:pt>
                <c:pt idx="48">
                  <c:v>221.45635999999999</c:v>
                </c:pt>
                <c:pt idx="49">
                  <c:v>220.909592</c:v>
                </c:pt>
                <c:pt idx="52">
                  <c:v>220.96745300000001</c:v>
                </c:pt>
                <c:pt idx="53">
                  <c:v>220.35964999999999</c:v>
                </c:pt>
                <c:pt idx="54">
                  <c:v>220.772842</c:v>
                </c:pt>
                <c:pt idx="55">
                  <c:v>220.607437</c:v>
                </c:pt>
                <c:pt idx="56">
                  <c:v>220.85348500000001</c:v>
                </c:pt>
                <c:pt idx="57">
                  <c:v>220.707977</c:v>
                </c:pt>
                <c:pt idx="58">
                  <c:v>220.86937</c:v>
                </c:pt>
                <c:pt idx="59">
                  <c:v>220.772842</c:v>
                </c:pt>
                <c:pt idx="60">
                  <c:v>220.72972100000001</c:v>
                </c:pt>
                <c:pt idx="61">
                  <c:v>220.54963699999999</c:v>
                </c:pt>
                <c:pt idx="62">
                  <c:v>220.70282</c:v>
                </c:pt>
                <c:pt idx="65">
                  <c:v>227.16682399999999</c:v>
                </c:pt>
                <c:pt idx="66">
                  <c:v>227.16682399999999</c:v>
                </c:pt>
                <c:pt idx="67">
                  <c:v>227.03843699999999</c:v>
                </c:pt>
                <c:pt idx="68">
                  <c:v>227.19551100000001</c:v>
                </c:pt>
                <c:pt idx="69">
                  <c:v>227.295456</c:v>
                </c:pt>
                <c:pt idx="70">
                  <c:v>227.10368299999999</c:v>
                </c:pt>
                <c:pt idx="71">
                  <c:v>227.10368299999999</c:v>
                </c:pt>
                <c:pt idx="72">
                  <c:v>227.232483</c:v>
                </c:pt>
                <c:pt idx="73">
                  <c:v>227.16682399999999</c:v>
                </c:pt>
                <c:pt idx="74">
                  <c:v>227.296829</c:v>
                </c:pt>
                <c:pt idx="75">
                  <c:v>226.97726399999999</c:v>
                </c:pt>
                <c:pt idx="78">
                  <c:v>229.99996899999999</c:v>
                </c:pt>
                <c:pt idx="79">
                  <c:v>228</c:v>
                </c:pt>
                <c:pt idx="80">
                  <c:v>228.66615300000001</c:v>
                </c:pt>
                <c:pt idx="81">
                  <c:v>228</c:v>
                </c:pt>
                <c:pt idx="82">
                  <c:v>230</c:v>
                </c:pt>
                <c:pt idx="83">
                  <c:v>230.16220100000001</c:v>
                </c:pt>
                <c:pt idx="84">
                  <c:v>228.35978700000001</c:v>
                </c:pt>
                <c:pt idx="85">
                  <c:v>227.99996899999999</c:v>
                </c:pt>
                <c:pt idx="86">
                  <c:v>228.95413199999999</c:v>
                </c:pt>
                <c:pt idx="87">
                  <c:v>227.99996899999999</c:v>
                </c:pt>
                <c:pt idx="88">
                  <c:v>227.77882399999999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F-4593-A34E-6AD81A70BC4D}"/>
            </c:ext>
          </c:extLst>
        </c:ser>
        <c:ser>
          <c:idx val="1"/>
          <c:order val="1"/>
          <c:tx>
            <c:strRef>
              <c:f>Tabelle1!$L$15</c:f>
              <c:strCache>
                <c:ptCount val="1"/>
              </c:strCache>
            </c:strRef>
          </c:tx>
          <c:spPr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Tabelle1!$L$17:$L$66</c:f>
              <c:numCache>
                <c:formatCode>General</c:formatCode>
                <c:ptCount val="50"/>
                <c:pt idx="0">
                  <c:v>299.152039</c:v>
                </c:pt>
                <c:pt idx="1">
                  <c:v>295.17984000000001</c:v>
                </c:pt>
                <c:pt idx="2">
                  <c:v>298.72827100000001</c:v>
                </c:pt>
                <c:pt idx="3">
                  <c:v>298.87374899999998</c:v>
                </c:pt>
                <c:pt idx="4">
                  <c:v>298.21170000000001</c:v>
                </c:pt>
                <c:pt idx="5">
                  <c:v>299.43338</c:v>
                </c:pt>
                <c:pt idx="6">
                  <c:v>299.35629299999999</c:v>
                </c:pt>
                <c:pt idx="7">
                  <c:v>299.281158</c:v>
                </c:pt>
                <c:pt idx="8">
                  <c:v>299.44641100000001</c:v>
                </c:pt>
                <c:pt idx="9">
                  <c:v>299.34527600000001</c:v>
                </c:pt>
                <c:pt idx="10">
                  <c:v>291.48822000000001</c:v>
                </c:pt>
                <c:pt idx="13">
                  <c:v>295.71734600000002</c:v>
                </c:pt>
                <c:pt idx="14">
                  <c:v>295.55462599999998</c:v>
                </c:pt>
                <c:pt idx="15">
                  <c:v>296.17626999999999</c:v>
                </c:pt>
                <c:pt idx="16">
                  <c:v>296.45339999999999</c:v>
                </c:pt>
                <c:pt idx="17">
                  <c:v>296.68884300000002</c:v>
                </c:pt>
                <c:pt idx="18">
                  <c:v>296.26809700000001</c:v>
                </c:pt>
                <c:pt idx="19">
                  <c:v>298.68344100000002</c:v>
                </c:pt>
                <c:pt idx="20">
                  <c:v>295.92517099999998</c:v>
                </c:pt>
                <c:pt idx="21">
                  <c:v>296.34652699999998</c:v>
                </c:pt>
                <c:pt idx="22">
                  <c:v>298.64736900000003</c:v>
                </c:pt>
                <c:pt idx="23">
                  <c:v>295.85781900000001</c:v>
                </c:pt>
                <c:pt idx="26">
                  <c:v>302.82839999999999</c:v>
                </c:pt>
                <c:pt idx="27">
                  <c:v>303.32693499999999</c:v>
                </c:pt>
                <c:pt idx="28">
                  <c:v>303.27331500000003</c:v>
                </c:pt>
                <c:pt idx="29">
                  <c:v>303.03302000000002</c:v>
                </c:pt>
                <c:pt idx="30">
                  <c:v>303.08166499999999</c:v>
                </c:pt>
                <c:pt idx="31">
                  <c:v>301.79321299999998</c:v>
                </c:pt>
                <c:pt idx="32">
                  <c:v>303.02157599999998</c:v>
                </c:pt>
                <c:pt idx="33">
                  <c:v>302.783142</c:v>
                </c:pt>
                <c:pt idx="34">
                  <c:v>303.83438100000001</c:v>
                </c:pt>
                <c:pt idx="35">
                  <c:v>303.51162699999998</c:v>
                </c:pt>
                <c:pt idx="36">
                  <c:v>303.02157599999998</c:v>
                </c:pt>
                <c:pt idx="39">
                  <c:v>299.94052099999999</c:v>
                </c:pt>
                <c:pt idx="40">
                  <c:v>298.12893700000001</c:v>
                </c:pt>
                <c:pt idx="41">
                  <c:v>300.63073700000001</c:v>
                </c:pt>
                <c:pt idx="42">
                  <c:v>300.73379499999999</c:v>
                </c:pt>
                <c:pt idx="43">
                  <c:v>301.47036700000001</c:v>
                </c:pt>
                <c:pt idx="44">
                  <c:v>298.165955</c:v>
                </c:pt>
                <c:pt idx="45">
                  <c:v>300.80502300000001</c:v>
                </c:pt>
                <c:pt idx="46">
                  <c:v>299.535706</c:v>
                </c:pt>
                <c:pt idx="47">
                  <c:v>299.599762</c:v>
                </c:pt>
                <c:pt idx="48">
                  <c:v>294.10711700000002</c:v>
                </c:pt>
                <c:pt idx="49">
                  <c:v>296</c:v>
                </c:pt>
              </c:numCache>
            </c:numRef>
          </c:xVal>
          <c:yVal>
            <c:numRef>
              <c:f>Tabelle1!$M$17:$M$66</c:f>
              <c:numCache>
                <c:formatCode>General</c:formatCode>
                <c:ptCount val="50"/>
                <c:pt idx="0">
                  <c:v>213.53739899999999</c:v>
                </c:pt>
                <c:pt idx="1">
                  <c:v>221.905182</c:v>
                </c:pt>
                <c:pt idx="2">
                  <c:v>219.84144599999999</c:v>
                </c:pt>
                <c:pt idx="3">
                  <c:v>221.383667</c:v>
                </c:pt>
                <c:pt idx="4">
                  <c:v>220.61741599999999</c:v>
                </c:pt>
                <c:pt idx="5">
                  <c:v>225.81480400000001</c:v>
                </c:pt>
                <c:pt idx="6">
                  <c:v>225.994156</c:v>
                </c:pt>
                <c:pt idx="7">
                  <c:v>226.01037600000001</c:v>
                </c:pt>
                <c:pt idx="8">
                  <c:v>225.377487</c:v>
                </c:pt>
                <c:pt idx="9">
                  <c:v>225.93364</c:v>
                </c:pt>
                <c:pt idx="10">
                  <c:v>227.23477199999999</c:v>
                </c:pt>
                <c:pt idx="13">
                  <c:v>222.58781400000001</c:v>
                </c:pt>
                <c:pt idx="14">
                  <c:v>222.402512</c:v>
                </c:pt>
                <c:pt idx="15">
                  <c:v>222.13916</c:v>
                </c:pt>
                <c:pt idx="16">
                  <c:v>222.12597700000001</c:v>
                </c:pt>
                <c:pt idx="17">
                  <c:v>222.40571600000001</c:v>
                </c:pt>
                <c:pt idx="18">
                  <c:v>222.41360499999999</c:v>
                </c:pt>
                <c:pt idx="19">
                  <c:v>222.501633</c:v>
                </c:pt>
                <c:pt idx="20">
                  <c:v>222.52972399999999</c:v>
                </c:pt>
                <c:pt idx="21">
                  <c:v>222.605042</c:v>
                </c:pt>
                <c:pt idx="22">
                  <c:v>222.374954</c:v>
                </c:pt>
                <c:pt idx="23">
                  <c:v>222.44735700000001</c:v>
                </c:pt>
                <c:pt idx="26">
                  <c:v>220.33860799999999</c:v>
                </c:pt>
                <c:pt idx="27">
                  <c:v>220.3237</c:v>
                </c:pt>
                <c:pt idx="28">
                  <c:v>220.21553</c:v>
                </c:pt>
                <c:pt idx="29">
                  <c:v>220.21553</c:v>
                </c:pt>
                <c:pt idx="30">
                  <c:v>220.09939600000001</c:v>
                </c:pt>
                <c:pt idx="31">
                  <c:v>220.21553</c:v>
                </c:pt>
                <c:pt idx="32">
                  <c:v>220.22039799999999</c:v>
                </c:pt>
                <c:pt idx="33">
                  <c:v>220.21553</c:v>
                </c:pt>
                <c:pt idx="34">
                  <c:v>220.11390700000001</c:v>
                </c:pt>
                <c:pt idx="35">
                  <c:v>220.22039799999999</c:v>
                </c:pt>
                <c:pt idx="36">
                  <c:v>220.22039799999999</c:v>
                </c:pt>
                <c:pt idx="39">
                  <c:v>222.270096</c:v>
                </c:pt>
                <c:pt idx="40">
                  <c:v>223.36537200000001</c:v>
                </c:pt>
                <c:pt idx="41">
                  <c:v>224.29480000000001</c:v>
                </c:pt>
                <c:pt idx="42">
                  <c:v>223.57324199999999</c:v>
                </c:pt>
                <c:pt idx="43">
                  <c:v>225.12399300000001</c:v>
                </c:pt>
                <c:pt idx="44">
                  <c:v>224.51272599999999</c:v>
                </c:pt>
                <c:pt idx="45">
                  <c:v>224.214462</c:v>
                </c:pt>
                <c:pt idx="46">
                  <c:v>222.674927</c:v>
                </c:pt>
                <c:pt idx="47">
                  <c:v>223.08784499999999</c:v>
                </c:pt>
                <c:pt idx="48">
                  <c:v>218.937927</c:v>
                </c:pt>
                <c:pt idx="49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F-4593-A34E-6AD81A70BC4D}"/>
            </c:ext>
          </c:extLst>
        </c:ser>
        <c:ser>
          <c:idx val="2"/>
          <c:order val="2"/>
          <c:tx>
            <c:strRef>
              <c:f>Tabelle1!$V$15</c:f>
              <c:strCache>
                <c:ptCount val="1"/>
              </c:strCache>
            </c:strRef>
          </c:tx>
          <c:spPr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Tabelle1!$V$17:$V$92</c:f>
              <c:numCache>
                <c:formatCode>General</c:formatCode>
                <c:ptCount val="76"/>
                <c:pt idx="0">
                  <c:v>334.96298200000001</c:v>
                </c:pt>
                <c:pt idx="1">
                  <c:v>334.19644199999999</c:v>
                </c:pt>
                <c:pt idx="2">
                  <c:v>335.99127199999998</c:v>
                </c:pt>
                <c:pt idx="3">
                  <c:v>334.96298200000001</c:v>
                </c:pt>
                <c:pt idx="4">
                  <c:v>334.15750100000002</c:v>
                </c:pt>
                <c:pt idx="5">
                  <c:v>334.96298200000001</c:v>
                </c:pt>
                <c:pt idx="6">
                  <c:v>334.15750100000002</c:v>
                </c:pt>
                <c:pt idx="7">
                  <c:v>334.51574699999998</c:v>
                </c:pt>
                <c:pt idx="8">
                  <c:v>334.633759</c:v>
                </c:pt>
                <c:pt idx="9">
                  <c:v>334.59545900000001</c:v>
                </c:pt>
                <c:pt idx="10">
                  <c:v>334.96298200000001</c:v>
                </c:pt>
                <c:pt idx="13">
                  <c:v>330.93405200000001</c:v>
                </c:pt>
                <c:pt idx="14">
                  <c:v>324.44781499999999</c:v>
                </c:pt>
                <c:pt idx="15">
                  <c:v>325.70190400000001</c:v>
                </c:pt>
                <c:pt idx="16">
                  <c:v>324.743988</c:v>
                </c:pt>
                <c:pt idx="17">
                  <c:v>324.55825800000002</c:v>
                </c:pt>
                <c:pt idx="18">
                  <c:v>329.92852800000003</c:v>
                </c:pt>
                <c:pt idx="19">
                  <c:v>327.397583</c:v>
                </c:pt>
                <c:pt idx="20">
                  <c:v>325.73794600000002</c:v>
                </c:pt>
                <c:pt idx="21">
                  <c:v>324.743988</c:v>
                </c:pt>
                <c:pt idx="22">
                  <c:v>324.48568699999998</c:v>
                </c:pt>
                <c:pt idx="23">
                  <c:v>324.708099</c:v>
                </c:pt>
                <c:pt idx="26">
                  <c:v>331.79016100000001</c:v>
                </c:pt>
                <c:pt idx="27">
                  <c:v>331.85870399999999</c:v>
                </c:pt>
                <c:pt idx="28">
                  <c:v>330.93585200000001</c:v>
                </c:pt>
                <c:pt idx="29">
                  <c:v>331.84487899999999</c:v>
                </c:pt>
                <c:pt idx="30">
                  <c:v>331.903076</c:v>
                </c:pt>
                <c:pt idx="31">
                  <c:v>331.93084700000003</c:v>
                </c:pt>
                <c:pt idx="32">
                  <c:v>331.81658900000002</c:v>
                </c:pt>
                <c:pt idx="33">
                  <c:v>331.85870399999999</c:v>
                </c:pt>
                <c:pt idx="34">
                  <c:v>331.90173299999998</c:v>
                </c:pt>
                <c:pt idx="35">
                  <c:v>331.944366</c:v>
                </c:pt>
                <c:pt idx="36">
                  <c:v>331.80419899999998</c:v>
                </c:pt>
                <c:pt idx="39">
                  <c:v>325.67758199999997</c:v>
                </c:pt>
                <c:pt idx="40">
                  <c:v>324.205017</c:v>
                </c:pt>
                <c:pt idx="41">
                  <c:v>325.67468300000002</c:v>
                </c:pt>
                <c:pt idx="42">
                  <c:v>324.52758799999998</c:v>
                </c:pt>
                <c:pt idx="43">
                  <c:v>325.67275999999998</c:v>
                </c:pt>
                <c:pt idx="44">
                  <c:v>323.76229899999998</c:v>
                </c:pt>
                <c:pt idx="45">
                  <c:v>325.73968500000001</c:v>
                </c:pt>
                <c:pt idx="46">
                  <c:v>328.11441000000002</c:v>
                </c:pt>
                <c:pt idx="47">
                  <c:v>325.67025799999999</c:v>
                </c:pt>
                <c:pt idx="48">
                  <c:v>323.522583</c:v>
                </c:pt>
                <c:pt idx="49">
                  <c:v>324.152039</c:v>
                </c:pt>
                <c:pt idx="52">
                  <c:v>335.36108400000001</c:v>
                </c:pt>
                <c:pt idx="53">
                  <c:v>335.26602200000002</c:v>
                </c:pt>
                <c:pt idx="54">
                  <c:v>335.26602200000002</c:v>
                </c:pt>
                <c:pt idx="55">
                  <c:v>335.20712300000002</c:v>
                </c:pt>
                <c:pt idx="56">
                  <c:v>335.44332900000001</c:v>
                </c:pt>
                <c:pt idx="57">
                  <c:v>335.24960299999998</c:v>
                </c:pt>
                <c:pt idx="58">
                  <c:v>335.26602200000002</c:v>
                </c:pt>
                <c:pt idx="59">
                  <c:v>335.24960299999998</c:v>
                </c:pt>
                <c:pt idx="60">
                  <c:v>335.24960299999998</c:v>
                </c:pt>
                <c:pt idx="61">
                  <c:v>335.20712300000002</c:v>
                </c:pt>
                <c:pt idx="62">
                  <c:v>335.20712300000002</c:v>
                </c:pt>
                <c:pt idx="65">
                  <c:v>332.51364100000001</c:v>
                </c:pt>
                <c:pt idx="66">
                  <c:v>332.40493800000002</c:v>
                </c:pt>
                <c:pt idx="67">
                  <c:v>323.20840500000003</c:v>
                </c:pt>
                <c:pt idx="68">
                  <c:v>332.27517699999999</c:v>
                </c:pt>
                <c:pt idx="69">
                  <c:v>322.85858200000001</c:v>
                </c:pt>
                <c:pt idx="70">
                  <c:v>322.814911</c:v>
                </c:pt>
                <c:pt idx="71">
                  <c:v>331.588348</c:v>
                </c:pt>
                <c:pt idx="72">
                  <c:v>331.866333</c:v>
                </c:pt>
                <c:pt idx="73">
                  <c:v>331.87152099999997</c:v>
                </c:pt>
                <c:pt idx="74">
                  <c:v>332.03900099999998</c:v>
                </c:pt>
                <c:pt idx="75">
                  <c:v>331.90924100000001</c:v>
                </c:pt>
              </c:numCache>
            </c:numRef>
          </c:xVal>
          <c:yVal>
            <c:numRef>
              <c:f>Tabelle1!$W$17:$W$92</c:f>
              <c:numCache>
                <c:formatCode>General</c:formatCode>
                <c:ptCount val="76"/>
                <c:pt idx="0">
                  <c:v>231.20942700000001</c:v>
                </c:pt>
                <c:pt idx="1">
                  <c:v>230.506775</c:v>
                </c:pt>
                <c:pt idx="2">
                  <c:v>230.408264</c:v>
                </c:pt>
                <c:pt idx="3">
                  <c:v>231.20942700000001</c:v>
                </c:pt>
                <c:pt idx="4">
                  <c:v>231.38531499999999</c:v>
                </c:pt>
                <c:pt idx="5">
                  <c:v>231.20942700000001</c:v>
                </c:pt>
                <c:pt idx="6">
                  <c:v>230.52470400000001</c:v>
                </c:pt>
                <c:pt idx="7">
                  <c:v>231.20942700000001</c:v>
                </c:pt>
                <c:pt idx="8">
                  <c:v>230.960587</c:v>
                </c:pt>
                <c:pt idx="9">
                  <c:v>231.88475</c:v>
                </c:pt>
                <c:pt idx="10">
                  <c:v>231.20942700000001</c:v>
                </c:pt>
                <c:pt idx="13">
                  <c:v>235.64967300000001</c:v>
                </c:pt>
                <c:pt idx="14">
                  <c:v>235.55046100000001</c:v>
                </c:pt>
                <c:pt idx="15">
                  <c:v>235.65536499999999</c:v>
                </c:pt>
                <c:pt idx="16">
                  <c:v>235.666504</c:v>
                </c:pt>
                <c:pt idx="17">
                  <c:v>235.881744</c:v>
                </c:pt>
                <c:pt idx="18">
                  <c:v>235.775848</c:v>
                </c:pt>
                <c:pt idx="19">
                  <c:v>235.551132</c:v>
                </c:pt>
                <c:pt idx="20">
                  <c:v>235.666504</c:v>
                </c:pt>
                <c:pt idx="21">
                  <c:v>235.77612300000001</c:v>
                </c:pt>
                <c:pt idx="22">
                  <c:v>235.65536499999999</c:v>
                </c:pt>
                <c:pt idx="23">
                  <c:v>235.76658599999999</c:v>
                </c:pt>
                <c:pt idx="26">
                  <c:v>233.30059800000001</c:v>
                </c:pt>
                <c:pt idx="27">
                  <c:v>232.850143</c:v>
                </c:pt>
                <c:pt idx="28">
                  <c:v>233.03207399999999</c:v>
                </c:pt>
                <c:pt idx="29">
                  <c:v>232.83866900000001</c:v>
                </c:pt>
                <c:pt idx="30">
                  <c:v>233.02049299999999</c:v>
                </c:pt>
                <c:pt idx="31">
                  <c:v>233.03207399999999</c:v>
                </c:pt>
                <c:pt idx="32">
                  <c:v>233.126846</c:v>
                </c:pt>
                <c:pt idx="33">
                  <c:v>232.84520000000001</c:v>
                </c:pt>
                <c:pt idx="34">
                  <c:v>232.96270799999999</c:v>
                </c:pt>
                <c:pt idx="35">
                  <c:v>232.83866900000001</c:v>
                </c:pt>
                <c:pt idx="36">
                  <c:v>233.223221</c:v>
                </c:pt>
                <c:pt idx="39">
                  <c:v>235.89009100000001</c:v>
                </c:pt>
                <c:pt idx="40">
                  <c:v>234.386414</c:v>
                </c:pt>
                <c:pt idx="41">
                  <c:v>235.75036600000001</c:v>
                </c:pt>
                <c:pt idx="42">
                  <c:v>234.264297</c:v>
                </c:pt>
                <c:pt idx="43">
                  <c:v>234.70349100000001</c:v>
                </c:pt>
                <c:pt idx="44">
                  <c:v>234.264297</c:v>
                </c:pt>
                <c:pt idx="45">
                  <c:v>235.65031400000001</c:v>
                </c:pt>
                <c:pt idx="46">
                  <c:v>234.651871</c:v>
                </c:pt>
                <c:pt idx="47">
                  <c:v>234.83026100000001</c:v>
                </c:pt>
                <c:pt idx="48">
                  <c:v>234.218231</c:v>
                </c:pt>
                <c:pt idx="49">
                  <c:v>234.19776899999999</c:v>
                </c:pt>
                <c:pt idx="52">
                  <c:v>236.69360399999999</c:v>
                </c:pt>
                <c:pt idx="53">
                  <c:v>236.44842499999999</c:v>
                </c:pt>
                <c:pt idx="54">
                  <c:v>236.662689</c:v>
                </c:pt>
                <c:pt idx="55">
                  <c:v>236.20347599999999</c:v>
                </c:pt>
                <c:pt idx="56">
                  <c:v>236.197205</c:v>
                </c:pt>
                <c:pt idx="57">
                  <c:v>236.19125399999999</c:v>
                </c:pt>
                <c:pt idx="58">
                  <c:v>236.662689</c:v>
                </c:pt>
                <c:pt idx="59">
                  <c:v>236.442215</c:v>
                </c:pt>
                <c:pt idx="60">
                  <c:v>236.657318</c:v>
                </c:pt>
                <c:pt idx="61">
                  <c:v>236.66835</c:v>
                </c:pt>
                <c:pt idx="62">
                  <c:v>236.416855</c:v>
                </c:pt>
                <c:pt idx="65">
                  <c:v>234.53743</c:v>
                </c:pt>
                <c:pt idx="66">
                  <c:v>234.70069899999999</c:v>
                </c:pt>
                <c:pt idx="67">
                  <c:v>234.61000100000001</c:v>
                </c:pt>
                <c:pt idx="68">
                  <c:v>235.43600499999999</c:v>
                </c:pt>
                <c:pt idx="69">
                  <c:v>234.281204</c:v>
                </c:pt>
                <c:pt idx="70">
                  <c:v>234.046875</c:v>
                </c:pt>
                <c:pt idx="71">
                  <c:v>235.02389500000001</c:v>
                </c:pt>
                <c:pt idx="72">
                  <c:v>235.656769</c:v>
                </c:pt>
                <c:pt idx="73">
                  <c:v>235.30375699999999</c:v>
                </c:pt>
                <c:pt idx="74">
                  <c:v>234.616623</c:v>
                </c:pt>
                <c:pt idx="75">
                  <c:v>234.946381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F-4593-A34E-6AD81A70BC4D}"/>
            </c:ext>
          </c:extLst>
        </c:ser>
        <c:ser>
          <c:idx val="3"/>
          <c:order val="3"/>
          <c:tx>
            <c:strRef>
              <c:f>Tabelle1!$AF$15</c:f>
              <c:strCache>
                <c:ptCount val="1"/>
              </c:strCache>
            </c:strRef>
          </c:tx>
          <c:spPr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Tabelle1!$AF$17:$AF$118</c:f>
              <c:numCache>
                <c:formatCode>General</c:formatCode>
                <c:ptCount val="102"/>
                <c:pt idx="0">
                  <c:v>323.20550500000002</c:v>
                </c:pt>
                <c:pt idx="1">
                  <c:v>324.09854100000001</c:v>
                </c:pt>
                <c:pt idx="2">
                  <c:v>324.09680200000003</c:v>
                </c:pt>
                <c:pt idx="3">
                  <c:v>323.18511999999998</c:v>
                </c:pt>
                <c:pt idx="4">
                  <c:v>323.17758199999997</c:v>
                </c:pt>
                <c:pt idx="5">
                  <c:v>324.140106</c:v>
                </c:pt>
                <c:pt idx="6">
                  <c:v>325.05432100000002</c:v>
                </c:pt>
                <c:pt idx="7">
                  <c:v>325.07534800000002</c:v>
                </c:pt>
                <c:pt idx="8">
                  <c:v>324.12420700000001</c:v>
                </c:pt>
                <c:pt idx="9">
                  <c:v>324.05484000000001</c:v>
                </c:pt>
                <c:pt idx="10">
                  <c:v>324.11743200000001</c:v>
                </c:pt>
                <c:pt idx="13">
                  <c:v>327.195404</c:v>
                </c:pt>
                <c:pt idx="14">
                  <c:v>326.82504299999999</c:v>
                </c:pt>
                <c:pt idx="15">
                  <c:v>327.19567899999998</c:v>
                </c:pt>
                <c:pt idx="16">
                  <c:v>327.38742100000002</c:v>
                </c:pt>
                <c:pt idx="17">
                  <c:v>327.00949100000003</c:v>
                </c:pt>
                <c:pt idx="18">
                  <c:v>327.01599099999999</c:v>
                </c:pt>
                <c:pt idx="19">
                  <c:v>327.19555700000001</c:v>
                </c:pt>
                <c:pt idx="20">
                  <c:v>326.83633400000002</c:v>
                </c:pt>
                <c:pt idx="21">
                  <c:v>327.01599099999999</c:v>
                </c:pt>
                <c:pt idx="22">
                  <c:v>327.19555700000001</c:v>
                </c:pt>
                <c:pt idx="23">
                  <c:v>326.84182700000002</c:v>
                </c:pt>
                <c:pt idx="26">
                  <c:v>325.652649</c:v>
                </c:pt>
                <c:pt idx="27">
                  <c:v>325.78244000000001</c:v>
                </c:pt>
                <c:pt idx="28">
                  <c:v>325.87304699999999</c:v>
                </c:pt>
                <c:pt idx="29">
                  <c:v>325.80258199999997</c:v>
                </c:pt>
                <c:pt idx="30">
                  <c:v>325.64819299999999</c:v>
                </c:pt>
                <c:pt idx="31">
                  <c:v>325.655304</c:v>
                </c:pt>
                <c:pt idx="32">
                  <c:v>325.655304</c:v>
                </c:pt>
                <c:pt idx="33">
                  <c:v>325.78662100000003</c:v>
                </c:pt>
                <c:pt idx="34">
                  <c:v>325.87368800000002</c:v>
                </c:pt>
                <c:pt idx="35">
                  <c:v>325.655304</c:v>
                </c:pt>
                <c:pt idx="36">
                  <c:v>325.65768400000002</c:v>
                </c:pt>
                <c:pt idx="39">
                  <c:v>321.810608</c:v>
                </c:pt>
                <c:pt idx="40">
                  <c:v>321.810608</c:v>
                </c:pt>
                <c:pt idx="41">
                  <c:v>321.80551100000002</c:v>
                </c:pt>
                <c:pt idx="42">
                  <c:v>321.810608</c:v>
                </c:pt>
                <c:pt idx="43">
                  <c:v>321.810608</c:v>
                </c:pt>
                <c:pt idx="44">
                  <c:v>321.810608</c:v>
                </c:pt>
                <c:pt idx="45">
                  <c:v>321.81286599999999</c:v>
                </c:pt>
                <c:pt idx="46">
                  <c:v>321.80603000000002</c:v>
                </c:pt>
                <c:pt idx="47">
                  <c:v>321.81170700000001</c:v>
                </c:pt>
                <c:pt idx="48">
                  <c:v>321.810608</c:v>
                </c:pt>
                <c:pt idx="49">
                  <c:v>321.81170700000001</c:v>
                </c:pt>
                <c:pt idx="52">
                  <c:v>332.24642899999998</c:v>
                </c:pt>
                <c:pt idx="53">
                  <c:v>332.52050800000001</c:v>
                </c:pt>
                <c:pt idx="54">
                  <c:v>332.65893599999998</c:v>
                </c:pt>
                <c:pt idx="55">
                  <c:v>332.74471999999997</c:v>
                </c:pt>
                <c:pt idx="56">
                  <c:v>332.794556</c:v>
                </c:pt>
                <c:pt idx="57">
                  <c:v>332.75628699999999</c:v>
                </c:pt>
                <c:pt idx="58">
                  <c:v>332.52050800000001</c:v>
                </c:pt>
                <c:pt idx="59">
                  <c:v>332.33367900000002</c:v>
                </c:pt>
                <c:pt idx="60">
                  <c:v>332.65808099999998</c:v>
                </c:pt>
                <c:pt idx="61">
                  <c:v>332.52032500000001</c:v>
                </c:pt>
                <c:pt idx="62">
                  <c:v>333.15576199999998</c:v>
                </c:pt>
                <c:pt idx="65">
                  <c:v>321.76852400000001</c:v>
                </c:pt>
                <c:pt idx="66">
                  <c:v>321.88736</c:v>
                </c:pt>
                <c:pt idx="67">
                  <c:v>321.41790800000001</c:v>
                </c:pt>
                <c:pt idx="68">
                  <c:v>321.57247899999999</c:v>
                </c:pt>
                <c:pt idx="69">
                  <c:v>321.40976000000001</c:v>
                </c:pt>
                <c:pt idx="70">
                  <c:v>321.40976000000001</c:v>
                </c:pt>
                <c:pt idx="71">
                  <c:v>322.08807400000001</c:v>
                </c:pt>
                <c:pt idx="72">
                  <c:v>321.94656400000002</c:v>
                </c:pt>
                <c:pt idx="73">
                  <c:v>321.91540500000002</c:v>
                </c:pt>
                <c:pt idx="74">
                  <c:v>321.71957400000002</c:v>
                </c:pt>
                <c:pt idx="75">
                  <c:v>321.74267600000002</c:v>
                </c:pt>
                <c:pt idx="91">
                  <c:v>308.11184700000001</c:v>
                </c:pt>
                <c:pt idx="92">
                  <c:v>308.92529300000001</c:v>
                </c:pt>
                <c:pt idx="93">
                  <c:v>307.93975799999998</c:v>
                </c:pt>
                <c:pt idx="94">
                  <c:v>308.83218399999998</c:v>
                </c:pt>
                <c:pt idx="95">
                  <c:v>308.85467499999999</c:v>
                </c:pt>
                <c:pt idx="96">
                  <c:v>309.362213</c:v>
                </c:pt>
                <c:pt idx="97">
                  <c:v>308.85717799999998</c:v>
                </c:pt>
                <c:pt idx="98">
                  <c:v>308.83560199999999</c:v>
                </c:pt>
                <c:pt idx="99">
                  <c:v>307.92965700000002</c:v>
                </c:pt>
                <c:pt idx="100">
                  <c:v>308.50161700000001</c:v>
                </c:pt>
                <c:pt idx="101">
                  <c:v>309.261169</c:v>
                </c:pt>
              </c:numCache>
            </c:numRef>
          </c:xVal>
          <c:yVal>
            <c:numRef>
              <c:f>Tabelle1!$AG$17:$AG$118</c:f>
              <c:numCache>
                <c:formatCode>General</c:formatCode>
                <c:ptCount val="102"/>
                <c:pt idx="0">
                  <c:v>244.68331900000001</c:v>
                </c:pt>
                <c:pt idx="1">
                  <c:v>245.32960499999999</c:v>
                </c:pt>
                <c:pt idx="2">
                  <c:v>244.712433</c:v>
                </c:pt>
                <c:pt idx="3">
                  <c:v>244.78852800000001</c:v>
                </c:pt>
                <c:pt idx="4">
                  <c:v>245.43867499999999</c:v>
                </c:pt>
                <c:pt idx="5">
                  <c:v>244.706863</c:v>
                </c:pt>
                <c:pt idx="6">
                  <c:v>244.79457099999999</c:v>
                </c:pt>
                <c:pt idx="7">
                  <c:v>244.70304899999999</c:v>
                </c:pt>
                <c:pt idx="8">
                  <c:v>245.303955</c:v>
                </c:pt>
                <c:pt idx="9">
                  <c:v>244.786789</c:v>
                </c:pt>
                <c:pt idx="10">
                  <c:v>244.69502299999999</c:v>
                </c:pt>
                <c:pt idx="13">
                  <c:v>245.210938</c:v>
                </c:pt>
                <c:pt idx="14">
                  <c:v>245.70245399999999</c:v>
                </c:pt>
                <c:pt idx="15">
                  <c:v>245.54049699999999</c:v>
                </c:pt>
                <c:pt idx="16">
                  <c:v>245.38774100000001</c:v>
                </c:pt>
                <c:pt idx="17">
                  <c:v>245.86064099999999</c:v>
                </c:pt>
                <c:pt idx="18">
                  <c:v>245.54049699999999</c:v>
                </c:pt>
                <c:pt idx="19">
                  <c:v>245.51538099999999</c:v>
                </c:pt>
                <c:pt idx="20">
                  <c:v>245.54049699999999</c:v>
                </c:pt>
                <c:pt idx="21">
                  <c:v>245.54049699999999</c:v>
                </c:pt>
                <c:pt idx="22">
                  <c:v>245.698013</c:v>
                </c:pt>
                <c:pt idx="23">
                  <c:v>245.38774100000001</c:v>
                </c:pt>
                <c:pt idx="26">
                  <c:v>245.315338</c:v>
                </c:pt>
                <c:pt idx="27">
                  <c:v>245.28930700000001</c:v>
                </c:pt>
                <c:pt idx="28">
                  <c:v>245.315338</c:v>
                </c:pt>
                <c:pt idx="29">
                  <c:v>245.08744799999999</c:v>
                </c:pt>
                <c:pt idx="30">
                  <c:v>245.511292</c:v>
                </c:pt>
                <c:pt idx="31">
                  <c:v>245.33114599999999</c:v>
                </c:pt>
                <c:pt idx="32">
                  <c:v>245.33114599999999</c:v>
                </c:pt>
                <c:pt idx="33">
                  <c:v>245.35581999999999</c:v>
                </c:pt>
                <c:pt idx="34">
                  <c:v>245.15477000000001</c:v>
                </c:pt>
                <c:pt idx="35">
                  <c:v>245.550613</c:v>
                </c:pt>
                <c:pt idx="36">
                  <c:v>245.187073</c:v>
                </c:pt>
                <c:pt idx="39">
                  <c:v>245.54567</c:v>
                </c:pt>
                <c:pt idx="40">
                  <c:v>245.550781</c:v>
                </c:pt>
                <c:pt idx="41">
                  <c:v>245.550781</c:v>
                </c:pt>
                <c:pt idx="42">
                  <c:v>245.54567</c:v>
                </c:pt>
                <c:pt idx="43">
                  <c:v>245.550781</c:v>
                </c:pt>
                <c:pt idx="44">
                  <c:v>245.550781</c:v>
                </c:pt>
                <c:pt idx="45">
                  <c:v>245.53523300000001</c:v>
                </c:pt>
                <c:pt idx="46">
                  <c:v>245.55213900000001</c:v>
                </c:pt>
                <c:pt idx="47">
                  <c:v>245.54827900000001</c:v>
                </c:pt>
                <c:pt idx="48">
                  <c:v>245.555893</c:v>
                </c:pt>
                <c:pt idx="49">
                  <c:v>245.54312100000001</c:v>
                </c:pt>
                <c:pt idx="52">
                  <c:v>239.011169</c:v>
                </c:pt>
                <c:pt idx="53">
                  <c:v>238.874146</c:v>
                </c:pt>
                <c:pt idx="54">
                  <c:v>238.988663</c:v>
                </c:pt>
                <c:pt idx="55">
                  <c:v>239.011169</c:v>
                </c:pt>
                <c:pt idx="56">
                  <c:v>239.011169</c:v>
                </c:pt>
                <c:pt idx="57">
                  <c:v>238.64387500000001</c:v>
                </c:pt>
                <c:pt idx="58">
                  <c:v>239.011169</c:v>
                </c:pt>
                <c:pt idx="59">
                  <c:v>239.011169</c:v>
                </c:pt>
                <c:pt idx="60">
                  <c:v>239.00266999999999</c:v>
                </c:pt>
                <c:pt idx="61">
                  <c:v>239.02593999999999</c:v>
                </c:pt>
                <c:pt idx="62">
                  <c:v>239.011169</c:v>
                </c:pt>
                <c:pt idx="65">
                  <c:v>241.70109600000001</c:v>
                </c:pt>
                <c:pt idx="66">
                  <c:v>241.420761</c:v>
                </c:pt>
                <c:pt idx="67">
                  <c:v>241.818726</c:v>
                </c:pt>
                <c:pt idx="68">
                  <c:v>241.74615499999999</c:v>
                </c:pt>
                <c:pt idx="69">
                  <c:v>241.095383</c:v>
                </c:pt>
                <c:pt idx="70">
                  <c:v>241.41027800000001</c:v>
                </c:pt>
                <c:pt idx="71">
                  <c:v>241.21404999999999</c:v>
                </c:pt>
                <c:pt idx="72">
                  <c:v>241.457382</c:v>
                </c:pt>
                <c:pt idx="73">
                  <c:v>241.62323000000001</c:v>
                </c:pt>
                <c:pt idx="74">
                  <c:v>241.179337</c:v>
                </c:pt>
                <c:pt idx="75">
                  <c:v>241.220474</c:v>
                </c:pt>
                <c:pt idx="91">
                  <c:v>243.90535</c:v>
                </c:pt>
                <c:pt idx="92">
                  <c:v>245.01712000000001</c:v>
                </c:pt>
                <c:pt idx="93">
                  <c:v>245.07011399999999</c:v>
                </c:pt>
                <c:pt idx="94">
                  <c:v>244.830872</c:v>
                </c:pt>
                <c:pt idx="95">
                  <c:v>244.266403</c:v>
                </c:pt>
                <c:pt idx="96">
                  <c:v>244.830872</c:v>
                </c:pt>
                <c:pt idx="97">
                  <c:v>244.17524700000001</c:v>
                </c:pt>
                <c:pt idx="98">
                  <c:v>244.930115</c:v>
                </c:pt>
                <c:pt idx="99">
                  <c:v>244.27027899999999</c:v>
                </c:pt>
                <c:pt idx="100">
                  <c:v>243.56152299999999</c:v>
                </c:pt>
                <c:pt idx="101">
                  <c:v>244.16828899999999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F-4593-A34E-6AD81A70BC4D}"/>
            </c:ext>
          </c:extLst>
        </c:ser>
        <c:ser>
          <c:idx val="4"/>
          <c:order val="4"/>
          <c:tx>
            <c:strRef>
              <c:f>Tabelle1!$AP$15</c:f>
              <c:strCache>
                <c:ptCount val="1"/>
              </c:strCache>
            </c:strRef>
          </c:tx>
          <c:spPr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Tabelle1!$AP$17:$AP$27</c:f>
              <c:numCache>
                <c:formatCode>General</c:formatCode>
                <c:ptCount val="11"/>
                <c:pt idx="0">
                  <c:v>332.31561299999998</c:v>
                </c:pt>
                <c:pt idx="1">
                  <c:v>329.63653599999998</c:v>
                </c:pt>
                <c:pt idx="2">
                  <c:v>323.05300899999997</c:v>
                </c:pt>
                <c:pt idx="3">
                  <c:v>326.25018299999999</c:v>
                </c:pt>
                <c:pt idx="4">
                  <c:v>322.69039900000001</c:v>
                </c:pt>
                <c:pt idx="5">
                  <c:v>329.63961799999998</c:v>
                </c:pt>
                <c:pt idx="6">
                  <c:v>321.71646099999998</c:v>
                </c:pt>
                <c:pt idx="7">
                  <c:v>331.55505399999998</c:v>
                </c:pt>
                <c:pt idx="8">
                  <c:v>321.82205199999999</c:v>
                </c:pt>
                <c:pt idx="9">
                  <c:v>331.58813500000002</c:v>
                </c:pt>
                <c:pt idx="10">
                  <c:v>330.44140599999997</c:v>
                </c:pt>
              </c:numCache>
            </c:numRef>
          </c:xVal>
          <c:yVal>
            <c:numRef>
              <c:f>Tabelle1!$AQ$17:$AQ$27</c:f>
              <c:numCache>
                <c:formatCode>General</c:formatCode>
                <c:ptCount val="11"/>
                <c:pt idx="0">
                  <c:v>230.11341899999999</c:v>
                </c:pt>
                <c:pt idx="1">
                  <c:v>230.95459</c:v>
                </c:pt>
                <c:pt idx="2">
                  <c:v>230.13365200000001</c:v>
                </c:pt>
                <c:pt idx="3">
                  <c:v>230.49134799999999</c:v>
                </c:pt>
                <c:pt idx="4">
                  <c:v>230.869766</c:v>
                </c:pt>
                <c:pt idx="5">
                  <c:v>230.73329200000001</c:v>
                </c:pt>
                <c:pt idx="6">
                  <c:v>230.45460499999999</c:v>
                </c:pt>
                <c:pt idx="7">
                  <c:v>229.716171</c:v>
                </c:pt>
                <c:pt idx="8">
                  <c:v>230.904526</c:v>
                </c:pt>
                <c:pt idx="9">
                  <c:v>230.887283</c:v>
                </c:pt>
                <c:pt idx="10">
                  <c:v>230.938141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9F-4593-A34E-6AD81A70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  <c:min val="270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595959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595959"/>
                    </a:solidFill>
                    <a:latin typeface="Helvetica Neue"/>
                  </a:rPr>
                  <a:t>Höhe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crossBetween val="between"/>
        <c:majorUnit val="37.5"/>
        <c:minorUnit val="18.75"/>
      </c:valAx>
      <c:valAx>
        <c:axId val="2094734553"/>
        <c:scaling>
          <c:orientation val="minMax"/>
          <c:min val="200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595959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595959"/>
                    </a:solidFill>
                    <a:latin typeface="Helvetica Neue"/>
                  </a:rPr>
                  <a:t>Breite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between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37880799999999998"/>
          <c:y val="1.9429700000000001E-2"/>
          <c:w val="0.25580599999999998"/>
          <c:h val="4.17206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20200000000002E-2"/>
          <c:y val="6.5459199999999995E-2"/>
          <c:w val="0.94567999999999997"/>
          <c:h val="0.897635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Tabelle1!$A$15</c:f>
              <c:strCache>
                <c:ptCount val="1"/>
                <c:pt idx="0">
                  <c:v>Küken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1"/>
              <c:pt idx="0">
                <c:v>1</c:v>
              </c:pt>
            </c:strLit>
          </c:cat>
          <c:val>
            <c:numRef>
              <c:f>Tabelle1!$D$5</c:f>
              <c:numCache>
                <c:formatCode>General</c:formatCode>
                <c:ptCount val="1"/>
                <c:pt idx="0">
                  <c:v>84297.643564345359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4-47AD-A471-A3F03B1CC936}"/>
            </c:ext>
          </c:extLst>
        </c:ser>
        <c:ser>
          <c:idx val="1"/>
          <c:order val="1"/>
          <c:tx>
            <c:strRef>
              <c:f>Tabelle1!$K$15</c:f>
              <c:strCache>
                <c:ptCount val="1"/>
                <c:pt idx="0">
                  <c:v>Hasen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1"/>
              <c:pt idx="0">
                <c:v>1</c:v>
              </c:pt>
            </c:strLit>
          </c:cat>
          <c:val>
            <c:numRef>
              <c:f>Tabelle1!$N$5</c:f>
              <c:numCache>
                <c:formatCode>General</c:formatCode>
                <c:ptCount val="1"/>
                <c:pt idx="0">
                  <c:v>66452.621855034042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4-47AD-A471-A3F03B1CC936}"/>
            </c:ext>
          </c:extLst>
        </c:ser>
        <c:ser>
          <c:idx val="2"/>
          <c:order val="2"/>
          <c:tx>
            <c:strRef>
              <c:f>Tabelle1!$U$15</c:f>
              <c:strCache>
                <c:ptCount val="1"/>
                <c:pt idx="0">
                  <c:v>Schafe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1"/>
              <c:pt idx="0">
                <c:v>1</c:v>
              </c:pt>
            </c:strLit>
          </c:cat>
          <c:val>
            <c:numRef>
              <c:f>Tabelle1!$X$5</c:f>
              <c:numCache>
                <c:formatCode>General</c:formatCode>
                <c:ptCount val="1"/>
                <c:pt idx="0">
                  <c:v>77425.463322406853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4-47AD-A471-A3F03B1CC936}"/>
            </c:ext>
          </c:extLst>
        </c:ser>
        <c:ser>
          <c:idx val="3"/>
          <c:order val="3"/>
          <c:tx>
            <c:strRef>
              <c:f>Tabelle1!$AE$15</c:f>
              <c:strCache>
                <c:ptCount val="1"/>
                <c:pt idx="0">
                  <c:v>Schmetterling</c:v>
                </c:pt>
              </c:strCache>
            </c:strRef>
          </c:tx>
          <c:spPr>
            <a:solidFill>
              <a:schemeClr val="accent4"/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1"/>
              <c:pt idx="0">
                <c:v>1</c:v>
              </c:pt>
            </c:strLit>
          </c:cat>
          <c:val>
            <c:numRef>
              <c:f>Tabelle1!$AH$5</c:f>
              <c:numCache>
                <c:formatCode>General</c:formatCode>
                <c:ptCount val="1"/>
                <c:pt idx="0">
                  <c:v>78744.123865422036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A4-47AD-A471-A3F03B1C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between"/>
        <c:majorUnit val="22500"/>
        <c:minorUnit val="11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42799399999999999"/>
          <c:y val="0"/>
          <c:w val="0.17367299999999999"/>
          <c:h val="4.31018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Messdaten!$A$2</c:f>
              <c:strCache>
                <c:ptCount val="1"/>
                <c:pt idx="0">
                  <c:v>Kücken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Messdaten!$C$16:$C$92</c:f>
              <c:numCache>
                <c:formatCode>0</c:formatCode>
                <c:ptCount val="77"/>
                <c:pt idx="0">
                  <c:v>227</c:v>
                </c:pt>
                <c:pt idx="1">
                  <c:v>227</c:v>
                </c:pt>
                <c:pt idx="2">
                  <c:v>228</c:v>
                </c:pt>
                <c:pt idx="3">
                  <c:v>226.99996899999999</c:v>
                </c:pt>
                <c:pt idx="4">
                  <c:v>228</c:v>
                </c:pt>
                <c:pt idx="5">
                  <c:v>227</c:v>
                </c:pt>
                <c:pt idx="6">
                  <c:v>227</c:v>
                </c:pt>
                <c:pt idx="7">
                  <c:v>228</c:v>
                </c:pt>
                <c:pt idx="8">
                  <c:v>228</c:v>
                </c:pt>
                <c:pt idx="9">
                  <c:v>227</c:v>
                </c:pt>
                <c:pt idx="10">
                  <c:v>227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220.772446</c:v>
                </c:pt>
                <c:pt idx="23">
                  <c:v>220.406418</c:v>
                </c:pt>
                <c:pt idx="24">
                  <c:v>220.548599</c:v>
                </c:pt>
                <c:pt idx="25">
                  <c:v>220.54617300000001</c:v>
                </c:pt>
                <c:pt idx="26">
                  <c:v>220.332626</c:v>
                </c:pt>
                <c:pt idx="27">
                  <c:v>220.776398</c:v>
                </c:pt>
                <c:pt idx="28">
                  <c:v>220.077133</c:v>
                </c:pt>
                <c:pt idx="29">
                  <c:v>220.097061</c:v>
                </c:pt>
                <c:pt idx="30">
                  <c:v>220.53247099999999</c:v>
                </c:pt>
                <c:pt idx="31">
                  <c:v>220.08255</c:v>
                </c:pt>
                <c:pt idx="32">
                  <c:v>220.35580400000001</c:v>
                </c:pt>
                <c:pt idx="33">
                  <c:v>221.19871499999999</c:v>
                </c:pt>
                <c:pt idx="34">
                  <c:v>221.79307600000001</c:v>
                </c:pt>
                <c:pt idx="35">
                  <c:v>220.93710300000001</c:v>
                </c:pt>
                <c:pt idx="36">
                  <c:v>221.308121</c:v>
                </c:pt>
                <c:pt idx="37">
                  <c:v>221.00834699999999</c:v>
                </c:pt>
                <c:pt idx="38">
                  <c:v>221.29335</c:v>
                </c:pt>
                <c:pt idx="39">
                  <c:v>220.92349200000001</c:v>
                </c:pt>
                <c:pt idx="40">
                  <c:v>221.00836200000001</c:v>
                </c:pt>
                <c:pt idx="41">
                  <c:v>221.053909</c:v>
                </c:pt>
                <c:pt idx="42">
                  <c:v>221.45635999999999</c:v>
                </c:pt>
                <c:pt idx="43">
                  <c:v>220.909592</c:v>
                </c:pt>
                <c:pt idx="44">
                  <c:v>220.96745300000001</c:v>
                </c:pt>
                <c:pt idx="45">
                  <c:v>220.35964999999999</c:v>
                </c:pt>
                <c:pt idx="46">
                  <c:v>220.772842</c:v>
                </c:pt>
                <c:pt idx="47">
                  <c:v>220.607437</c:v>
                </c:pt>
                <c:pt idx="48">
                  <c:v>220.85348500000001</c:v>
                </c:pt>
                <c:pt idx="49">
                  <c:v>220.707977</c:v>
                </c:pt>
                <c:pt idx="50">
                  <c:v>220.86937</c:v>
                </c:pt>
                <c:pt idx="51">
                  <c:v>220.772842</c:v>
                </c:pt>
                <c:pt idx="52">
                  <c:v>220.72972100000001</c:v>
                </c:pt>
                <c:pt idx="53">
                  <c:v>220.54963699999999</c:v>
                </c:pt>
                <c:pt idx="54">
                  <c:v>220.70282</c:v>
                </c:pt>
                <c:pt idx="55">
                  <c:v>227.16682399999999</c:v>
                </c:pt>
                <c:pt idx="56">
                  <c:v>227.16682399999999</c:v>
                </c:pt>
                <c:pt idx="57">
                  <c:v>227.03843699999999</c:v>
                </c:pt>
                <c:pt idx="58">
                  <c:v>227.19551100000001</c:v>
                </c:pt>
                <c:pt idx="59">
                  <c:v>227.295456</c:v>
                </c:pt>
                <c:pt idx="60">
                  <c:v>227.10368299999999</c:v>
                </c:pt>
                <c:pt idx="61">
                  <c:v>227.10368299999999</c:v>
                </c:pt>
                <c:pt idx="62">
                  <c:v>227.232483</c:v>
                </c:pt>
                <c:pt idx="63">
                  <c:v>227.16682399999999</c:v>
                </c:pt>
                <c:pt idx="64">
                  <c:v>227.296829</c:v>
                </c:pt>
                <c:pt idx="65">
                  <c:v>226.97726399999999</c:v>
                </c:pt>
                <c:pt idx="66">
                  <c:v>229.99996899999999</c:v>
                </c:pt>
                <c:pt idx="67">
                  <c:v>228</c:v>
                </c:pt>
                <c:pt idx="68">
                  <c:v>228.66615300000001</c:v>
                </c:pt>
                <c:pt idx="69">
                  <c:v>228</c:v>
                </c:pt>
                <c:pt idx="70">
                  <c:v>230</c:v>
                </c:pt>
                <c:pt idx="71">
                  <c:v>230.16220100000001</c:v>
                </c:pt>
                <c:pt idx="72">
                  <c:v>228.35978700000001</c:v>
                </c:pt>
                <c:pt idx="73">
                  <c:v>227.99996899999999</c:v>
                </c:pt>
                <c:pt idx="74">
                  <c:v>228.95413199999999</c:v>
                </c:pt>
                <c:pt idx="75">
                  <c:v>227.99996899999999</c:v>
                </c:pt>
                <c:pt idx="76">
                  <c:v>227.77882399999999</c:v>
                </c:pt>
              </c:numCache>
            </c:numRef>
          </c:xVal>
          <c:yVal>
            <c:numRef>
              <c:f>Messdaten!$B$16:$B$92</c:f>
              <c:numCache>
                <c:formatCode>0</c:formatCode>
                <c:ptCount val="77"/>
                <c:pt idx="0">
                  <c:v>388</c:v>
                </c:pt>
                <c:pt idx="1">
                  <c:v>387</c:v>
                </c:pt>
                <c:pt idx="2">
                  <c:v>388</c:v>
                </c:pt>
                <c:pt idx="3">
                  <c:v>387.99993899999998</c:v>
                </c:pt>
                <c:pt idx="4">
                  <c:v>388</c:v>
                </c:pt>
                <c:pt idx="5">
                  <c:v>388</c:v>
                </c:pt>
                <c:pt idx="6">
                  <c:v>388</c:v>
                </c:pt>
                <c:pt idx="7">
                  <c:v>388</c:v>
                </c:pt>
                <c:pt idx="8">
                  <c:v>388</c:v>
                </c:pt>
                <c:pt idx="9">
                  <c:v>388</c:v>
                </c:pt>
                <c:pt idx="10">
                  <c:v>388</c:v>
                </c:pt>
                <c:pt idx="11">
                  <c:v>309</c:v>
                </c:pt>
                <c:pt idx="12">
                  <c:v>309</c:v>
                </c:pt>
                <c:pt idx="13">
                  <c:v>309</c:v>
                </c:pt>
                <c:pt idx="14">
                  <c:v>309</c:v>
                </c:pt>
                <c:pt idx="15">
                  <c:v>309</c:v>
                </c:pt>
                <c:pt idx="16">
                  <c:v>309</c:v>
                </c:pt>
                <c:pt idx="17">
                  <c:v>309</c:v>
                </c:pt>
                <c:pt idx="18">
                  <c:v>309</c:v>
                </c:pt>
                <c:pt idx="19">
                  <c:v>309</c:v>
                </c:pt>
                <c:pt idx="20">
                  <c:v>309</c:v>
                </c:pt>
                <c:pt idx="21">
                  <c:v>309</c:v>
                </c:pt>
                <c:pt idx="22">
                  <c:v>384.747345</c:v>
                </c:pt>
                <c:pt idx="23">
                  <c:v>383.83132899999998</c:v>
                </c:pt>
                <c:pt idx="24">
                  <c:v>384.780914</c:v>
                </c:pt>
                <c:pt idx="25">
                  <c:v>384.33874500000002</c:v>
                </c:pt>
                <c:pt idx="26">
                  <c:v>384.06564300000002</c:v>
                </c:pt>
                <c:pt idx="27">
                  <c:v>384.27975500000002</c:v>
                </c:pt>
                <c:pt idx="28">
                  <c:v>384.30850199999998</c:v>
                </c:pt>
                <c:pt idx="29">
                  <c:v>384.58612099999999</c:v>
                </c:pt>
                <c:pt idx="30">
                  <c:v>384.75826999999998</c:v>
                </c:pt>
                <c:pt idx="31">
                  <c:v>384.565765</c:v>
                </c:pt>
                <c:pt idx="32">
                  <c:v>384.59591699999999</c:v>
                </c:pt>
                <c:pt idx="33">
                  <c:v>388.04373199999998</c:v>
                </c:pt>
                <c:pt idx="34">
                  <c:v>386.91940299999999</c:v>
                </c:pt>
                <c:pt idx="35">
                  <c:v>387.58395400000001</c:v>
                </c:pt>
                <c:pt idx="36">
                  <c:v>387.32971199999997</c:v>
                </c:pt>
                <c:pt idx="37">
                  <c:v>387.44146699999999</c:v>
                </c:pt>
                <c:pt idx="38">
                  <c:v>387.86892699999999</c:v>
                </c:pt>
                <c:pt idx="39">
                  <c:v>387.355774</c:v>
                </c:pt>
                <c:pt idx="40">
                  <c:v>387.51269500000001</c:v>
                </c:pt>
                <c:pt idx="41">
                  <c:v>387.275238</c:v>
                </c:pt>
                <c:pt idx="42">
                  <c:v>387.14865099999997</c:v>
                </c:pt>
                <c:pt idx="43">
                  <c:v>387.73928799999999</c:v>
                </c:pt>
                <c:pt idx="44">
                  <c:v>386.5401</c:v>
                </c:pt>
                <c:pt idx="45">
                  <c:v>386.58935500000001</c:v>
                </c:pt>
                <c:pt idx="46">
                  <c:v>386.58843999999999</c:v>
                </c:pt>
                <c:pt idx="47">
                  <c:v>386.73318499999999</c:v>
                </c:pt>
                <c:pt idx="48">
                  <c:v>386.73202500000002</c:v>
                </c:pt>
                <c:pt idx="49">
                  <c:v>386.70049999999998</c:v>
                </c:pt>
                <c:pt idx="50">
                  <c:v>386.53476000000001</c:v>
                </c:pt>
                <c:pt idx="51">
                  <c:v>386.67691000000002</c:v>
                </c:pt>
                <c:pt idx="52">
                  <c:v>386.72280899999998</c:v>
                </c:pt>
                <c:pt idx="53">
                  <c:v>386.68945300000001</c:v>
                </c:pt>
                <c:pt idx="54">
                  <c:v>386.64779700000003</c:v>
                </c:pt>
                <c:pt idx="55">
                  <c:v>388.54165599999999</c:v>
                </c:pt>
                <c:pt idx="56">
                  <c:v>381.753693</c:v>
                </c:pt>
                <c:pt idx="57">
                  <c:v>382.14541600000001</c:v>
                </c:pt>
                <c:pt idx="58">
                  <c:v>383.27868699999999</c:v>
                </c:pt>
                <c:pt idx="59">
                  <c:v>389.003174</c:v>
                </c:pt>
                <c:pt idx="60">
                  <c:v>388.47830199999999</c:v>
                </c:pt>
                <c:pt idx="61">
                  <c:v>388.54348800000002</c:v>
                </c:pt>
                <c:pt idx="62">
                  <c:v>388.54165599999999</c:v>
                </c:pt>
                <c:pt idx="63">
                  <c:v>389.88089000000002</c:v>
                </c:pt>
                <c:pt idx="64">
                  <c:v>381.22457900000001</c:v>
                </c:pt>
                <c:pt idx="65">
                  <c:v>388.31228599999997</c:v>
                </c:pt>
                <c:pt idx="66">
                  <c:v>398.99993899999998</c:v>
                </c:pt>
                <c:pt idx="67">
                  <c:v>400</c:v>
                </c:pt>
                <c:pt idx="68">
                  <c:v>399.06607100000002</c:v>
                </c:pt>
                <c:pt idx="69">
                  <c:v>394</c:v>
                </c:pt>
                <c:pt idx="70">
                  <c:v>400</c:v>
                </c:pt>
                <c:pt idx="71">
                  <c:v>398.50213600000001</c:v>
                </c:pt>
                <c:pt idx="72">
                  <c:v>398.78152499999999</c:v>
                </c:pt>
                <c:pt idx="73">
                  <c:v>399.99993899999998</c:v>
                </c:pt>
                <c:pt idx="74">
                  <c:v>394.61834700000003</c:v>
                </c:pt>
                <c:pt idx="75">
                  <c:v>399.99993899999998</c:v>
                </c:pt>
                <c:pt idx="76">
                  <c:v>400.07498199999998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1-4AA4-A76E-28277DED7028}"/>
            </c:ext>
          </c:extLst>
        </c:ser>
        <c:ser>
          <c:idx val="1"/>
          <c:order val="1"/>
          <c:tx>
            <c:strRef>
              <c:f>Messdaten!$L$2</c:f>
              <c:strCache>
                <c:ptCount val="1"/>
                <c:pt idx="0">
                  <c:v>Hasen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Messdaten!$N$16:$N$59</c:f>
              <c:numCache>
                <c:formatCode>0</c:formatCode>
                <c:ptCount val="44"/>
                <c:pt idx="0">
                  <c:v>213.53739899999999</c:v>
                </c:pt>
                <c:pt idx="1">
                  <c:v>221.905182</c:v>
                </c:pt>
                <c:pt idx="2">
                  <c:v>219.84144599999999</c:v>
                </c:pt>
                <c:pt idx="3">
                  <c:v>221.383667</c:v>
                </c:pt>
                <c:pt idx="4">
                  <c:v>220.61741599999999</c:v>
                </c:pt>
                <c:pt idx="5">
                  <c:v>225.81480400000001</c:v>
                </c:pt>
                <c:pt idx="6">
                  <c:v>225.994156</c:v>
                </c:pt>
                <c:pt idx="7">
                  <c:v>226.01037600000001</c:v>
                </c:pt>
                <c:pt idx="8">
                  <c:v>225.377487</c:v>
                </c:pt>
                <c:pt idx="9">
                  <c:v>225.93364</c:v>
                </c:pt>
                <c:pt idx="10">
                  <c:v>227.23477199999999</c:v>
                </c:pt>
                <c:pt idx="11">
                  <c:v>222.58781400000001</c:v>
                </c:pt>
                <c:pt idx="12">
                  <c:v>222.402512</c:v>
                </c:pt>
                <c:pt idx="13">
                  <c:v>222.13916</c:v>
                </c:pt>
                <c:pt idx="14">
                  <c:v>222.12597700000001</c:v>
                </c:pt>
                <c:pt idx="15">
                  <c:v>222.40571600000001</c:v>
                </c:pt>
                <c:pt idx="16">
                  <c:v>222.41360499999999</c:v>
                </c:pt>
                <c:pt idx="17">
                  <c:v>222.501633</c:v>
                </c:pt>
                <c:pt idx="18">
                  <c:v>222.52972399999999</c:v>
                </c:pt>
                <c:pt idx="19">
                  <c:v>222.605042</c:v>
                </c:pt>
                <c:pt idx="20">
                  <c:v>222.374954</c:v>
                </c:pt>
                <c:pt idx="21">
                  <c:v>222.44735700000001</c:v>
                </c:pt>
                <c:pt idx="22">
                  <c:v>220.33860799999999</c:v>
                </c:pt>
                <c:pt idx="23">
                  <c:v>220.3237</c:v>
                </c:pt>
                <c:pt idx="24">
                  <c:v>220.21553</c:v>
                </c:pt>
                <c:pt idx="25">
                  <c:v>220.21553</c:v>
                </c:pt>
                <c:pt idx="26">
                  <c:v>220.09939600000001</c:v>
                </c:pt>
                <c:pt idx="27">
                  <c:v>220.21553</c:v>
                </c:pt>
                <c:pt idx="28">
                  <c:v>220.22039799999999</c:v>
                </c:pt>
                <c:pt idx="29">
                  <c:v>220.21553</c:v>
                </c:pt>
                <c:pt idx="30">
                  <c:v>220.11390700000001</c:v>
                </c:pt>
                <c:pt idx="31">
                  <c:v>220.22039799999999</c:v>
                </c:pt>
                <c:pt idx="32">
                  <c:v>220.22039799999999</c:v>
                </c:pt>
                <c:pt idx="33">
                  <c:v>222.270096</c:v>
                </c:pt>
                <c:pt idx="34">
                  <c:v>223.36537200000001</c:v>
                </c:pt>
                <c:pt idx="35">
                  <c:v>224.29480000000001</c:v>
                </c:pt>
                <c:pt idx="36">
                  <c:v>223.57324199999999</c:v>
                </c:pt>
                <c:pt idx="37">
                  <c:v>225.12399300000001</c:v>
                </c:pt>
                <c:pt idx="38">
                  <c:v>224.51272599999999</c:v>
                </c:pt>
                <c:pt idx="39">
                  <c:v>224.214462</c:v>
                </c:pt>
                <c:pt idx="40">
                  <c:v>222.674927</c:v>
                </c:pt>
                <c:pt idx="41">
                  <c:v>223.08784499999999</c:v>
                </c:pt>
                <c:pt idx="42">
                  <c:v>218.937927</c:v>
                </c:pt>
                <c:pt idx="43">
                  <c:v>223</c:v>
                </c:pt>
              </c:numCache>
            </c:numRef>
          </c:xVal>
          <c:yVal>
            <c:numRef>
              <c:f>Messdaten!$M$16:$M$59</c:f>
              <c:numCache>
                <c:formatCode>0</c:formatCode>
                <c:ptCount val="44"/>
                <c:pt idx="0">
                  <c:v>299.152039</c:v>
                </c:pt>
                <c:pt idx="1">
                  <c:v>295.17984000000001</c:v>
                </c:pt>
                <c:pt idx="2">
                  <c:v>298.72827100000001</c:v>
                </c:pt>
                <c:pt idx="3">
                  <c:v>298.87374899999998</c:v>
                </c:pt>
                <c:pt idx="4">
                  <c:v>298.21170000000001</c:v>
                </c:pt>
                <c:pt idx="5">
                  <c:v>299.43338</c:v>
                </c:pt>
                <c:pt idx="6">
                  <c:v>299.35629299999999</c:v>
                </c:pt>
                <c:pt idx="7">
                  <c:v>299.281158</c:v>
                </c:pt>
                <c:pt idx="8">
                  <c:v>299.44641100000001</c:v>
                </c:pt>
                <c:pt idx="9">
                  <c:v>299.34527600000001</c:v>
                </c:pt>
                <c:pt idx="10">
                  <c:v>291.48822000000001</c:v>
                </c:pt>
                <c:pt idx="11">
                  <c:v>295.71734600000002</c:v>
                </c:pt>
                <c:pt idx="12">
                  <c:v>295.55462599999998</c:v>
                </c:pt>
                <c:pt idx="13">
                  <c:v>296.17626999999999</c:v>
                </c:pt>
                <c:pt idx="14">
                  <c:v>296.45339999999999</c:v>
                </c:pt>
                <c:pt idx="15">
                  <c:v>296.68884300000002</c:v>
                </c:pt>
                <c:pt idx="16">
                  <c:v>296.26809700000001</c:v>
                </c:pt>
                <c:pt idx="17">
                  <c:v>298.68344100000002</c:v>
                </c:pt>
                <c:pt idx="18">
                  <c:v>295.92517099999998</c:v>
                </c:pt>
                <c:pt idx="19">
                  <c:v>296.34652699999998</c:v>
                </c:pt>
                <c:pt idx="20">
                  <c:v>298.64736900000003</c:v>
                </c:pt>
                <c:pt idx="21">
                  <c:v>295.85781900000001</c:v>
                </c:pt>
                <c:pt idx="22">
                  <c:v>302.82839999999999</c:v>
                </c:pt>
                <c:pt idx="23">
                  <c:v>303.32693499999999</c:v>
                </c:pt>
                <c:pt idx="24">
                  <c:v>303.27331500000003</c:v>
                </c:pt>
                <c:pt idx="25">
                  <c:v>303.03302000000002</c:v>
                </c:pt>
                <c:pt idx="26">
                  <c:v>303.08166499999999</c:v>
                </c:pt>
                <c:pt idx="27">
                  <c:v>301.79321299999998</c:v>
                </c:pt>
                <c:pt idx="28">
                  <c:v>303.02157599999998</c:v>
                </c:pt>
                <c:pt idx="29">
                  <c:v>302.783142</c:v>
                </c:pt>
                <c:pt idx="30">
                  <c:v>303.83438100000001</c:v>
                </c:pt>
                <c:pt idx="31">
                  <c:v>303.51162699999998</c:v>
                </c:pt>
                <c:pt idx="32">
                  <c:v>303.02157599999998</c:v>
                </c:pt>
                <c:pt idx="33">
                  <c:v>299.94052099999999</c:v>
                </c:pt>
                <c:pt idx="34">
                  <c:v>298.12893700000001</c:v>
                </c:pt>
                <c:pt idx="35">
                  <c:v>300.63073700000001</c:v>
                </c:pt>
                <c:pt idx="36">
                  <c:v>300.73379499999999</c:v>
                </c:pt>
                <c:pt idx="37">
                  <c:v>301.47036700000001</c:v>
                </c:pt>
                <c:pt idx="38">
                  <c:v>298.165955</c:v>
                </c:pt>
                <c:pt idx="39">
                  <c:v>300.80502300000001</c:v>
                </c:pt>
                <c:pt idx="40">
                  <c:v>299.535706</c:v>
                </c:pt>
                <c:pt idx="41">
                  <c:v>299.599762</c:v>
                </c:pt>
                <c:pt idx="42">
                  <c:v>294.10711700000002</c:v>
                </c:pt>
                <c:pt idx="43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1-4AA4-A76E-28277DED7028}"/>
            </c:ext>
          </c:extLst>
        </c:ser>
        <c:ser>
          <c:idx val="2"/>
          <c:order val="2"/>
          <c:tx>
            <c:strRef>
              <c:f>Messdaten!$W$2</c:f>
              <c:strCache>
                <c:ptCount val="1"/>
                <c:pt idx="0">
                  <c:v>Schafe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Messdaten!$Y$16:$Y$81</c:f>
              <c:numCache>
                <c:formatCode>0</c:formatCode>
                <c:ptCount val="66"/>
                <c:pt idx="0">
                  <c:v>231.20942700000001</c:v>
                </c:pt>
                <c:pt idx="1">
                  <c:v>230.506775</c:v>
                </c:pt>
                <c:pt idx="2">
                  <c:v>230.408264</c:v>
                </c:pt>
                <c:pt idx="3">
                  <c:v>231.20942700000001</c:v>
                </c:pt>
                <c:pt idx="4">
                  <c:v>231.38531499999999</c:v>
                </c:pt>
                <c:pt idx="5">
                  <c:v>231.20942700000001</c:v>
                </c:pt>
                <c:pt idx="6">
                  <c:v>230.52470400000001</c:v>
                </c:pt>
                <c:pt idx="7">
                  <c:v>231.20942700000001</c:v>
                </c:pt>
                <c:pt idx="8">
                  <c:v>230.960587</c:v>
                </c:pt>
                <c:pt idx="9">
                  <c:v>231.88475</c:v>
                </c:pt>
                <c:pt idx="10">
                  <c:v>231.20942700000001</c:v>
                </c:pt>
                <c:pt idx="11">
                  <c:v>235.64967300000001</c:v>
                </c:pt>
                <c:pt idx="12">
                  <c:v>235.55046100000001</c:v>
                </c:pt>
                <c:pt idx="13">
                  <c:v>235.65536499999999</c:v>
                </c:pt>
                <c:pt idx="14">
                  <c:v>235.666504</c:v>
                </c:pt>
                <c:pt idx="15">
                  <c:v>235.881744</c:v>
                </c:pt>
                <c:pt idx="16">
                  <c:v>235.775848</c:v>
                </c:pt>
                <c:pt idx="17">
                  <c:v>235.551132</c:v>
                </c:pt>
                <c:pt idx="18">
                  <c:v>235.666504</c:v>
                </c:pt>
                <c:pt idx="19">
                  <c:v>235.77612300000001</c:v>
                </c:pt>
                <c:pt idx="20">
                  <c:v>235.65536499999999</c:v>
                </c:pt>
                <c:pt idx="21">
                  <c:v>235.76658599999999</c:v>
                </c:pt>
                <c:pt idx="22">
                  <c:v>233.30059800000001</c:v>
                </c:pt>
                <c:pt idx="23">
                  <c:v>232.850143</c:v>
                </c:pt>
                <c:pt idx="24">
                  <c:v>233.03207399999999</c:v>
                </c:pt>
                <c:pt idx="25">
                  <c:v>232.83866900000001</c:v>
                </c:pt>
                <c:pt idx="26">
                  <c:v>233.02049299999999</c:v>
                </c:pt>
                <c:pt idx="27">
                  <c:v>233.03207399999999</c:v>
                </c:pt>
                <c:pt idx="28">
                  <c:v>233.126846</c:v>
                </c:pt>
                <c:pt idx="29">
                  <c:v>232.84520000000001</c:v>
                </c:pt>
                <c:pt idx="30">
                  <c:v>232.96270799999999</c:v>
                </c:pt>
                <c:pt idx="31">
                  <c:v>232.83866900000001</c:v>
                </c:pt>
                <c:pt idx="32">
                  <c:v>233.223221</c:v>
                </c:pt>
                <c:pt idx="33">
                  <c:v>235.89009100000001</c:v>
                </c:pt>
                <c:pt idx="34">
                  <c:v>234.386414</c:v>
                </c:pt>
                <c:pt idx="35">
                  <c:v>235.75036600000001</c:v>
                </c:pt>
                <c:pt idx="36">
                  <c:v>234.264297</c:v>
                </c:pt>
                <c:pt idx="37">
                  <c:v>234.70349100000001</c:v>
                </c:pt>
                <c:pt idx="38">
                  <c:v>234.264297</c:v>
                </c:pt>
                <c:pt idx="39">
                  <c:v>235.65031400000001</c:v>
                </c:pt>
                <c:pt idx="40">
                  <c:v>234.651871</c:v>
                </c:pt>
                <c:pt idx="41">
                  <c:v>234.83026100000001</c:v>
                </c:pt>
                <c:pt idx="42">
                  <c:v>234.218231</c:v>
                </c:pt>
                <c:pt idx="43">
                  <c:v>234.19776899999999</c:v>
                </c:pt>
                <c:pt idx="44">
                  <c:v>236.69360399999999</c:v>
                </c:pt>
                <c:pt idx="45">
                  <c:v>236.44842499999999</c:v>
                </c:pt>
                <c:pt idx="46">
                  <c:v>236.662689</c:v>
                </c:pt>
                <c:pt idx="47">
                  <c:v>236.20347599999999</c:v>
                </c:pt>
                <c:pt idx="48">
                  <c:v>236.197205</c:v>
                </c:pt>
                <c:pt idx="49">
                  <c:v>236.19125399999999</c:v>
                </c:pt>
                <c:pt idx="50">
                  <c:v>236.662689</c:v>
                </c:pt>
                <c:pt idx="51">
                  <c:v>236.442215</c:v>
                </c:pt>
                <c:pt idx="52">
                  <c:v>236.657318</c:v>
                </c:pt>
                <c:pt idx="53">
                  <c:v>236.66835</c:v>
                </c:pt>
                <c:pt idx="54">
                  <c:v>236.416855</c:v>
                </c:pt>
                <c:pt idx="55">
                  <c:v>234.53743</c:v>
                </c:pt>
                <c:pt idx="56">
                  <c:v>234.70069899999999</c:v>
                </c:pt>
                <c:pt idx="57">
                  <c:v>234.61000100000001</c:v>
                </c:pt>
                <c:pt idx="58">
                  <c:v>235.43600499999999</c:v>
                </c:pt>
                <c:pt idx="59">
                  <c:v>234.281204</c:v>
                </c:pt>
                <c:pt idx="60">
                  <c:v>234.046875</c:v>
                </c:pt>
                <c:pt idx="61">
                  <c:v>235.02389500000001</c:v>
                </c:pt>
                <c:pt idx="62">
                  <c:v>235.656769</c:v>
                </c:pt>
                <c:pt idx="63">
                  <c:v>235.30375699999999</c:v>
                </c:pt>
                <c:pt idx="64">
                  <c:v>234.616623</c:v>
                </c:pt>
                <c:pt idx="65">
                  <c:v>234.946381</c:v>
                </c:pt>
              </c:numCache>
            </c:numRef>
          </c:xVal>
          <c:yVal>
            <c:numRef>
              <c:f>Messdaten!$X$16:$X$81</c:f>
              <c:numCache>
                <c:formatCode>0</c:formatCode>
                <c:ptCount val="66"/>
                <c:pt idx="0">
                  <c:v>334.96298200000001</c:v>
                </c:pt>
                <c:pt idx="1">
                  <c:v>334.19644199999999</c:v>
                </c:pt>
                <c:pt idx="2">
                  <c:v>335.99127199999998</c:v>
                </c:pt>
                <c:pt idx="3">
                  <c:v>334.96298200000001</c:v>
                </c:pt>
                <c:pt idx="4">
                  <c:v>334.15750100000002</c:v>
                </c:pt>
                <c:pt idx="5">
                  <c:v>334.96298200000001</c:v>
                </c:pt>
                <c:pt idx="6">
                  <c:v>334.15750100000002</c:v>
                </c:pt>
                <c:pt idx="7">
                  <c:v>334.51574699999998</c:v>
                </c:pt>
                <c:pt idx="8">
                  <c:v>334.633759</c:v>
                </c:pt>
                <c:pt idx="9">
                  <c:v>334.59545900000001</c:v>
                </c:pt>
                <c:pt idx="10">
                  <c:v>334.96298200000001</c:v>
                </c:pt>
                <c:pt idx="11">
                  <c:v>330.93405200000001</c:v>
                </c:pt>
                <c:pt idx="12">
                  <c:v>324.44781499999999</c:v>
                </c:pt>
                <c:pt idx="13">
                  <c:v>325.70190400000001</c:v>
                </c:pt>
                <c:pt idx="14">
                  <c:v>324.743988</c:v>
                </c:pt>
                <c:pt idx="15">
                  <c:v>324.55825800000002</c:v>
                </c:pt>
                <c:pt idx="16">
                  <c:v>329.92852800000003</c:v>
                </c:pt>
                <c:pt idx="17">
                  <c:v>327.397583</c:v>
                </c:pt>
                <c:pt idx="18">
                  <c:v>325.73794600000002</c:v>
                </c:pt>
                <c:pt idx="19">
                  <c:v>324.743988</c:v>
                </c:pt>
                <c:pt idx="20">
                  <c:v>324.48568699999998</c:v>
                </c:pt>
                <c:pt idx="21">
                  <c:v>324.708099</c:v>
                </c:pt>
                <c:pt idx="22">
                  <c:v>331.79016100000001</c:v>
                </c:pt>
                <c:pt idx="23">
                  <c:v>331.85870399999999</c:v>
                </c:pt>
                <c:pt idx="24">
                  <c:v>330.93585200000001</c:v>
                </c:pt>
                <c:pt idx="25">
                  <c:v>331.84487899999999</c:v>
                </c:pt>
                <c:pt idx="26">
                  <c:v>331.903076</c:v>
                </c:pt>
                <c:pt idx="27">
                  <c:v>331.93084700000003</c:v>
                </c:pt>
                <c:pt idx="28">
                  <c:v>331.81658900000002</c:v>
                </c:pt>
                <c:pt idx="29">
                  <c:v>331.85870399999999</c:v>
                </c:pt>
                <c:pt idx="30">
                  <c:v>331.90173299999998</c:v>
                </c:pt>
                <c:pt idx="31">
                  <c:v>331.944366</c:v>
                </c:pt>
                <c:pt idx="32">
                  <c:v>331.80419899999998</c:v>
                </c:pt>
                <c:pt idx="33">
                  <c:v>325.67758199999997</c:v>
                </c:pt>
                <c:pt idx="34">
                  <c:v>324.205017</c:v>
                </c:pt>
                <c:pt idx="35">
                  <c:v>325.67468300000002</c:v>
                </c:pt>
                <c:pt idx="36">
                  <c:v>324.52758799999998</c:v>
                </c:pt>
                <c:pt idx="37">
                  <c:v>325.67275999999998</c:v>
                </c:pt>
                <c:pt idx="38">
                  <c:v>323.76229899999998</c:v>
                </c:pt>
                <c:pt idx="39">
                  <c:v>325.73968500000001</c:v>
                </c:pt>
                <c:pt idx="40">
                  <c:v>328.11441000000002</c:v>
                </c:pt>
                <c:pt idx="41">
                  <c:v>325.67025799999999</c:v>
                </c:pt>
                <c:pt idx="42">
                  <c:v>323.522583</c:v>
                </c:pt>
                <c:pt idx="43">
                  <c:v>324.152039</c:v>
                </c:pt>
                <c:pt idx="44">
                  <c:v>335.36108400000001</c:v>
                </c:pt>
                <c:pt idx="45">
                  <c:v>335.26602200000002</c:v>
                </c:pt>
                <c:pt idx="46">
                  <c:v>335.26602200000002</c:v>
                </c:pt>
                <c:pt idx="47">
                  <c:v>335.20712300000002</c:v>
                </c:pt>
                <c:pt idx="48">
                  <c:v>335.44332900000001</c:v>
                </c:pt>
                <c:pt idx="49">
                  <c:v>335.24960299999998</c:v>
                </c:pt>
                <c:pt idx="50">
                  <c:v>335.26602200000002</c:v>
                </c:pt>
                <c:pt idx="51">
                  <c:v>335.24960299999998</c:v>
                </c:pt>
                <c:pt idx="52">
                  <c:v>335.24960299999998</c:v>
                </c:pt>
                <c:pt idx="53">
                  <c:v>335.20712300000002</c:v>
                </c:pt>
                <c:pt idx="54">
                  <c:v>335.20712300000002</c:v>
                </c:pt>
                <c:pt idx="55">
                  <c:v>332.51364100000001</c:v>
                </c:pt>
                <c:pt idx="56">
                  <c:v>332.40493800000002</c:v>
                </c:pt>
                <c:pt idx="57">
                  <c:v>323.20840500000003</c:v>
                </c:pt>
                <c:pt idx="58">
                  <c:v>332.27517699999999</c:v>
                </c:pt>
                <c:pt idx="59">
                  <c:v>322.85858200000001</c:v>
                </c:pt>
                <c:pt idx="60">
                  <c:v>322.814911</c:v>
                </c:pt>
                <c:pt idx="61">
                  <c:v>331.588348</c:v>
                </c:pt>
                <c:pt idx="62">
                  <c:v>331.866333</c:v>
                </c:pt>
                <c:pt idx="63">
                  <c:v>331.87152099999997</c:v>
                </c:pt>
                <c:pt idx="64">
                  <c:v>332.03900099999998</c:v>
                </c:pt>
                <c:pt idx="65">
                  <c:v>331.90924100000001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1-4AA4-A76E-28277DED7028}"/>
            </c:ext>
          </c:extLst>
        </c:ser>
        <c:ser>
          <c:idx val="3"/>
          <c:order val="3"/>
          <c:tx>
            <c:strRef>
              <c:f>Messdaten!$AH$2</c:f>
              <c:strCache>
                <c:ptCount val="1"/>
                <c:pt idx="0">
                  <c:v>Schmetterling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Messdaten!$AJ$16:$AJ$70</c:f>
              <c:numCache>
                <c:formatCode>0</c:formatCode>
                <c:ptCount val="55"/>
                <c:pt idx="0">
                  <c:v>244.68331900000001</c:v>
                </c:pt>
                <c:pt idx="1">
                  <c:v>245.32960499999999</c:v>
                </c:pt>
                <c:pt idx="2">
                  <c:v>244.712433</c:v>
                </c:pt>
                <c:pt idx="3">
                  <c:v>244.78852800000001</c:v>
                </c:pt>
                <c:pt idx="4">
                  <c:v>245.43867499999999</c:v>
                </c:pt>
                <c:pt idx="5">
                  <c:v>244.706863</c:v>
                </c:pt>
                <c:pt idx="6">
                  <c:v>244.79457099999999</c:v>
                </c:pt>
                <c:pt idx="7">
                  <c:v>244.70304899999999</c:v>
                </c:pt>
                <c:pt idx="8">
                  <c:v>245.303955</c:v>
                </c:pt>
                <c:pt idx="9">
                  <c:v>244.786789</c:v>
                </c:pt>
                <c:pt idx="10">
                  <c:v>244.69502299999999</c:v>
                </c:pt>
                <c:pt idx="11">
                  <c:v>245.210938</c:v>
                </c:pt>
                <c:pt idx="12">
                  <c:v>245.70245399999999</c:v>
                </c:pt>
                <c:pt idx="13">
                  <c:v>245.54049699999999</c:v>
                </c:pt>
                <c:pt idx="14">
                  <c:v>245.38774100000001</c:v>
                </c:pt>
                <c:pt idx="15">
                  <c:v>245.86064099999999</c:v>
                </c:pt>
                <c:pt idx="16">
                  <c:v>245.54049699999999</c:v>
                </c:pt>
                <c:pt idx="17">
                  <c:v>245.51538099999999</c:v>
                </c:pt>
                <c:pt idx="18">
                  <c:v>245.54049699999999</c:v>
                </c:pt>
                <c:pt idx="19">
                  <c:v>245.54049699999999</c:v>
                </c:pt>
                <c:pt idx="20">
                  <c:v>245.698013</c:v>
                </c:pt>
                <c:pt idx="21">
                  <c:v>245.38774100000001</c:v>
                </c:pt>
                <c:pt idx="22">
                  <c:v>245.315338</c:v>
                </c:pt>
                <c:pt idx="23">
                  <c:v>245.28930700000001</c:v>
                </c:pt>
                <c:pt idx="24">
                  <c:v>245.315338</c:v>
                </c:pt>
                <c:pt idx="25">
                  <c:v>245.08744799999999</c:v>
                </c:pt>
                <c:pt idx="26">
                  <c:v>245.511292</c:v>
                </c:pt>
                <c:pt idx="27">
                  <c:v>245.33114599999999</c:v>
                </c:pt>
                <c:pt idx="28">
                  <c:v>245.33114599999999</c:v>
                </c:pt>
                <c:pt idx="29">
                  <c:v>245.35581999999999</c:v>
                </c:pt>
                <c:pt idx="30">
                  <c:v>245.15477000000001</c:v>
                </c:pt>
                <c:pt idx="31">
                  <c:v>245.550613</c:v>
                </c:pt>
                <c:pt idx="32">
                  <c:v>245.187073</c:v>
                </c:pt>
                <c:pt idx="33">
                  <c:v>245.54567</c:v>
                </c:pt>
                <c:pt idx="34">
                  <c:v>245.550781</c:v>
                </c:pt>
                <c:pt idx="35">
                  <c:v>245.550781</c:v>
                </c:pt>
                <c:pt idx="36">
                  <c:v>245.54567</c:v>
                </c:pt>
                <c:pt idx="37">
                  <c:v>245.550781</c:v>
                </c:pt>
                <c:pt idx="38">
                  <c:v>245.550781</c:v>
                </c:pt>
                <c:pt idx="39">
                  <c:v>245.53523300000001</c:v>
                </c:pt>
                <c:pt idx="40">
                  <c:v>245.55213900000001</c:v>
                </c:pt>
                <c:pt idx="41">
                  <c:v>245.54827900000001</c:v>
                </c:pt>
                <c:pt idx="42">
                  <c:v>245.555893</c:v>
                </c:pt>
                <c:pt idx="43">
                  <c:v>245.54312100000001</c:v>
                </c:pt>
                <c:pt idx="44">
                  <c:v>241.70109600000001</c:v>
                </c:pt>
                <c:pt idx="45">
                  <c:v>241.420761</c:v>
                </c:pt>
                <c:pt idx="46">
                  <c:v>241.818726</c:v>
                </c:pt>
                <c:pt idx="47">
                  <c:v>241.74615499999999</c:v>
                </c:pt>
                <c:pt idx="48">
                  <c:v>241.095383</c:v>
                </c:pt>
                <c:pt idx="49">
                  <c:v>241.41027800000001</c:v>
                </c:pt>
                <c:pt idx="50">
                  <c:v>241.21404999999999</c:v>
                </c:pt>
                <c:pt idx="51">
                  <c:v>241.457382</c:v>
                </c:pt>
                <c:pt idx="52">
                  <c:v>241.62323000000001</c:v>
                </c:pt>
                <c:pt idx="53">
                  <c:v>241.179337</c:v>
                </c:pt>
                <c:pt idx="54">
                  <c:v>241.220474</c:v>
                </c:pt>
              </c:numCache>
            </c:numRef>
          </c:xVal>
          <c:yVal>
            <c:numRef>
              <c:f>Messdaten!$AI$16:$AI$70</c:f>
              <c:numCache>
                <c:formatCode>0</c:formatCode>
                <c:ptCount val="55"/>
                <c:pt idx="0">
                  <c:v>323.20550500000002</c:v>
                </c:pt>
                <c:pt idx="1">
                  <c:v>324.09854100000001</c:v>
                </c:pt>
                <c:pt idx="2">
                  <c:v>324.09680200000003</c:v>
                </c:pt>
                <c:pt idx="3">
                  <c:v>323.18511999999998</c:v>
                </c:pt>
                <c:pt idx="4">
                  <c:v>323.17758199999997</c:v>
                </c:pt>
                <c:pt idx="5">
                  <c:v>324.140106</c:v>
                </c:pt>
                <c:pt idx="6">
                  <c:v>325.05432100000002</c:v>
                </c:pt>
                <c:pt idx="7">
                  <c:v>325.07534800000002</c:v>
                </c:pt>
                <c:pt idx="8">
                  <c:v>324.12420700000001</c:v>
                </c:pt>
                <c:pt idx="9">
                  <c:v>324.05484000000001</c:v>
                </c:pt>
                <c:pt idx="10">
                  <c:v>324.11743200000001</c:v>
                </c:pt>
                <c:pt idx="11">
                  <c:v>327.195404</c:v>
                </c:pt>
                <c:pt idx="12">
                  <c:v>326.82504299999999</c:v>
                </c:pt>
                <c:pt idx="13">
                  <c:v>327.19567899999998</c:v>
                </c:pt>
                <c:pt idx="14">
                  <c:v>327.38742100000002</c:v>
                </c:pt>
                <c:pt idx="15">
                  <c:v>327.00949100000003</c:v>
                </c:pt>
                <c:pt idx="16">
                  <c:v>327.01599099999999</c:v>
                </c:pt>
                <c:pt idx="17">
                  <c:v>327.19555700000001</c:v>
                </c:pt>
                <c:pt idx="18">
                  <c:v>326.83633400000002</c:v>
                </c:pt>
                <c:pt idx="19">
                  <c:v>327.01599099999999</c:v>
                </c:pt>
                <c:pt idx="20">
                  <c:v>327.19555700000001</c:v>
                </c:pt>
                <c:pt idx="21">
                  <c:v>326.84182700000002</c:v>
                </c:pt>
                <c:pt idx="22">
                  <c:v>325.652649</c:v>
                </c:pt>
                <c:pt idx="23">
                  <c:v>325.78244000000001</c:v>
                </c:pt>
                <c:pt idx="24">
                  <c:v>325.87304699999999</c:v>
                </c:pt>
                <c:pt idx="25">
                  <c:v>325.80258199999997</c:v>
                </c:pt>
                <c:pt idx="26">
                  <c:v>325.64819299999999</c:v>
                </c:pt>
                <c:pt idx="27">
                  <c:v>325.655304</c:v>
                </c:pt>
                <c:pt idx="28">
                  <c:v>325.655304</c:v>
                </c:pt>
                <c:pt idx="29">
                  <c:v>325.78662100000003</c:v>
                </c:pt>
                <c:pt idx="30">
                  <c:v>325.87368800000002</c:v>
                </c:pt>
                <c:pt idx="31">
                  <c:v>325.655304</c:v>
                </c:pt>
                <c:pt idx="32">
                  <c:v>325.65768400000002</c:v>
                </c:pt>
                <c:pt idx="33">
                  <c:v>321.810608</c:v>
                </c:pt>
                <c:pt idx="34">
                  <c:v>321.810608</c:v>
                </c:pt>
                <c:pt idx="35">
                  <c:v>321.80551100000002</c:v>
                </c:pt>
                <c:pt idx="36">
                  <c:v>321.810608</c:v>
                </c:pt>
                <c:pt idx="37">
                  <c:v>321.810608</c:v>
                </c:pt>
                <c:pt idx="38">
                  <c:v>321.810608</c:v>
                </c:pt>
                <c:pt idx="39">
                  <c:v>321.81286599999999</c:v>
                </c:pt>
                <c:pt idx="40">
                  <c:v>321.80603000000002</c:v>
                </c:pt>
                <c:pt idx="41">
                  <c:v>321.81170700000001</c:v>
                </c:pt>
                <c:pt idx="42">
                  <c:v>321.810608</c:v>
                </c:pt>
                <c:pt idx="43">
                  <c:v>321.81170700000001</c:v>
                </c:pt>
                <c:pt idx="44">
                  <c:v>321.76852400000001</c:v>
                </c:pt>
                <c:pt idx="45">
                  <c:v>321.88736</c:v>
                </c:pt>
                <c:pt idx="46">
                  <c:v>321.41790800000001</c:v>
                </c:pt>
                <c:pt idx="47">
                  <c:v>321.57247899999999</c:v>
                </c:pt>
                <c:pt idx="48">
                  <c:v>321.40976000000001</c:v>
                </c:pt>
                <c:pt idx="49">
                  <c:v>321.40976000000001</c:v>
                </c:pt>
                <c:pt idx="50">
                  <c:v>322.08807400000001</c:v>
                </c:pt>
                <c:pt idx="51">
                  <c:v>321.94656400000002</c:v>
                </c:pt>
                <c:pt idx="52">
                  <c:v>321.91540500000002</c:v>
                </c:pt>
                <c:pt idx="53">
                  <c:v>321.71957400000002</c:v>
                </c:pt>
                <c:pt idx="54">
                  <c:v>321.74267600000002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41-4AA4-A76E-28277DED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78784"/>
        <c:axId val="1483320992"/>
      </c:scatterChart>
      <c:valAx>
        <c:axId val="1563678784"/>
        <c:scaling>
          <c:orientation val="minMax"/>
          <c:min val="2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Breite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3320992"/>
        <c:crosses val="autoZero"/>
        <c:crossBetween val="midCat"/>
      </c:valAx>
      <c:valAx>
        <c:axId val="1483320992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Höhe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67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1043056</xdr:colOff>
      <xdr:row>7</xdr:row>
      <xdr:rowOff>90486</xdr:rowOff>
    </xdr:from>
    <xdr:to>
      <xdr:col>59</xdr:col>
      <xdr:colOff>224681</xdr:colOff>
      <xdr:row>39</xdr:row>
      <xdr:rowOff>126012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20719</xdr:colOff>
      <xdr:row>42</xdr:row>
      <xdr:rowOff>103332</xdr:rowOff>
    </xdr:from>
    <xdr:to>
      <xdr:col>59</xdr:col>
      <xdr:colOff>309418</xdr:colOff>
      <xdr:row>72</xdr:row>
      <xdr:rowOff>24009</xdr:rowOff>
    </xdr:to>
    <xdr:graphicFrame macro="">
      <xdr:nvGraphicFramePr>
        <xdr:cNvPr id="3" name="Diagramm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22860</xdr:rowOff>
    </xdr:from>
    <xdr:to>
      <xdr:col>6</xdr:col>
      <xdr:colOff>685800</xdr:colOff>
      <xdr:row>21</xdr:row>
      <xdr:rowOff>110490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2D76B1-447F-46A5-B195-ABF0B6AE8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02618-FFD3-4740-8F9B-876B99B57E02}" name="Tabelle1" displayName="Tabelle1" ref="A15:J92" totalsRowShown="0">
  <autoFilter ref="A15:J92" xr:uid="{B99FB2CF-329B-4349-ADED-559CA271A0DB}"/>
  <tableColumns count="10">
    <tableColumn id="2" xr3:uid="{931715F2-F472-464A-ADC4-ABF82E897570}" name="Nr."/>
    <tableColumn id="3" xr3:uid="{20BF4F8E-C04A-4DCA-8C59-25CC40F4F481}" name="Höhe" dataDxfId="76"/>
    <tableColumn id="4" xr3:uid="{1BD96E93-0129-4DD3-8A77-F7F9DB24C2C6}" name="Breite" dataDxfId="75"/>
    <tableColumn id="5" xr3:uid="{ECD29862-17A8-4913-815B-8D6EE337C873}" name="H*B" dataDxfId="74">
      <calculatedColumnFormula>B16*C16</calculatedColumnFormula>
    </tableColumn>
    <tableColumn id="6" xr3:uid="{39EBE68F-207C-457D-991D-CDD99E451D5C}" name="B"/>
    <tableColumn id="7" xr3:uid="{D0C9CB0F-AA78-41B4-9BA3-89459A761729}" name="G"/>
    <tableColumn id="8" xr3:uid="{FC2019B9-73C0-44B8-A616-EEA0336C1AAE}" name="R"/>
    <tableColumn id="9" xr3:uid="{452DF871-D70A-4AAA-98A3-CD80AE088DCE}" name="H"/>
    <tableColumn id="10" xr3:uid="{4AB0FACC-4F31-4A91-A406-39235F1355CB}" name="S"/>
    <tableColumn id="11" xr3:uid="{7B0536AE-593B-40B0-9B8D-ABF9DBB329C2}" name="V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CCC9EC-2027-417B-A2F0-DFA74FF12D1B}" name="Tabelle13" displayName="Tabelle13" ref="L15:U59" totalsRowShown="0">
  <autoFilter ref="L15:U59" xr:uid="{EDEE2CC7-BF91-41F7-82DA-86B0FBC0685F}"/>
  <tableColumns count="10">
    <tableColumn id="2" xr3:uid="{94874186-F1F0-4DCD-B2F8-F06B70D2CDBF}" name="Nr."/>
    <tableColumn id="3" xr3:uid="{690FD311-CC8B-4E1F-8DCE-64EC6AB6936A}" name="Höhe" dataDxfId="73"/>
    <tableColumn id="4" xr3:uid="{9A3C9A91-A755-404E-AC0D-5DF74BB0A0E0}" name="Breite" dataDxfId="72"/>
    <tableColumn id="5" xr3:uid="{44DC720B-BDB5-42E4-BACD-D5A26ABD5FF5}" name="H*B" dataDxfId="71">
      <calculatedColumnFormula>M16*N16</calculatedColumnFormula>
    </tableColumn>
    <tableColumn id="6" xr3:uid="{70CCA3D1-2FF5-4B52-8D01-E3CA6E7CC38F}" name="B" dataDxfId="70"/>
    <tableColumn id="7" xr3:uid="{3F5445BA-6D1E-4BE6-8D04-8416B9FBA1F6}" name="G" dataDxfId="69"/>
    <tableColumn id="8" xr3:uid="{078B9327-B5C9-441A-B246-31E65F0E17E2}" name="R" dataDxfId="68"/>
    <tableColumn id="9" xr3:uid="{81D1B254-CF26-419C-912F-F097A27FF557}" name="H" dataDxfId="67"/>
    <tableColumn id="10" xr3:uid="{95E561C7-2592-4B76-B2D5-93CCCD6609DF}" name="S" dataDxfId="66"/>
    <tableColumn id="11" xr3:uid="{02738FA0-94AB-4F62-B171-B26F61C42336}" name="V" dataDxfId="65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D961A1-7A72-4DBD-A6CC-6B0EB69301D9}" name="Tabelle134" displayName="Tabelle134" ref="W15:AF81" totalsRowShown="0">
  <autoFilter ref="W15:AF81" xr:uid="{4309C7EF-EB4B-4361-8CE0-7C8FC8DF6BBC}"/>
  <tableColumns count="10">
    <tableColumn id="2" xr3:uid="{1314102C-ED30-42B9-9382-BCCA31C257D0}" name="Nr."/>
    <tableColumn id="3" xr3:uid="{C9AD0E8A-6F2F-47B6-BD41-366B9CB08558}" name="Höhe" dataDxfId="64"/>
    <tableColumn id="4" xr3:uid="{3AB3B4D9-BFCA-468C-9D43-01BED72D0E47}" name="Breite" dataDxfId="63"/>
    <tableColumn id="5" xr3:uid="{CD8B2F63-7C3C-406B-9A8A-13929D752180}" name="H*B" dataDxfId="56">
      <calculatedColumnFormula>X16*Y16</calculatedColumnFormula>
    </tableColumn>
    <tableColumn id="6" xr3:uid="{2606AE3A-6384-4053-9655-3A237D47C603}" name="B" dataDxfId="62"/>
    <tableColumn id="7" xr3:uid="{94068B97-CBFB-4F37-8CCB-622FE4B18DAE}" name="G" dataDxfId="61"/>
    <tableColumn id="8" xr3:uid="{34C917C4-E665-4286-AD55-045C06E4DE3F}" name="R" dataDxfId="60"/>
    <tableColumn id="9" xr3:uid="{F962233E-1760-4287-B733-7B5F2327EA65}" name="H" dataDxfId="59"/>
    <tableColumn id="10" xr3:uid="{A17A6B60-7845-4885-AF2F-C9A23D847EA0}" name="S" dataDxfId="58"/>
    <tableColumn id="11" xr3:uid="{03FADF27-5385-483A-A479-0BFE5EBBDB26}" name="V" dataDxfId="57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43244C-627E-4A20-97D0-FB50004A53CC}" name="Tabelle1345" displayName="Tabelle1345" ref="AH15:AQ70" totalsRowShown="0">
  <autoFilter ref="AH15:AQ70" xr:uid="{D20E0595-66E1-48E9-99C2-CDEDB7226C34}"/>
  <tableColumns count="10">
    <tableColumn id="2" xr3:uid="{D132E3AB-A992-4EDE-B562-1B3319789BB4}" name="Nr."/>
    <tableColumn id="3" xr3:uid="{672E6012-34A4-4BCE-89EB-2BFC6CED4A89}" name="Höhe" dataDxfId="55"/>
    <tableColumn id="4" xr3:uid="{33FB554D-65DC-4050-A58C-E3EDB4427267}" name="Breite" dataDxfId="54"/>
    <tableColumn id="5" xr3:uid="{6419C0B5-2BF4-4B33-99D8-50AE545A7457}" name="H*B" dataDxfId="47">
      <calculatedColumnFormula>AI16*AJ16</calculatedColumnFormula>
    </tableColumn>
    <tableColumn id="6" xr3:uid="{703A141D-54C3-4FBF-8AA2-A907008E9473}" name="B" dataDxfId="53"/>
    <tableColumn id="7" xr3:uid="{330AF48B-936B-4A7B-A95B-ED58AC1AAF8D}" name="G" dataDxfId="52"/>
    <tableColumn id="8" xr3:uid="{9066C326-66FD-46BF-AC60-72B9794ECDE9}" name="R" dataDxfId="51"/>
    <tableColumn id="9" xr3:uid="{D6EC670F-6255-43C8-B3EF-D0B781DCA617}" name="H" dataDxfId="50"/>
    <tableColumn id="10" xr3:uid="{6CB1E6A4-B15A-4550-989A-BE0110AD64A3}" name="S" dataDxfId="49"/>
    <tableColumn id="11" xr3:uid="{BF902D65-E809-487C-9D4B-FD69F2E1D1E8}" name="V" dataDxfId="48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21"/>
  <sheetViews>
    <sheetView showGridLines="0" zoomScale="55" zoomScaleNormal="55" workbookViewId="0">
      <selection activeCell="B7" sqref="B7"/>
    </sheetView>
  </sheetViews>
  <sheetFormatPr baseColWidth="10" defaultColWidth="16.33203125" defaultRowHeight="15.15" customHeight="1"/>
  <cols>
    <col min="1" max="256" width="16.33203125" style="1" customWidth="1"/>
  </cols>
  <sheetData>
    <row r="1" spans="1:60" ht="27.45" customHeight="1">
      <c r="A1" s="37" t="s">
        <v>0</v>
      </c>
      <c r="B1" s="38"/>
      <c r="C1" s="38"/>
      <c r="D1" s="38"/>
      <c r="E1" s="38"/>
      <c r="F1" s="39"/>
      <c r="G1" s="39"/>
      <c r="H1" s="39"/>
      <c r="I1" s="39"/>
      <c r="J1" s="39"/>
      <c r="K1" s="38"/>
      <c r="L1" s="39"/>
      <c r="M1" s="38"/>
      <c r="N1" s="38"/>
      <c r="O1" s="38"/>
      <c r="P1" s="39"/>
      <c r="Q1" s="39"/>
      <c r="R1" s="39"/>
      <c r="S1" s="39"/>
      <c r="T1" s="39"/>
      <c r="U1" s="38"/>
      <c r="V1" s="38"/>
      <c r="W1" s="38"/>
      <c r="X1" s="38"/>
      <c r="Y1" s="38"/>
      <c r="Z1" s="39"/>
      <c r="AA1" s="39"/>
      <c r="AB1" s="39"/>
      <c r="AC1" s="39"/>
      <c r="AD1" s="39"/>
      <c r="AE1" s="38"/>
      <c r="AF1" s="38"/>
      <c r="AG1" s="38"/>
      <c r="AH1" s="38"/>
      <c r="AI1" s="38"/>
      <c r="AJ1" s="39"/>
      <c r="AK1" s="39"/>
      <c r="AL1" s="39"/>
      <c r="AM1" s="39"/>
      <c r="AN1" s="39"/>
      <c r="AO1" s="38"/>
      <c r="AP1" s="38"/>
      <c r="AQ1" s="38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4"/>
      <c r="AP2" s="4"/>
      <c r="AQ2" s="4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20.25" customHeight="1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5"/>
      <c r="AP3" s="5"/>
      <c r="AQ3" s="5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9.95" customHeight="1">
      <c r="A4" s="6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5"/>
      <c r="AP4" s="5"/>
      <c r="AQ4" s="5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9.95" customHeight="1">
      <c r="A5" s="6" t="s">
        <v>2</v>
      </c>
      <c r="B5" s="7">
        <f>AVERAGE(B17:B109)</f>
        <v>376.62093806329113</v>
      </c>
      <c r="C5" s="7">
        <f>AVERAGE(C17:C109)</f>
        <v>223.64904066233765</v>
      </c>
      <c r="D5" s="7">
        <f>AVERAGE(D17:D109)</f>
        <v>84297.643564345359</v>
      </c>
      <c r="E5" s="2"/>
      <c r="F5" s="2"/>
      <c r="G5" s="2"/>
      <c r="H5" s="2"/>
      <c r="I5" s="2"/>
      <c r="J5" s="2"/>
      <c r="K5" s="2"/>
      <c r="L5" s="7">
        <f>AVERAGE(L17:L109)</f>
        <v>299.16913672727276</v>
      </c>
      <c r="M5" s="7">
        <f>AVERAGE(M17:M109)</f>
        <v>222.21904895454554</v>
      </c>
      <c r="N5" s="7">
        <f>AVERAGE(N17:N109)</f>
        <v>66452.621855034042</v>
      </c>
      <c r="O5" s="2"/>
      <c r="P5" s="2"/>
      <c r="Q5" s="2"/>
      <c r="R5" s="2"/>
      <c r="S5" s="2"/>
      <c r="T5" s="2"/>
      <c r="U5" s="2"/>
      <c r="V5" s="7">
        <f>AVERAGE(V17:V109)</f>
        <v>330.4106530735296</v>
      </c>
      <c r="W5" s="7">
        <f>AVERAGE(W17:W109)</f>
        <v>234.31204016666661</v>
      </c>
      <c r="X5" s="7">
        <f>AVERAGE(X17:X109)</f>
        <v>77425.463322406853</v>
      </c>
      <c r="Y5" s="2"/>
      <c r="Z5" s="2"/>
      <c r="AA5" s="2"/>
      <c r="AB5" s="2"/>
      <c r="AC5" s="2"/>
      <c r="AD5" s="2"/>
      <c r="AE5" s="2"/>
      <c r="AF5" s="7">
        <f>AVERAGE(AF17:AF118)</f>
        <v>323.09347340259734</v>
      </c>
      <c r="AG5" s="7">
        <f>AVERAGE(AG17:AG118)</f>
        <v>243.73820118181811</v>
      </c>
      <c r="AH5" s="7">
        <f>AVERAGE(AH17:AH118)</f>
        <v>78744.123865422036</v>
      </c>
      <c r="AI5" s="2"/>
      <c r="AJ5" s="2"/>
      <c r="AK5" s="2"/>
      <c r="AL5" s="2"/>
      <c r="AM5" s="2"/>
      <c r="AN5" s="2"/>
      <c r="AO5" s="5"/>
      <c r="AP5" s="8">
        <f>AVERAGE(AP17:AP109)</f>
        <v>354.42985818181819</v>
      </c>
      <c r="AQ5" s="8">
        <f>AVERAGE(AQ17:AQ109)</f>
        <v>251.26696427272728</v>
      </c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9.95" customHeight="1">
      <c r="A6" s="6" t="s">
        <v>3</v>
      </c>
      <c r="B6" s="7">
        <f>MEDIAN(B17:B118)</f>
        <v>386.95970149999999</v>
      </c>
      <c r="C6" s="7">
        <f>MEDIAN(C17:C118)</f>
        <v>221.053909</v>
      </c>
      <c r="D6" s="2"/>
      <c r="E6" s="2"/>
      <c r="F6" s="2"/>
      <c r="G6" s="2"/>
      <c r="H6" s="2"/>
      <c r="I6" s="2"/>
      <c r="J6" s="2"/>
      <c r="K6" s="2"/>
      <c r="L6" s="7">
        <f>MEDIAN(L17:L118)</f>
        <v>299.31321700000001</v>
      </c>
      <c r="M6" s="7">
        <f>MEDIAN(M17:M118)</f>
        <v>222.40411399999999</v>
      </c>
      <c r="N6" s="2"/>
      <c r="O6" s="2"/>
      <c r="P6" s="2"/>
      <c r="Q6" s="2"/>
      <c r="R6" s="2"/>
      <c r="S6" s="2"/>
      <c r="T6" s="2"/>
      <c r="U6" s="2"/>
      <c r="V6" s="7">
        <f>MEDIAN(V17:V118)</f>
        <v>331.86251849999996</v>
      </c>
      <c r="W6" s="7">
        <f>MEDIAN(W17:W118)</f>
        <v>234.67628500000001</v>
      </c>
      <c r="X6" s="2"/>
      <c r="Y6" s="2"/>
      <c r="Z6" s="2"/>
      <c r="AA6" s="2"/>
      <c r="AB6" s="2"/>
      <c r="AC6" s="2"/>
      <c r="AD6" s="2"/>
      <c r="AE6" s="2"/>
      <c r="AF6" s="7">
        <f>MEDIAN(AF17:AF118)</f>
        <v>324.09854100000001</v>
      </c>
      <c r="AG6" s="7">
        <f>MEDIAN(AG17:AG118)</f>
        <v>244.930115</v>
      </c>
      <c r="AH6" s="2"/>
      <c r="AI6" s="2"/>
      <c r="AJ6" s="2"/>
      <c r="AK6" s="2"/>
      <c r="AL6" s="2"/>
      <c r="AM6" s="2"/>
      <c r="AN6" s="2"/>
      <c r="AO6" s="5"/>
      <c r="AP6" s="7">
        <f>MEDIAN(AP17:AP118)</f>
        <v>356.57972749999999</v>
      </c>
      <c r="AQ6" s="7">
        <f>MEDIAN(AQ17:AQ118)</f>
        <v>251.37112450000001</v>
      </c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9.95" customHeight="1">
      <c r="A7" s="6" t="s">
        <v>4</v>
      </c>
      <c r="B7" s="7">
        <f>STDEVP(B17:B108)</f>
        <v>28.9899331787094</v>
      </c>
      <c r="C7" s="7">
        <f>STDEVP(C17:C108)</f>
        <v>3.6158870833797909</v>
      </c>
      <c r="D7" s="2"/>
      <c r="E7" s="2"/>
      <c r="F7" s="2"/>
      <c r="G7" s="2"/>
      <c r="H7" s="2"/>
      <c r="I7" s="2"/>
      <c r="J7" s="2"/>
      <c r="K7" s="2"/>
      <c r="L7" s="7">
        <f>STDEVP(L17:L108)</f>
        <v>2.9442373164937501</v>
      </c>
      <c r="M7" s="7">
        <f>STDEVP(M17:M108)</f>
        <v>2.4172826867623307</v>
      </c>
      <c r="N7" s="2"/>
      <c r="O7" s="2"/>
      <c r="P7" s="2"/>
      <c r="Q7" s="2"/>
      <c r="R7" s="2"/>
      <c r="S7" s="2"/>
      <c r="T7" s="2"/>
      <c r="U7" s="2"/>
      <c r="V7" s="7">
        <f>STDEVP(V17:V108)</f>
        <v>4.4454333143931768</v>
      </c>
      <c r="W7" s="7">
        <f>STDEVP(W17:W108)</f>
        <v>1.8348647228994213</v>
      </c>
      <c r="X7" s="2"/>
      <c r="Y7" s="2"/>
      <c r="Z7" s="2"/>
      <c r="AA7" s="2"/>
      <c r="AB7" s="2"/>
      <c r="AC7" s="2"/>
      <c r="AD7" s="2"/>
      <c r="AE7" s="2"/>
      <c r="AF7" s="7">
        <f>STDEVP(AF17:AF118)</f>
        <v>6.8321418443394011</v>
      </c>
      <c r="AG7" s="7">
        <f>STDEVP(AG17:AG118)</f>
        <v>2.3709359010115114</v>
      </c>
      <c r="AH7" s="2"/>
      <c r="AI7" s="2"/>
      <c r="AJ7" s="2"/>
      <c r="AK7" s="2"/>
      <c r="AL7" s="2"/>
      <c r="AM7" s="2"/>
      <c r="AN7" s="2"/>
      <c r="AO7" s="5"/>
      <c r="AP7" s="8">
        <f>STDEVP(AP17:AP108)</f>
        <v>27.255033023901788</v>
      </c>
      <c r="AQ7" s="8">
        <f>STDEVP(AQ17:AQ108)</f>
        <v>20.705754072104817</v>
      </c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9.95" customHeight="1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5"/>
      <c r="AP8" s="5"/>
      <c r="AQ8" s="5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9.95" customHeight="1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5"/>
      <c r="AP9" s="5"/>
      <c r="AQ9" s="5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9.95" customHeight="1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5"/>
      <c r="AP10" s="5"/>
      <c r="AQ10" s="5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9.95" customHeight="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5"/>
      <c r="AP11" s="5"/>
      <c r="AQ11" s="5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9.95" customHeight="1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5"/>
      <c r="AP12" s="5"/>
      <c r="AQ12" s="5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9.95" customHeight="1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5"/>
      <c r="AP13" s="5"/>
      <c r="AQ13" s="5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9.95" customHeight="1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5"/>
      <c r="AP14" s="5"/>
      <c r="AQ14" s="5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9.95" customHeight="1">
      <c r="A15" s="6" t="s">
        <v>5</v>
      </c>
      <c r="B15" s="2"/>
      <c r="C15" s="2"/>
      <c r="D15" s="2"/>
      <c r="E15" s="2"/>
      <c r="F15" s="9"/>
      <c r="G15" s="9"/>
      <c r="H15" s="9"/>
      <c r="I15" s="9"/>
      <c r="J15" s="9"/>
      <c r="K15" s="9" t="s">
        <v>6</v>
      </c>
      <c r="L15" s="2"/>
      <c r="M15" s="2"/>
      <c r="N15" s="2"/>
      <c r="O15" s="2"/>
      <c r="P15" s="9"/>
      <c r="Q15" s="9"/>
      <c r="R15" s="9"/>
      <c r="S15" s="9"/>
      <c r="T15" s="9"/>
      <c r="U15" s="9" t="s">
        <v>7</v>
      </c>
      <c r="V15" s="2"/>
      <c r="W15" s="2"/>
      <c r="X15" s="2"/>
      <c r="Y15" s="2"/>
      <c r="Z15" s="9"/>
      <c r="AA15" s="9"/>
      <c r="AB15" s="9"/>
      <c r="AC15" s="9"/>
      <c r="AD15" s="9"/>
      <c r="AE15" s="9" t="s">
        <v>8</v>
      </c>
      <c r="AF15" s="2"/>
      <c r="AG15" s="2"/>
      <c r="AH15" s="2"/>
      <c r="AI15" s="2"/>
      <c r="AJ15" s="9"/>
      <c r="AK15" s="9"/>
      <c r="AL15" s="9"/>
      <c r="AM15" s="9"/>
      <c r="AN15" s="9"/>
      <c r="AO15" s="10" t="s">
        <v>9</v>
      </c>
      <c r="AP15" s="5"/>
      <c r="AQ15" s="5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9.95" customHeight="1">
      <c r="A16" s="11">
        <v>1</v>
      </c>
      <c r="B16" s="2"/>
      <c r="C16" s="2"/>
      <c r="D16" s="2"/>
      <c r="E16" s="9" t="s">
        <v>10</v>
      </c>
      <c r="F16" s="9" t="s">
        <v>11</v>
      </c>
      <c r="G16" s="9" t="s">
        <v>12</v>
      </c>
      <c r="H16" s="9" t="s">
        <v>13</v>
      </c>
      <c r="I16" s="9" t="s">
        <v>14</v>
      </c>
      <c r="J16" s="9" t="s">
        <v>15</v>
      </c>
      <c r="K16" s="7">
        <v>1</v>
      </c>
      <c r="L16" s="2"/>
      <c r="M16" s="2"/>
      <c r="N16" s="2"/>
      <c r="O16" s="9" t="s">
        <v>16</v>
      </c>
      <c r="P16" s="9" t="s">
        <v>11</v>
      </c>
      <c r="Q16" s="9" t="s">
        <v>12</v>
      </c>
      <c r="R16" s="9" t="s">
        <v>13</v>
      </c>
      <c r="S16" s="9" t="s">
        <v>14</v>
      </c>
      <c r="T16" s="9" t="s">
        <v>15</v>
      </c>
      <c r="U16" s="7">
        <v>1</v>
      </c>
      <c r="V16" s="2"/>
      <c r="W16" s="2"/>
      <c r="X16" s="2"/>
      <c r="Y16" s="9" t="s">
        <v>17</v>
      </c>
      <c r="Z16" s="2"/>
      <c r="AA16" s="2"/>
      <c r="AB16" s="9" t="s">
        <v>13</v>
      </c>
      <c r="AC16" s="9" t="s">
        <v>14</v>
      </c>
      <c r="AD16" s="9" t="s">
        <v>15</v>
      </c>
      <c r="AE16" s="7">
        <v>1</v>
      </c>
      <c r="AF16" s="2"/>
      <c r="AG16" s="2"/>
      <c r="AH16" s="2"/>
      <c r="AI16" s="9" t="s">
        <v>17</v>
      </c>
      <c r="AJ16" s="2"/>
      <c r="AK16" s="2"/>
      <c r="AL16" s="9" t="s">
        <v>13</v>
      </c>
      <c r="AM16" s="9" t="s">
        <v>14</v>
      </c>
      <c r="AN16" s="9" t="s">
        <v>15</v>
      </c>
      <c r="AO16" s="8">
        <v>1</v>
      </c>
      <c r="AP16" s="5"/>
      <c r="AQ16" s="5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9.95" customHeight="1">
      <c r="A17" s="3"/>
      <c r="B17" s="7">
        <v>388</v>
      </c>
      <c r="C17" s="7">
        <v>227</v>
      </c>
      <c r="D17" s="7">
        <f t="shared" ref="D17:D27" si="0">B17*C17</f>
        <v>88076</v>
      </c>
      <c r="E17" s="7">
        <v>109</v>
      </c>
      <c r="F17" s="7">
        <v>126</v>
      </c>
      <c r="G17" s="7">
        <v>121</v>
      </c>
      <c r="H17" s="7">
        <v>54</v>
      </c>
      <c r="I17" s="7">
        <v>148</v>
      </c>
      <c r="J17" s="7">
        <v>123</v>
      </c>
      <c r="K17" s="2"/>
      <c r="L17" s="7">
        <v>299.152039</v>
      </c>
      <c r="M17" s="7">
        <v>213.53739899999999</v>
      </c>
      <c r="N17" s="7">
        <f t="shared" ref="N17:N27" si="1">L17*M17</f>
        <v>63880.148313606558</v>
      </c>
      <c r="O17" s="7">
        <v>113</v>
      </c>
      <c r="P17" s="7">
        <v>129</v>
      </c>
      <c r="Q17" s="7">
        <v>136</v>
      </c>
      <c r="R17" s="7">
        <v>27</v>
      </c>
      <c r="S17" s="7">
        <v>123</v>
      </c>
      <c r="T17" s="7">
        <v>127</v>
      </c>
      <c r="U17" s="2"/>
      <c r="V17" s="7">
        <v>334.96298200000001</v>
      </c>
      <c r="W17" s="7">
        <v>231.20942700000001</v>
      </c>
      <c r="X17" s="7">
        <f t="shared" ref="X17:X27" si="2">V17*W17</f>
        <v>77446.599134431322</v>
      </c>
      <c r="Y17" s="7">
        <v>143</v>
      </c>
      <c r="Z17" s="7">
        <v>153</v>
      </c>
      <c r="AA17" s="7">
        <v>153</v>
      </c>
      <c r="AB17" s="7">
        <v>62</v>
      </c>
      <c r="AC17" s="7">
        <v>58</v>
      </c>
      <c r="AD17" s="7">
        <v>154</v>
      </c>
      <c r="AE17" s="9" t="s">
        <v>18</v>
      </c>
      <c r="AF17" s="7">
        <v>323.20550500000002</v>
      </c>
      <c r="AG17" s="7">
        <v>244.68331900000001</v>
      </c>
      <c r="AH17" s="7">
        <f t="shared" ref="AH17:AH27" si="3">AF17*AG17</f>
        <v>79082.995682471097</v>
      </c>
      <c r="AI17" s="7">
        <v>123</v>
      </c>
      <c r="AJ17" s="7">
        <v>165</v>
      </c>
      <c r="AK17" s="7">
        <v>136</v>
      </c>
      <c r="AL17" s="7">
        <v>61</v>
      </c>
      <c r="AM17" s="7">
        <v>91</v>
      </c>
      <c r="AN17" s="7">
        <v>163</v>
      </c>
      <c r="AO17" s="5"/>
      <c r="AP17" s="8">
        <v>332.31561299999998</v>
      </c>
      <c r="AQ17" s="8">
        <v>230.11341899999999</v>
      </c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9.8" customHeight="1">
      <c r="A18" s="3"/>
      <c r="B18" s="7">
        <v>387</v>
      </c>
      <c r="C18" s="7">
        <v>227</v>
      </c>
      <c r="D18" s="7">
        <f t="shared" si="0"/>
        <v>87849</v>
      </c>
      <c r="E18" s="7">
        <v>111</v>
      </c>
      <c r="F18" s="7">
        <v>126</v>
      </c>
      <c r="G18" s="7">
        <v>120</v>
      </c>
      <c r="H18" s="7">
        <v>54</v>
      </c>
      <c r="I18" s="7">
        <v>145</v>
      </c>
      <c r="J18" s="7">
        <v>123</v>
      </c>
      <c r="K18" s="2"/>
      <c r="L18" s="7">
        <v>295.17984000000001</v>
      </c>
      <c r="M18" s="7">
        <v>221.905182</v>
      </c>
      <c r="N18" s="7">
        <f t="shared" si="1"/>
        <v>65501.936117930883</v>
      </c>
      <c r="O18" s="7">
        <v>113</v>
      </c>
      <c r="P18" s="7">
        <v>128</v>
      </c>
      <c r="Q18" s="7">
        <v>136</v>
      </c>
      <c r="R18" s="7">
        <v>27</v>
      </c>
      <c r="S18" s="7">
        <v>124</v>
      </c>
      <c r="T18" s="7">
        <v>126</v>
      </c>
      <c r="U18" s="2"/>
      <c r="V18" s="7">
        <v>334.19644199999999</v>
      </c>
      <c r="W18" s="7">
        <v>230.506775</v>
      </c>
      <c r="X18" s="7">
        <f t="shared" si="2"/>
        <v>77034.544061894543</v>
      </c>
      <c r="Y18" s="7">
        <v>141</v>
      </c>
      <c r="Z18" s="7">
        <v>151</v>
      </c>
      <c r="AA18" s="7">
        <v>150</v>
      </c>
      <c r="AB18" s="7">
        <v>60</v>
      </c>
      <c r="AC18" s="7">
        <v>60</v>
      </c>
      <c r="AD18" s="7">
        <v>152</v>
      </c>
      <c r="AE18" s="2"/>
      <c r="AF18" s="7">
        <v>324.09854100000001</v>
      </c>
      <c r="AG18" s="7">
        <v>245.32960499999999</v>
      </c>
      <c r="AH18" s="7">
        <f t="shared" si="3"/>
        <v>79510.96704460631</v>
      </c>
      <c r="AI18" s="7">
        <v>123</v>
      </c>
      <c r="AJ18" s="7">
        <v>165</v>
      </c>
      <c r="AK18" s="7">
        <v>137</v>
      </c>
      <c r="AL18" s="7">
        <v>63</v>
      </c>
      <c r="AM18" s="7">
        <v>89</v>
      </c>
      <c r="AN18" s="7">
        <v>163</v>
      </c>
      <c r="AO18" s="5"/>
      <c r="AP18" s="8">
        <v>329.63653599999998</v>
      </c>
      <c r="AQ18" s="8">
        <v>230.95459</v>
      </c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9.95" customHeight="1">
      <c r="A19" s="3"/>
      <c r="B19" s="7">
        <v>388</v>
      </c>
      <c r="C19" s="7">
        <v>228</v>
      </c>
      <c r="D19" s="7">
        <f t="shared" si="0"/>
        <v>88464</v>
      </c>
      <c r="E19" s="7">
        <v>110</v>
      </c>
      <c r="F19" s="7">
        <v>125</v>
      </c>
      <c r="G19" s="7">
        <v>119</v>
      </c>
      <c r="H19" s="7">
        <v>54</v>
      </c>
      <c r="I19" s="7">
        <v>148</v>
      </c>
      <c r="J19" s="7">
        <v>123</v>
      </c>
      <c r="K19" s="2"/>
      <c r="L19" s="7">
        <v>298.72827100000001</v>
      </c>
      <c r="M19" s="7">
        <v>219.84144599999999</v>
      </c>
      <c r="N19" s="7">
        <f t="shared" si="1"/>
        <v>65672.855057719862</v>
      </c>
      <c r="O19" s="7">
        <v>117</v>
      </c>
      <c r="P19" s="7">
        <v>128</v>
      </c>
      <c r="Q19" s="7">
        <v>135</v>
      </c>
      <c r="R19" s="7">
        <v>27</v>
      </c>
      <c r="S19" s="7">
        <v>125</v>
      </c>
      <c r="T19" s="7">
        <v>125</v>
      </c>
      <c r="U19" s="2"/>
      <c r="V19" s="7">
        <v>335.99127199999998</v>
      </c>
      <c r="W19" s="7">
        <v>230.408264</v>
      </c>
      <c r="X19" s="7">
        <f t="shared" si="2"/>
        <v>77415.165700671801</v>
      </c>
      <c r="Y19" s="7">
        <v>144</v>
      </c>
      <c r="Z19" s="7">
        <v>155</v>
      </c>
      <c r="AA19" s="7">
        <v>155</v>
      </c>
      <c r="AB19" s="7">
        <v>63</v>
      </c>
      <c r="AC19" s="7">
        <v>58</v>
      </c>
      <c r="AD19" s="7">
        <v>153</v>
      </c>
      <c r="AE19" s="2"/>
      <c r="AF19" s="7">
        <v>324.09680200000003</v>
      </c>
      <c r="AG19" s="7">
        <v>244.712433</v>
      </c>
      <c r="AH19" s="7">
        <f t="shared" si="3"/>
        <v>79310.516944939271</v>
      </c>
      <c r="AI19" s="7">
        <v>125</v>
      </c>
      <c r="AJ19" s="7">
        <v>166</v>
      </c>
      <c r="AK19" s="7">
        <v>136</v>
      </c>
      <c r="AL19" s="7">
        <v>61</v>
      </c>
      <c r="AM19" s="7">
        <v>92</v>
      </c>
      <c r="AN19" s="7">
        <v>162</v>
      </c>
      <c r="AO19" s="5"/>
      <c r="AP19" s="8">
        <v>323.05300899999997</v>
      </c>
      <c r="AQ19" s="8">
        <v>230.13365200000001</v>
      </c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9.95" customHeight="1">
      <c r="A20" s="3"/>
      <c r="B20" s="7">
        <v>387.99993899999998</v>
      </c>
      <c r="C20" s="7">
        <v>226.99996899999999</v>
      </c>
      <c r="D20" s="7">
        <f t="shared" si="0"/>
        <v>88075.974125001885</v>
      </c>
      <c r="E20" s="7">
        <v>112</v>
      </c>
      <c r="F20" s="7">
        <v>126</v>
      </c>
      <c r="G20" s="7">
        <v>118</v>
      </c>
      <c r="H20" s="7">
        <v>54</v>
      </c>
      <c r="I20" s="7">
        <v>148</v>
      </c>
      <c r="J20" s="7">
        <v>122</v>
      </c>
      <c r="K20" s="2"/>
      <c r="L20" s="7">
        <v>298.87374899999998</v>
      </c>
      <c r="M20" s="7">
        <v>221.383667</v>
      </c>
      <c r="N20" s="7">
        <f t="shared" si="1"/>
        <v>66165.766523657585</v>
      </c>
      <c r="O20" s="7">
        <v>118</v>
      </c>
      <c r="P20" s="7">
        <v>128</v>
      </c>
      <c r="Q20" s="7">
        <v>136</v>
      </c>
      <c r="R20" s="7">
        <v>27</v>
      </c>
      <c r="S20" s="7">
        <v>121</v>
      </c>
      <c r="T20" s="7">
        <v>126</v>
      </c>
      <c r="U20" s="2"/>
      <c r="V20" s="7">
        <v>334.96298200000001</v>
      </c>
      <c r="W20" s="7">
        <v>231.20942700000001</v>
      </c>
      <c r="X20" s="7">
        <f t="shared" si="2"/>
        <v>77446.599134431322</v>
      </c>
      <c r="Y20" s="7">
        <v>144</v>
      </c>
      <c r="Z20" s="7">
        <v>155</v>
      </c>
      <c r="AA20" s="7">
        <v>155</v>
      </c>
      <c r="AB20" s="7">
        <v>60</v>
      </c>
      <c r="AC20" s="7">
        <v>60</v>
      </c>
      <c r="AD20" s="7">
        <v>152</v>
      </c>
      <c r="AE20" s="2"/>
      <c r="AF20" s="7">
        <v>323.18511999999998</v>
      </c>
      <c r="AG20" s="7">
        <v>244.78852800000001</v>
      </c>
      <c r="AH20" s="7">
        <f t="shared" si="3"/>
        <v>79112.009796303362</v>
      </c>
      <c r="AI20" s="7">
        <v>126</v>
      </c>
      <c r="AJ20" s="7">
        <v>166</v>
      </c>
      <c r="AK20" s="7">
        <v>136</v>
      </c>
      <c r="AL20" s="7">
        <v>61</v>
      </c>
      <c r="AM20" s="7">
        <v>91</v>
      </c>
      <c r="AN20" s="7">
        <v>162</v>
      </c>
      <c r="AO20" s="5"/>
      <c r="AP20" s="8">
        <v>326.25018299999999</v>
      </c>
      <c r="AQ20" s="8">
        <v>230.49134799999999</v>
      </c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9.95" customHeight="1">
      <c r="A21" s="3"/>
      <c r="B21" s="7">
        <v>388</v>
      </c>
      <c r="C21" s="7">
        <v>228</v>
      </c>
      <c r="D21" s="7">
        <f t="shared" si="0"/>
        <v>88464</v>
      </c>
      <c r="E21" s="7">
        <v>112</v>
      </c>
      <c r="F21" s="7">
        <v>126</v>
      </c>
      <c r="G21" s="7">
        <v>118</v>
      </c>
      <c r="H21" s="7">
        <v>54</v>
      </c>
      <c r="I21" s="7">
        <v>149</v>
      </c>
      <c r="J21" s="7">
        <v>122</v>
      </c>
      <c r="K21" s="2"/>
      <c r="L21" s="7">
        <v>298.21170000000001</v>
      </c>
      <c r="M21" s="7">
        <v>220.61741599999999</v>
      </c>
      <c r="N21" s="7">
        <f t="shared" si="1"/>
        <v>65790.694674967206</v>
      </c>
      <c r="O21" s="7">
        <v>118</v>
      </c>
      <c r="P21" s="7">
        <v>127</v>
      </c>
      <c r="Q21" s="7">
        <v>133</v>
      </c>
      <c r="R21" s="7">
        <v>26</v>
      </c>
      <c r="S21" s="7">
        <v>126</v>
      </c>
      <c r="T21" s="7">
        <v>125</v>
      </c>
      <c r="U21" s="2"/>
      <c r="V21" s="7">
        <v>334.15750100000002</v>
      </c>
      <c r="W21" s="7">
        <v>231.38531499999999</v>
      </c>
      <c r="X21" s="7">
        <f t="shared" si="2"/>
        <v>77319.138628497822</v>
      </c>
      <c r="Y21" s="7">
        <v>144</v>
      </c>
      <c r="Z21" s="7">
        <v>155</v>
      </c>
      <c r="AA21" s="7">
        <v>155</v>
      </c>
      <c r="AB21" s="7">
        <v>63</v>
      </c>
      <c r="AC21" s="7">
        <v>58</v>
      </c>
      <c r="AD21" s="7">
        <v>154</v>
      </c>
      <c r="AE21" s="2"/>
      <c r="AF21" s="7">
        <v>323.17758199999997</v>
      </c>
      <c r="AG21" s="7">
        <v>245.43867499999999</v>
      </c>
      <c r="AH21" s="7">
        <f t="shared" si="3"/>
        <v>79320.277515783833</v>
      </c>
      <c r="AI21" s="7">
        <v>128</v>
      </c>
      <c r="AJ21" s="7">
        <v>166</v>
      </c>
      <c r="AK21" s="7">
        <v>136</v>
      </c>
      <c r="AL21" s="7">
        <v>61</v>
      </c>
      <c r="AM21" s="7">
        <v>91</v>
      </c>
      <c r="AN21" s="7">
        <v>163</v>
      </c>
      <c r="AO21" s="5"/>
      <c r="AP21" s="8">
        <v>322.69039900000001</v>
      </c>
      <c r="AQ21" s="8">
        <v>230.869766</v>
      </c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9.95" customHeight="1">
      <c r="A22" s="3"/>
      <c r="B22" s="7">
        <v>388</v>
      </c>
      <c r="C22" s="7">
        <v>227</v>
      </c>
      <c r="D22" s="7">
        <f t="shared" si="0"/>
        <v>88076</v>
      </c>
      <c r="E22" s="7">
        <v>115</v>
      </c>
      <c r="F22" s="7">
        <v>125</v>
      </c>
      <c r="G22" s="7">
        <v>115</v>
      </c>
      <c r="H22" s="7">
        <v>54</v>
      </c>
      <c r="I22" s="7">
        <v>147</v>
      </c>
      <c r="J22" s="7">
        <v>123</v>
      </c>
      <c r="K22" s="2"/>
      <c r="L22" s="7">
        <v>299.43338</v>
      </c>
      <c r="M22" s="7">
        <v>225.81480400000001</v>
      </c>
      <c r="N22" s="7">
        <f t="shared" si="1"/>
        <v>67616.490015757518</v>
      </c>
      <c r="O22" s="7">
        <v>119</v>
      </c>
      <c r="P22" s="7">
        <v>128</v>
      </c>
      <c r="Q22" s="7">
        <v>134</v>
      </c>
      <c r="R22" s="7">
        <v>26</v>
      </c>
      <c r="S22" s="7">
        <v>124</v>
      </c>
      <c r="T22" s="7">
        <v>125</v>
      </c>
      <c r="U22" s="2"/>
      <c r="V22" s="7">
        <v>334.96298200000001</v>
      </c>
      <c r="W22" s="7">
        <v>231.20942700000001</v>
      </c>
      <c r="X22" s="7">
        <f t="shared" si="2"/>
        <v>77446.599134431322</v>
      </c>
      <c r="Y22" s="7">
        <v>144</v>
      </c>
      <c r="Z22" s="7">
        <v>155</v>
      </c>
      <c r="AA22" s="7">
        <v>155</v>
      </c>
      <c r="AB22" s="7">
        <v>60</v>
      </c>
      <c r="AC22" s="7">
        <v>60</v>
      </c>
      <c r="AD22" s="7">
        <v>152</v>
      </c>
      <c r="AE22" s="2"/>
      <c r="AF22" s="7">
        <v>324.140106</v>
      </c>
      <c r="AG22" s="7">
        <v>244.706863</v>
      </c>
      <c r="AH22" s="7">
        <f t="shared" si="3"/>
        <v>79319.308511747484</v>
      </c>
      <c r="AI22" s="7">
        <v>128</v>
      </c>
      <c r="AJ22" s="7">
        <v>166</v>
      </c>
      <c r="AK22" s="7">
        <v>136</v>
      </c>
      <c r="AL22" s="7">
        <v>61</v>
      </c>
      <c r="AM22" s="7">
        <v>91</v>
      </c>
      <c r="AN22" s="7">
        <v>163</v>
      </c>
      <c r="AO22" s="5"/>
      <c r="AP22" s="8">
        <v>329.63961799999998</v>
      </c>
      <c r="AQ22" s="8">
        <v>230.73329200000001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9.95" customHeight="1">
      <c r="A23" s="3"/>
      <c r="B23" s="7">
        <v>388</v>
      </c>
      <c r="C23" s="7">
        <v>227</v>
      </c>
      <c r="D23" s="7">
        <f t="shared" si="0"/>
        <v>88076</v>
      </c>
      <c r="E23" s="7">
        <v>115</v>
      </c>
      <c r="F23" s="7">
        <v>125</v>
      </c>
      <c r="G23" s="7">
        <v>115</v>
      </c>
      <c r="H23" s="7">
        <v>54</v>
      </c>
      <c r="I23" s="7">
        <v>144</v>
      </c>
      <c r="J23" s="7">
        <v>124</v>
      </c>
      <c r="K23" s="2"/>
      <c r="L23" s="7">
        <v>299.35629299999999</v>
      </c>
      <c r="M23" s="7">
        <v>225.994156</v>
      </c>
      <c r="N23" s="7">
        <f t="shared" si="1"/>
        <v>67652.772779823703</v>
      </c>
      <c r="O23" s="7">
        <v>119</v>
      </c>
      <c r="P23" s="7">
        <v>128</v>
      </c>
      <c r="Q23" s="7">
        <v>130</v>
      </c>
      <c r="R23" s="7">
        <v>25</v>
      </c>
      <c r="S23" s="7">
        <v>128</v>
      </c>
      <c r="T23" s="7">
        <v>124</v>
      </c>
      <c r="U23" s="2"/>
      <c r="V23" s="7">
        <v>334.15750100000002</v>
      </c>
      <c r="W23" s="7">
        <v>230.52470400000001</v>
      </c>
      <c r="X23" s="7">
        <f t="shared" si="2"/>
        <v>77031.559007404721</v>
      </c>
      <c r="Y23" s="7">
        <v>144</v>
      </c>
      <c r="Z23" s="7">
        <v>155</v>
      </c>
      <c r="AA23" s="7">
        <v>155</v>
      </c>
      <c r="AB23" s="7">
        <v>60</v>
      </c>
      <c r="AC23" s="7">
        <v>60</v>
      </c>
      <c r="AD23" s="7">
        <v>152</v>
      </c>
      <c r="AE23" s="2"/>
      <c r="AF23" s="7">
        <v>325.05432100000002</v>
      </c>
      <c r="AG23" s="7">
        <v>244.79457099999999</v>
      </c>
      <c r="AH23" s="7">
        <f t="shared" si="3"/>
        <v>79571.533060891292</v>
      </c>
      <c r="AI23" s="7">
        <v>130</v>
      </c>
      <c r="AJ23" s="7">
        <v>166</v>
      </c>
      <c r="AK23" s="7">
        <v>137</v>
      </c>
      <c r="AL23" s="7">
        <v>63</v>
      </c>
      <c r="AM23" s="7">
        <v>88</v>
      </c>
      <c r="AN23" s="7">
        <v>163</v>
      </c>
      <c r="AO23" s="5"/>
      <c r="AP23" s="8">
        <v>321.71646099999998</v>
      </c>
      <c r="AQ23" s="8">
        <v>230.45460499999999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9.95" customHeight="1">
      <c r="A24" s="3"/>
      <c r="B24" s="7">
        <v>388</v>
      </c>
      <c r="C24" s="7">
        <v>228</v>
      </c>
      <c r="D24" s="7">
        <f t="shared" si="0"/>
        <v>88464</v>
      </c>
      <c r="E24" s="7">
        <v>118</v>
      </c>
      <c r="F24" s="7">
        <v>125</v>
      </c>
      <c r="G24" s="7">
        <v>115</v>
      </c>
      <c r="H24" s="7">
        <v>54</v>
      </c>
      <c r="I24" s="7">
        <v>145</v>
      </c>
      <c r="J24" s="7">
        <v>124</v>
      </c>
      <c r="K24" s="2"/>
      <c r="L24" s="7">
        <v>299.281158</v>
      </c>
      <c r="M24" s="7">
        <v>226.01037600000001</v>
      </c>
      <c r="N24" s="7">
        <f t="shared" si="1"/>
        <v>67640.64704929541</v>
      </c>
      <c r="O24" s="7">
        <v>119</v>
      </c>
      <c r="P24" s="7">
        <v>128</v>
      </c>
      <c r="Q24" s="7">
        <v>131</v>
      </c>
      <c r="R24" s="7">
        <v>26</v>
      </c>
      <c r="S24" s="7">
        <v>125</v>
      </c>
      <c r="T24" s="7">
        <v>125</v>
      </c>
      <c r="U24" s="2"/>
      <c r="V24" s="7">
        <v>334.51574699999998</v>
      </c>
      <c r="W24" s="7">
        <v>231.20942700000001</v>
      </c>
      <c r="X24" s="7">
        <f t="shared" si="2"/>
        <v>77343.194186346969</v>
      </c>
      <c r="Y24" s="7">
        <v>143</v>
      </c>
      <c r="Z24" s="7">
        <v>154</v>
      </c>
      <c r="AA24" s="7">
        <v>154</v>
      </c>
      <c r="AB24" s="7">
        <v>60</v>
      </c>
      <c r="AC24" s="7">
        <v>60</v>
      </c>
      <c r="AD24" s="7">
        <v>152</v>
      </c>
      <c r="AE24" s="2"/>
      <c r="AF24" s="7">
        <v>325.07534800000002</v>
      </c>
      <c r="AG24" s="7">
        <v>244.70304899999999</v>
      </c>
      <c r="AH24" s="7">
        <f t="shared" si="3"/>
        <v>79546.92881033606</v>
      </c>
      <c r="AI24" s="7">
        <v>130</v>
      </c>
      <c r="AJ24" s="7">
        <v>166</v>
      </c>
      <c r="AK24" s="7">
        <v>137</v>
      </c>
      <c r="AL24" s="7">
        <v>61</v>
      </c>
      <c r="AM24" s="7">
        <v>91</v>
      </c>
      <c r="AN24" s="7">
        <v>163</v>
      </c>
      <c r="AO24" s="5"/>
      <c r="AP24" s="8">
        <v>331.55505399999998</v>
      </c>
      <c r="AQ24" s="8">
        <v>229.716171</v>
      </c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9.95" customHeight="1">
      <c r="A25" s="3"/>
      <c r="B25" s="7">
        <v>388</v>
      </c>
      <c r="C25" s="7">
        <v>228</v>
      </c>
      <c r="D25" s="7">
        <f t="shared" si="0"/>
        <v>88464</v>
      </c>
      <c r="E25" s="7">
        <v>116</v>
      </c>
      <c r="F25" s="7">
        <v>124</v>
      </c>
      <c r="G25" s="7">
        <v>113</v>
      </c>
      <c r="H25" s="7">
        <v>54</v>
      </c>
      <c r="I25" s="7">
        <v>142</v>
      </c>
      <c r="J25" s="7">
        <v>125</v>
      </c>
      <c r="K25" s="2"/>
      <c r="L25" s="7">
        <v>299.44641100000001</v>
      </c>
      <c r="M25" s="7">
        <v>225.377487</v>
      </c>
      <c r="N25" s="7">
        <f t="shared" si="1"/>
        <v>67488.479602349165</v>
      </c>
      <c r="O25" s="7">
        <v>121</v>
      </c>
      <c r="P25" s="7">
        <v>128</v>
      </c>
      <c r="Q25" s="7">
        <v>132</v>
      </c>
      <c r="R25" s="7">
        <v>26</v>
      </c>
      <c r="S25" s="7">
        <v>128</v>
      </c>
      <c r="T25" s="7">
        <v>124</v>
      </c>
      <c r="U25" s="2"/>
      <c r="V25" s="7">
        <v>334.633759</v>
      </c>
      <c r="W25" s="7">
        <v>230.960587</v>
      </c>
      <c r="X25" s="7">
        <f t="shared" si="2"/>
        <v>77287.209408656534</v>
      </c>
      <c r="Y25" s="7">
        <v>143</v>
      </c>
      <c r="Z25" s="7">
        <v>154</v>
      </c>
      <c r="AA25" s="7">
        <v>154</v>
      </c>
      <c r="AB25" s="7">
        <v>60</v>
      </c>
      <c r="AC25" s="7">
        <v>60</v>
      </c>
      <c r="AD25" s="7">
        <v>152</v>
      </c>
      <c r="AE25" s="2"/>
      <c r="AF25" s="7">
        <v>324.12420700000001</v>
      </c>
      <c r="AG25" s="7">
        <v>245.303955</v>
      </c>
      <c r="AH25" s="7">
        <f t="shared" si="3"/>
        <v>79508.949888338684</v>
      </c>
      <c r="AI25" s="7">
        <v>130</v>
      </c>
      <c r="AJ25" s="7">
        <v>166</v>
      </c>
      <c r="AK25" s="7">
        <v>137</v>
      </c>
      <c r="AL25" s="7">
        <v>62</v>
      </c>
      <c r="AM25" s="7">
        <v>91</v>
      </c>
      <c r="AN25" s="7">
        <v>163</v>
      </c>
      <c r="AO25" s="5"/>
      <c r="AP25" s="8">
        <v>321.82205199999999</v>
      </c>
      <c r="AQ25" s="8">
        <v>230.904526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9.95" customHeight="1">
      <c r="A26" s="3"/>
      <c r="B26" s="7">
        <v>388</v>
      </c>
      <c r="C26" s="7">
        <v>227</v>
      </c>
      <c r="D26" s="7">
        <f t="shared" si="0"/>
        <v>88076</v>
      </c>
      <c r="E26" s="7">
        <v>118</v>
      </c>
      <c r="F26" s="7">
        <v>124</v>
      </c>
      <c r="G26" s="7">
        <v>112</v>
      </c>
      <c r="H26" s="7">
        <v>54</v>
      </c>
      <c r="I26" s="7">
        <v>146</v>
      </c>
      <c r="J26" s="7">
        <v>124</v>
      </c>
      <c r="K26" s="2"/>
      <c r="L26" s="7">
        <v>299.34527600000001</v>
      </c>
      <c r="M26" s="7">
        <v>225.93364</v>
      </c>
      <c r="N26" s="7">
        <f t="shared" si="1"/>
        <v>67632.167823484648</v>
      </c>
      <c r="O26" s="7">
        <v>120</v>
      </c>
      <c r="P26" s="7">
        <v>128</v>
      </c>
      <c r="Q26" s="7">
        <v>131</v>
      </c>
      <c r="R26" s="7">
        <v>25</v>
      </c>
      <c r="S26" s="7">
        <v>128</v>
      </c>
      <c r="T26" s="7">
        <v>125</v>
      </c>
      <c r="U26" s="2"/>
      <c r="V26" s="7">
        <v>334.59545900000001</v>
      </c>
      <c r="W26" s="7">
        <v>231.88475</v>
      </c>
      <c r="X26" s="7">
        <f t="shared" si="2"/>
        <v>77587.584361350251</v>
      </c>
      <c r="Y26" s="7">
        <v>143</v>
      </c>
      <c r="Z26" s="7">
        <v>154</v>
      </c>
      <c r="AA26" s="7">
        <v>154</v>
      </c>
      <c r="AB26" s="7">
        <v>63</v>
      </c>
      <c r="AC26" s="7">
        <v>58</v>
      </c>
      <c r="AD26" s="7">
        <v>153</v>
      </c>
      <c r="AE26" s="2"/>
      <c r="AF26" s="7">
        <v>324.05484000000001</v>
      </c>
      <c r="AG26" s="7">
        <v>244.786789</v>
      </c>
      <c r="AH26" s="7">
        <f t="shared" si="3"/>
        <v>79324.343743508769</v>
      </c>
      <c r="AI26" s="7">
        <v>130</v>
      </c>
      <c r="AJ26" s="7">
        <v>166</v>
      </c>
      <c r="AK26" s="7">
        <v>137</v>
      </c>
      <c r="AL26" s="7">
        <v>61</v>
      </c>
      <c r="AM26" s="7">
        <v>94</v>
      </c>
      <c r="AN26" s="7">
        <v>162</v>
      </c>
      <c r="AO26" s="5"/>
      <c r="AP26" s="8">
        <v>331.58813500000002</v>
      </c>
      <c r="AQ26" s="8">
        <v>230.887283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9.95" customHeight="1">
      <c r="A27" s="3"/>
      <c r="B27" s="7">
        <v>388</v>
      </c>
      <c r="C27" s="7">
        <v>227</v>
      </c>
      <c r="D27" s="7">
        <f t="shared" si="0"/>
        <v>88076</v>
      </c>
      <c r="E27" s="7">
        <v>118</v>
      </c>
      <c r="F27" s="7">
        <v>125</v>
      </c>
      <c r="G27" s="7">
        <v>112</v>
      </c>
      <c r="H27" s="7">
        <v>54</v>
      </c>
      <c r="I27" s="7">
        <v>142</v>
      </c>
      <c r="J27" s="7">
        <v>124</v>
      </c>
      <c r="K27" s="2"/>
      <c r="L27" s="7">
        <v>291.48822000000001</v>
      </c>
      <c r="M27" s="7">
        <v>227.23477199999999</v>
      </c>
      <c r="N27" s="7">
        <f t="shared" si="1"/>
        <v>66236.259212385834</v>
      </c>
      <c r="O27" s="7">
        <v>121</v>
      </c>
      <c r="P27" s="7">
        <v>127</v>
      </c>
      <c r="Q27" s="7">
        <v>133</v>
      </c>
      <c r="R27" s="7">
        <v>25</v>
      </c>
      <c r="S27" s="7">
        <v>129</v>
      </c>
      <c r="T27" s="7">
        <v>125</v>
      </c>
      <c r="U27" s="2"/>
      <c r="V27" s="7">
        <v>334.96298200000001</v>
      </c>
      <c r="W27" s="7">
        <v>231.20942700000001</v>
      </c>
      <c r="X27" s="7">
        <f t="shared" si="2"/>
        <v>77446.599134431322</v>
      </c>
      <c r="Y27" s="7">
        <v>143</v>
      </c>
      <c r="Z27" s="7">
        <v>154</v>
      </c>
      <c r="AA27" s="7">
        <v>154</v>
      </c>
      <c r="AB27" s="7">
        <v>60</v>
      </c>
      <c r="AC27" s="7">
        <v>60</v>
      </c>
      <c r="AD27" s="7">
        <v>152</v>
      </c>
      <c r="AE27" s="2"/>
      <c r="AF27" s="7">
        <v>324.11743200000001</v>
      </c>
      <c r="AG27" s="7">
        <v>244.69502299999999</v>
      </c>
      <c r="AH27" s="7">
        <f t="shared" si="3"/>
        <v>79309.922477940941</v>
      </c>
      <c r="AI27" s="7">
        <v>128</v>
      </c>
      <c r="AJ27" s="7">
        <v>166</v>
      </c>
      <c r="AK27" s="7">
        <v>137</v>
      </c>
      <c r="AL27" s="7">
        <v>61</v>
      </c>
      <c r="AM27" s="7">
        <v>89</v>
      </c>
      <c r="AN27" s="7">
        <v>162</v>
      </c>
      <c r="AO27" s="5"/>
      <c r="AP27" s="8">
        <v>330.44140599999997</v>
      </c>
      <c r="AQ27" s="8">
        <v>230.938141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9.95" customHeight="1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5"/>
      <c r="AP28" s="5"/>
      <c r="AQ28" s="5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9.95" customHeight="1">
      <c r="A29" s="11">
        <v>2</v>
      </c>
      <c r="B29" s="2"/>
      <c r="C29" s="2"/>
      <c r="D29" s="2"/>
      <c r="E29" s="2"/>
      <c r="F29" s="2"/>
      <c r="G29" s="2"/>
      <c r="H29" s="2"/>
      <c r="I29" s="2"/>
      <c r="J29" s="2"/>
      <c r="K29" s="7">
        <v>2</v>
      </c>
      <c r="L29" s="2"/>
      <c r="M29" s="2"/>
      <c r="N29" s="2"/>
      <c r="O29" s="2"/>
      <c r="P29" s="2"/>
      <c r="Q29" s="2"/>
      <c r="R29" s="2"/>
      <c r="S29" s="2"/>
      <c r="T29" s="2"/>
      <c r="U29" s="7">
        <v>2</v>
      </c>
      <c r="V29" s="2"/>
      <c r="W29" s="2"/>
      <c r="X29" s="2"/>
      <c r="Y29" s="2"/>
      <c r="Z29" s="2"/>
      <c r="AA29" s="2"/>
      <c r="AB29" s="2"/>
      <c r="AC29" s="2"/>
      <c r="AD29" s="2"/>
      <c r="AE29" s="7">
        <v>2</v>
      </c>
      <c r="AF29" s="2"/>
      <c r="AG29" s="2"/>
      <c r="AH29" s="2"/>
      <c r="AI29" s="2"/>
      <c r="AJ29" s="2"/>
      <c r="AK29" s="2"/>
      <c r="AL29" s="2"/>
      <c r="AM29" s="2"/>
      <c r="AN29" s="2"/>
      <c r="AO29" s="5"/>
      <c r="AP29" s="5"/>
      <c r="AQ29" s="5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9.95" customHeight="1">
      <c r="A30" s="3"/>
      <c r="B30" s="7">
        <v>309</v>
      </c>
      <c r="C30" s="7">
        <v>220</v>
      </c>
      <c r="D30" s="7">
        <f t="shared" ref="D30:D40" si="4">B30*C30</f>
        <v>67980</v>
      </c>
      <c r="E30" s="7">
        <v>81</v>
      </c>
      <c r="F30" s="7">
        <v>115</v>
      </c>
      <c r="G30" s="7">
        <v>111</v>
      </c>
      <c r="H30" s="7">
        <v>49</v>
      </c>
      <c r="I30" s="7">
        <v>131</v>
      </c>
      <c r="J30" s="7">
        <v>131</v>
      </c>
      <c r="K30" s="2"/>
      <c r="L30" s="7">
        <v>295.71734600000002</v>
      </c>
      <c r="M30" s="7">
        <v>222.58781400000001</v>
      </c>
      <c r="N30" s="7">
        <f t="shared" ref="N30:N40" si="5">L30*M30</f>
        <v>65823.077608021646</v>
      </c>
      <c r="O30" s="7">
        <v>118</v>
      </c>
      <c r="P30" s="7">
        <v>129</v>
      </c>
      <c r="Q30" s="7">
        <v>139</v>
      </c>
      <c r="R30" s="7">
        <v>28</v>
      </c>
      <c r="S30" s="7">
        <v>119</v>
      </c>
      <c r="T30" s="7">
        <v>131</v>
      </c>
      <c r="U30" s="2"/>
      <c r="V30" s="7">
        <v>330.93405200000001</v>
      </c>
      <c r="W30" s="7">
        <v>235.64967300000001</v>
      </c>
      <c r="X30" s="7">
        <f t="shared" ref="X30:X40" si="6">V30*W30</f>
        <v>77984.501138364998</v>
      </c>
      <c r="Y30" s="7">
        <v>149</v>
      </c>
      <c r="Z30" s="7">
        <v>159</v>
      </c>
      <c r="AA30" s="7">
        <v>158</v>
      </c>
      <c r="AB30" s="7">
        <v>64</v>
      </c>
      <c r="AC30" s="7">
        <v>57</v>
      </c>
      <c r="AD30" s="7">
        <v>155</v>
      </c>
      <c r="AE30" s="9" t="s">
        <v>19</v>
      </c>
      <c r="AF30" s="7">
        <v>327.195404</v>
      </c>
      <c r="AG30" s="7">
        <v>245.210938</v>
      </c>
      <c r="AH30" s="7">
        <f t="shared" ref="AH30:AH40" si="7">AF30*AG30</f>
        <v>80231.891924128955</v>
      </c>
      <c r="AI30" s="7">
        <v>98</v>
      </c>
      <c r="AJ30" s="7">
        <v>92</v>
      </c>
      <c r="AK30" s="7">
        <v>124</v>
      </c>
      <c r="AL30" s="7">
        <v>144</v>
      </c>
      <c r="AM30" s="7">
        <v>109</v>
      </c>
      <c r="AN30" s="7">
        <v>141</v>
      </c>
      <c r="AO30" s="5"/>
      <c r="AP30" s="5"/>
      <c r="AQ30" s="5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9.95" customHeight="1">
      <c r="A31" s="3"/>
      <c r="B31" s="7">
        <v>309</v>
      </c>
      <c r="C31" s="7">
        <v>220</v>
      </c>
      <c r="D31" s="7">
        <f t="shared" si="4"/>
        <v>67980</v>
      </c>
      <c r="E31" s="7">
        <v>79</v>
      </c>
      <c r="F31" s="7">
        <v>113</v>
      </c>
      <c r="G31" s="7">
        <v>108</v>
      </c>
      <c r="H31" s="7">
        <v>50</v>
      </c>
      <c r="I31" s="7">
        <v>131</v>
      </c>
      <c r="J31" s="7">
        <v>131</v>
      </c>
      <c r="K31" s="2"/>
      <c r="L31" s="7">
        <v>295.55462599999998</v>
      </c>
      <c r="M31" s="7">
        <v>222.402512</v>
      </c>
      <c r="N31" s="7">
        <f t="shared" si="5"/>
        <v>65732.091255620515</v>
      </c>
      <c r="O31" s="7">
        <v>118</v>
      </c>
      <c r="P31" s="7">
        <v>129</v>
      </c>
      <c r="Q31" s="7">
        <v>138</v>
      </c>
      <c r="R31" s="7">
        <v>27</v>
      </c>
      <c r="S31" s="7">
        <v>120</v>
      </c>
      <c r="T31" s="7">
        <v>130</v>
      </c>
      <c r="U31" s="2"/>
      <c r="V31" s="7">
        <v>324.44781499999999</v>
      </c>
      <c r="W31" s="7">
        <v>235.55046100000001</v>
      </c>
      <c r="X31" s="7">
        <f t="shared" si="6"/>
        <v>76423.832393692719</v>
      </c>
      <c r="Y31" s="7">
        <v>149</v>
      </c>
      <c r="Z31" s="7">
        <v>159</v>
      </c>
      <c r="AA31" s="7">
        <v>158</v>
      </c>
      <c r="AB31" s="7">
        <v>61</v>
      </c>
      <c r="AC31" s="7">
        <v>58</v>
      </c>
      <c r="AD31" s="7">
        <v>153</v>
      </c>
      <c r="AE31" s="2"/>
      <c r="AF31" s="7">
        <v>326.82504299999999</v>
      </c>
      <c r="AG31" s="7">
        <v>245.70245399999999</v>
      </c>
      <c r="AH31" s="7">
        <f t="shared" si="7"/>
        <v>80301.715093755512</v>
      </c>
      <c r="AI31" s="7">
        <v>97</v>
      </c>
      <c r="AJ31" s="7">
        <v>91</v>
      </c>
      <c r="AK31" s="7">
        <v>123</v>
      </c>
      <c r="AL31" s="7">
        <v>143</v>
      </c>
      <c r="AM31" s="7">
        <v>109</v>
      </c>
      <c r="AN31" s="7">
        <v>141</v>
      </c>
      <c r="AO31" s="5"/>
      <c r="AP31" s="5"/>
      <c r="AQ31" s="5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9.95" customHeight="1">
      <c r="A32" s="3"/>
      <c r="B32" s="7">
        <v>309</v>
      </c>
      <c r="C32" s="7">
        <v>220</v>
      </c>
      <c r="D32" s="7">
        <f t="shared" si="4"/>
        <v>67980</v>
      </c>
      <c r="E32" s="7">
        <v>84</v>
      </c>
      <c r="F32" s="7">
        <v>114</v>
      </c>
      <c r="G32" s="7">
        <v>110</v>
      </c>
      <c r="H32" s="7">
        <v>49</v>
      </c>
      <c r="I32" s="7">
        <v>131</v>
      </c>
      <c r="J32" s="7">
        <v>131</v>
      </c>
      <c r="K32" s="2"/>
      <c r="L32" s="7">
        <v>296.17626999999999</v>
      </c>
      <c r="M32" s="7">
        <v>222.13916</v>
      </c>
      <c r="N32" s="7">
        <f t="shared" si="5"/>
        <v>65792.347829733204</v>
      </c>
      <c r="O32" s="7">
        <v>121</v>
      </c>
      <c r="P32" s="7">
        <v>128</v>
      </c>
      <c r="Q32" s="7">
        <v>137</v>
      </c>
      <c r="R32" s="7">
        <v>28</v>
      </c>
      <c r="S32" s="7">
        <v>118</v>
      </c>
      <c r="T32" s="7">
        <v>127</v>
      </c>
      <c r="U32" s="2"/>
      <c r="V32" s="7">
        <v>325.70190400000001</v>
      </c>
      <c r="W32" s="7">
        <v>235.65536499999999</v>
      </c>
      <c r="X32" s="7">
        <f t="shared" si="6"/>
        <v>76753.401068314954</v>
      </c>
      <c r="Y32" s="7">
        <v>149</v>
      </c>
      <c r="Z32" s="7">
        <v>159</v>
      </c>
      <c r="AA32" s="7">
        <v>158</v>
      </c>
      <c r="AB32" s="7">
        <v>63</v>
      </c>
      <c r="AC32" s="7">
        <v>57</v>
      </c>
      <c r="AD32" s="7">
        <v>154</v>
      </c>
      <c r="AE32" s="2"/>
      <c r="AF32" s="7">
        <v>327.19567899999998</v>
      </c>
      <c r="AG32" s="7">
        <v>245.54049699999999</v>
      </c>
      <c r="AH32" s="7">
        <f t="shared" si="7"/>
        <v>80339.789637912458</v>
      </c>
      <c r="AI32" s="7">
        <v>97</v>
      </c>
      <c r="AJ32" s="7">
        <v>92</v>
      </c>
      <c r="AK32" s="7">
        <v>124</v>
      </c>
      <c r="AL32" s="7">
        <v>144</v>
      </c>
      <c r="AM32" s="7">
        <v>109</v>
      </c>
      <c r="AN32" s="7">
        <v>142</v>
      </c>
      <c r="AO32" s="5"/>
      <c r="AP32" s="5"/>
      <c r="AQ32" s="5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9.95" customHeight="1">
      <c r="A33" s="3"/>
      <c r="B33" s="7">
        <v>309</v>
      </c>
      <c r="C33" s="7">
        <v>220</v>
      </c>
      <c r="D33" s="7">
        <f t="shared" si="4"/>
        <v>67980</v>
      </c>
      <c r="E33" s="7">
        <v>83</v>
      </c>
      <c r="F33" s="7">
        <v>114</v>
      </c>
      <c r="G33" s="7">
        <v>109</v>
      </c>
      <c r="H33" s="7">
        <v>50</v>
      </c>
      <c r="I33" s="7">
        <v>130</v>
      </c>
      <c r="J33" s="7">
        <v>132</v>
      </c>
      <c r="K33" s="2"/>
      <c r="L33" s="7">
        <v>296.45339999999999</v>
      </c>
      <c r="M33" s="7">
        <v>222.12597700000001</v>
      </c>
      <c r="N33" s="7">
        <f t="shared" si="5"/>
        <v>65850.001109971796</v>
      </c>
      <c r="O33" s="7">
        <v>121</v>
      </c>
      <c r="P33" s="7">
        <v>128</v>
      </c>
      <c r="Q33" s="7">
        <v>138</v>
      </c>
      <c r="R33" s="7">
        <v>27</v>
      </c>
      <c r="S33" s="7">
        <v>120</v>
      </c>
      <c r="T33" s="7">
        <v>128</v>
      </c>
      <c r="U33" s="2"/>
      <c r="V33" s="7">
        <v>324.743988</v>
      </c>
      <c r="W33" s="7">
        <v>235.666504</v>
      </c>
      <c r="X33" s="7">
        <f t="shared" si="6"/>
        <v>76531.280346977946</v>
      </c>
      <c r="Y33" s="7">
        <v>149</v>
      </c>
      <c r="Z33" s="7">
        <v>159</v>
      </c>
      <c r="AA33" s="7">
        <v>158</v>
      </c>
      <c r="AB33" s="7">
        <v>61</v>
      </c>
      <c r="AC33" s="7">
        <v>58</v>
      </c>
      <c r="AD33" s="7">
        <v>153</v>
      </c>
      <c r="AE33" s="2"/>
      <c r="AF33" s="7">
        <v>327.38742100000002</v>
      </c>
      <c r="AG33" s="7">
        <v>245.38774100000001</v>
      </c>
      <c r="AH33" s="7">
        <f t="shared" si="7"/>
        <v>80336.859671005965</v>
      </c>
      <c r="AI33" s="7">
        <v>97</v>
      </c>
      <c r="AJ33" s="7">
        <v>91</v>
      </c>
      <c r="AK33" s="7">
        <v>123</v>
      </c>
      <c r="AL33" s="7">
        <v>137</v>
      </c>
      <c r="AM33" s="7">
        <v>109</v>
      </c>
      <c r="AN33" s="7">
        <v>141</v>
      </c>
      <c r="AO33" s="5"/>
      <c r="AP33" s="5"/>
      <c r="AQ33" s="5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9.95" customHeight="1">
      <c r="A34" s="3"/>
      <c r="B34" s="7">
        <v>309</v>
      </c>
      <c r="C34" s="7">
        <v>220</v>
      </c>
      <c r="D34" s="7">
        <f t="shared" si="4"/>
        <v>67980</v>
      </c>
      <c r="E34" s="7">
        <v>85</v>
      </c>
      <c r="F34" s="7">
        <v>112</v>
      </c>
      <c r="G34" s="7">
        <v>105</v>
      </c>
      <c r="H34" s="7">
        <v>49</v>
      </c>
      <c r="I34" s="7">
        <v>133</v>
      </c>
      <c r="J34" s="7">
        <v>131</v>
      </c>
      <c r="K34" s="2"/>
      <c r="L34" s="7">
        <v>296.68884300000002</v>
      </c>
      <c r="M34" s="7">
        <v>222.40571600000001</v>
      </c>
      <c r="N34" s="7">
        <f t="shared" si="5"/>
        <v>65985.294556626599</v>
      </c>
      <c r="O34" s="7">
        <v>124</v>
      </c>
      <c r="P34" s="7">
        <v>128</v>
      </c>
      <c r="Q34" s="7">
        <v>137</v>
      </c>
      <c r="R34" s="7">
        <v>28</v>
      </c>
      <c r="S34" s="7">
        <v>118</v>
      </c>
      <c r="T34" s="7">
        <v>127</v>
      </c>
      <c r="U34" s="2"/>
      <c r="V34" s="7">
        <v>324.55825800000002</v>
      </c>
      <c r="W34" s="7">
        <v>235.881744</v>
      </c>
      <c r="X34" s="7">
        <f t="shared" si="6"/>
        <v>76557.367926641964</v>
      </c>
      <c r="Y34" s="7">
        <v>149</v>
      </c>
      <c r="Z34" s="7">
        <v>160</v>
      </c>
      <c r="AA34" s="7">
        <v>159</v>
      </c>
      <c r="AB34" s="7">
        <v>64</v>
      </c>
      <c r="AC34" s="7">
        <v>57</v>
      </c>
      <c r="AD34" s="7">
        <v>154</v>
      </c>
      <c r="AE34" s="2"/>
      <c r="AF34" s="7">
        <v>327.00949100000003</v>
      </c>
      <c r="AG34" s="7">
        <v>245.86064099999999</v>
      </c>
      <c r="AH34" s="7">
        <f t="shared" si="7"/>
        <v>80398.763070343732</v>
      </c>
      <c r="AI34" s="7">
        <v>97</v>
      </c>
      <c r="AJ34" s="7">
        <v>91</v>
      </c>
      <c r="AK34" s="7">
        <v>123</v>
      </c>
      <c r="AL34" s="7">
        <v>144</v>
      </c>
      <c r="AM34" s="7">
        <v>109</v>
      </c>
      <c r="AN34" s="7">
        <v>142</v>
      </c>
      <c r="AO34" s="5"/>
      <c r="AP34" s="5"/>
      <c r="AQ34" s="5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9.95" customHeight="1">
      <c r="A35" s="3"/>
      <c r="B35" s="7">
        <v>309</v>
      </c>
      <c r="C35" s="7">
        <v>220</v>
      </c>
      <c r="D35" s="7">
        <f t="shared" si="4"/>
        <v>67980</v>
      </c>
      <c r="E35" s="7">
        <v>86</v>
      </c>
      <c r="F35" s="7">
        <v>113</v>
      </c>
      <c r="G35" s="7">
        <v>107</v>
      </c>
      <c r="H35" s="7">
        <v>49</v>
      </c>
      <c r="I35" s="7">
        <v>133</v>
      </c>
      <c r="J35" s="7">
        <v>131</v>
      </c>
      <c r="K35" s="2"/>
      <c r="L35" s="7">
        <v>296.26809700000001</v>
      </c>
      <c r="M35" s="7">
        <v>222.41360499999999</v>
      </c>
      <c r="N35" s="7">
        <f t="shared" si="5"/>
        <v>65894.055500259681</v>
      </c>
      <c r="O35" s="7">
        <v>124</v>
      </c>
      <c r="P35" s="7">
        <v>128</v>
      </c>
      <c r="Q35" s="7">
        <v>136</v>
      </c>
      <c r="R35" s="7">
        <v>28</v>
      </c>
      <c r="S35" s="7">
        <v>118</v>
      </c>
      <c r="T35" s="7">
        <v>127</v>
      </c>
      <c r="U35" s="2"/>
      <c r="V35" s="7">
        <v>329.92852800000003</v>
      </c>
      <c r="W35" s="7">
        <v>235.775848</v>
      </c>
      <c r="X35" s="7">
        <f t="shared" si="6"/>
        <v>77789.178468591752</v>
      </c>
      <c r="Y35" s="7">
        <v>149</v>
      </c>
      <c r="Z35" s="7">
        <v>160</v>
      </c>
      <c r="AA35" s="7">
        <v>159</v>
      </c>
      <c r="AB35" s="7">
        <v>60</v>
      </c>
      <c r="AC35" s="7">
        <v>58</v>
      </c>
      <c r="AD35" s="7">
        <v>153</v>
      </c>
      <c r="AE35" s="2"/>
      <c r="AF35" s="7">
        <v>327.01599099999999</v>
      </c>
      <c r="AG35" s="7">
        <v>245.54049699999999</v>
      </c>
      <c r="AH35" s="7">
        <f t="shared" si="7"/>
        <v>80295.668957087517</v>
      </c>
      <c r="AI35" s="7">
        <v>96</v>
      </c>
      <c r="AJ35" s="7">
        <v>91</v>
      </c>
      <c r="AK35" s="7">
        <v>123</v>
      </c>
      <c r="AL35" s="7">
        <v>137</v>
      </c>
      <c r="AM35" s="7">
        <v>110</v>
      </c>
      <c r="AN35" s="7">
        <v>140</v>
      </c>
      <c r="AO35" s="5"/>
      <c r="AP35" s="5"/>
      <c r="AQ35" s="5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9.95" customHeight="1">
      <c r="A36" s="3"/>
      <c r="B36" s="7">
        <v>309</v>
      </c>
      <c r="C36" s="7">
        <v>220</v>
      </c>
      <c r="D36" s="7">
        <f t="shared" si="4"/>
        <v>67980</v>
      </c>
      <c r="E36" s="7">
        <v>87</v>
      </c>
      <c r="F36" s="7">
        <v>113</v>
      </c>
      <c r="G36" s="7">
        <v>104</v>
      </c>
      <c r="H36" s="7">
        <v>49</v>
      </c>
      <c r="I36" s="7">
        <v>132</v>
      </c>
      <c r="J36" s="7">
        <v>132</v>
      </c>
      <c r="K36" s="2"/>
      <c r="L36" s="7">
        <v>298.68344100000002</v>
      </c>
      <c r="M36" s="7">
        <v>222.501633</v>
      </c>
      <c r="N36" s="7">
        <f t="shared" si="5"/>
        <v>66457.553372559152</v>
      </c>
      <c r="O36" s="7">
        <v>125</v>
      </c>
      <c r="P36" s="7">
        <v>128</v>
      </c>
      <c r="Q36" s="7">
        <v>135</v>
      </c>
      <c r="R36" s="7">
        <v>27</v>
      </c>
      <c r="S36" s="7">
        <v>117</v>
      </c>
      <c r="T36" s="7">
        <v>129</v>
      </c>
      <c r="U36" s="2"/>
      <c r="V36" s="7">
        <v>327.397583</v>
      </c>
      <c r="W36" s="7">
        <v>235.551132</v>
      </c>
      <c r="X36" s="7">
        <f t="shared" si="6"/>
        <v>77118.871289713948</v>
      </c>
      <c r="Y36" s="7">
        <v>150</v>
      </c>
      <c r="Z36" s="7">
        <v>160</v>
      </c>
      <c r="AA36" s="7">
        <v>159</v>
      </c>
      <c r="AB36" s="7">
        <v>61</v>
      </c>
      <c r="AC36" s="7">
        <v>59</v>
      </c>
      <c r="AD36" s="7">
        <v>153</v>
      </c>
      <c r="AE36" s="2"/>
      <c r="AF36" s="7">
        <v>327.19555700000001</v>
      </c>
      <c r="AG36" s="7">
        <v>245.51538099999999</v>
      </c>
      <c r="AH36" s="7">
        <f t="shared" si="7"/>
        <v>80331.541838362216</v>
      </c>
      <c r="AI36" s="7">
        <v>97</v>
      </c>
      <c r="AJ36" s="7">
        <v>91</v>
      </c>
      <c r="AK36" s="7">
        <v>123</v>
      </c>
      <c r="AL36" s="7">
        <v>144</v>
      </c>
      <c r="AM36" s="7">
        <v>110</v>
      </c>
      <c r="AN36" s="7">
        <v>141</v>
      </c>
      <c r="AO36" s="5"/>
      <c r="AP36" s="5"/>
      <c r="AQ36" s="5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9.95" customHeight="1">
      <c r="A37" s="3"/>
      <c r="B37" s="7">
        <v>309</v>
      </c>
      <c r="C37" s="7">
        <v>220</v>
      </c>
      <c r="D37" s="7">
        <f t="shared" si="4"/>
        <v>67980</v>
      </c>
      <c r="E37" s="7">
        <v>87</v>
      </c>
      <c r="F37" s="7">
        <v>113</v>
      </c>
      <c r="G37" s="7">
        <v>105</v>
      </c>
      <c r="H37" s="7">
        <v>49</v>
      </c>
      <c r="I37" s="7">
        <v>133</v>
      </c>
      <c r="J37" s="7">
        <v>132</v>
      </c>
      <c r="K37" s="2"/>
      <c r="L37" s="7">
        <v>295.92517099999998</v>
      </c>
      <c r="M37" s="7">
        <v>222.52972399999999</v>
      </c>
      <c r="N37" s="7">
        <f t="shared" si="5"/>
        <v>65852.146627282797</v>
      </c>
      <c r="O37" s="7">
        <v>125</v>
      </c>
      <c r="P37" s="7">
        <v>127</v>
      </c>
      <c r="Q37" s="7">
        <v>135</v>
      </c>
      <c r="R37" s="7">
        <v>28</v>
      </c>
      <c r="S37" s="7">
        <v>118</v>
      </c>
      <c r="T37" s="7">
        <v>127</v>
      </c>
      <c r="U37" s="2"/>
      <c r="V37" s="7">
        <v>325.73794600000002</v>
      </c>
      <c r="W37" s="7">
        <v>235.666504</v>
      </c>
      <c r="X37" s="7">
        <f t="shared" si="6"/>
        <v>76765.522953960797</v>
      </c>
      <c r="Y37" s="7">
        <v>149</v>
      </c>
      <c r="Z37" s="7">
        <v>160</v>
      </c>
      <c r="AA37" s="7">
        <v>158</v>
      </c>
      <c r="AB37" s="7">
        <v>59</v>
      </c>
      <c r="AC37" s="7">
        <v>60</v>
      </c>
      <c r="AD37" s="7">
        <v>152</v>
      </c>
      <c r="AE37" s="2"/>
      <c r="AF37" s="7">
        <v>326.83633400000002</v>
      </c>
      <c r="AG37" s="7">
        <v>245.54049699999999</v>
      </c>
      <c r="AH37" s="7">
        <f t="shared" si="7"/>
        <v>80251.555888018003</v>
      </c>
      <c r="AI37" s="7">
        <v>96</v>
      </c>
      <c r="AJ37" s="7">
        <v>91</v>
      </c>
      <c r="AK37" s="7">
        <v>122</v>
      </c>
      <c r="AL37" s="7">
        <v>137</v>
      </c>
      <c r="AM37" s="7">
        <v>109</v>
      </c>
      <c r="AN37" s="7">
        <v>140</v>
      </c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9.95" customHeight="1">
      <c r="A38" s="3"/>
      <c r="B38" s="7">
        <v>309</v>
      </c>
      <c r="C38" s="7">
        <v>220</v>
      </c>
      <c r="D38" s="7">
        <f t="shared" si="4"/>
        <v>67980</v>
      </c>
      <c r="E38" s="7">
        <v>90</v>
      </c>
      <c r="F38" s="7">
        <v>113</v>
      </c>
      <c r="G38" s="7">
        <v>103</v>
      </c>
      <c r="H38" s="7">
        <v>49</v>
      </c>
      <c r="I38" s="7">
        <v>132</v>
      </c>
      <c r="J38" s="7">
        <v>132</v>
      </c>
      <c r="K38" s="2"/>
      <c r="L38" s="7">
        <v>296.34652699999998</v>
      </c>
      <c r="M38" s="7">
        <v>222.605042</v>
      </c>
      <c r="N38" s="7">
        <f t="shared" si="5"/>
        <v>65968.231089389126</v>
      </c>
      <c r="O38" s="7">
        <v>125</v>
      </c>
      <c r="P38" s="7">
        <v>127</v>
      </c>
      <c r="Q38" s="7">
        <v>135</v>
      </c>
      <c r="R38" s="7">
        <v>27</v>
      </c>
      <c r="S38" s="7">
        <v>119</v>
      </c>
      <c r="T38" s="7">
        <v>126</v>
      </c>
      <c r="U38" s="2"/>
      <c r="V38" s="7">
        <v>324.743988</v>
      </c>
      <c r="W38" s="7">
        <v>235.77612300000001</v>
      </c>
      <c r="X38" s="7">
        <f t="shared" si="6"/>
        <v>76566.878458198524</v>
      </c>
      <c r="Y38" s="7">
        <v>149</v>
      </c>
      <c r="Z38" s="7">
        <v>160</v>
      </c>
      <c r="AA38" s="7">
        <v>159</v>
      </c>
      <c r="AB38" s="7">
        <v>60</v>
      </c>
      <c r="AC38" s="7">
        <v>60</v>
      </c>
      <c r="AD38" s="7">
        <v>152</v>
      </c>
      <c r="AE38" s="2"/>
      <c r="AF38" s="7">
        <v>327.01599099999999</v>
      </c>
      <c r="AG38" s="7">
        <v>245.54049699999999</v>
      </c>
      <c r="AH38" s="7">
        <f t="shared" si="7"/>
        <v>80295.668957087517</v>
      </c>
      <c r="AI38" s="7">
        <v>95</v>
      </c>
      <c r="AJ38" s="7">
        <v>90</v>
      </c>
      <c r="AK38" s="7">
        <v>121</v>
      </c>
      <c r="AL38" s="7">
        <v>144</v>
      </c>
      <c r="AM38" s="7">
        <v>110</v>
      </c>
      <c r="AN38" s="7">
        <v>141</v>
      </c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9.95" customHeight="1">
      <c r="A39" s="3"/>
      <c r="B39" s="7">
        <v>309</v>
      </c>
      <c r="C39" s="7">
        <v>220</v>
      </c>
      <c r="D39" s="7">
        <f t="shared" si="4"/>
        <v>67980</v>
      </c>
      <c r="E39" s="7">
        <v>90</v>
      </c>
      <c r="F39" s="7">
        <v>113</v>
      </c>
      <c r="G39" s="7">
        <v>103</v>
      </c>
      <c r="H39" s="7">
        <v>49</v>
      </c>
      <c r="I39" s="7">
        <v>131</v>
      </c>
      <c r="J39" s="7">
        <v>133</v>
      </c>
      <c r="K39" s="2"/>
      <c r="L39" s="7">
        <v>298.64736900000003</v>
      </c>
      <c r="M39" s="7">
        <v>222.374954</v>
      </c>
      <c r="N39" s="7">
        <f t="shared" si="5"/>
        <v>66411.694943596027</v>
      </c>
      <c r="O39" s="7">
        <v>125</v>
      </c>
      <c r="P39" s="7">
        <v>128</v>
      </c>
      <c r="Q39" s="7">
        <v>135</v>
      </c>
      <c r="R39" s="7">
        <v>27</v>
      </c>
      <c r="S39" s="7">
        <v>119</v>
      </c>
      <c r="T39" s="7">
        <v>127</v>
      </c>
      <c r="U39" s="2"/>
      <c r="V39" s="7">
        <v>324.48568699999998</v>
      </c>
      <c r="W39" s="7">
        <v>235.65536499999999</v>
      </c>
      <c r="X39" s="7">
        <f t="shared" si="6"/>
        <v>76466.793007260741</v>
      </c>
      <c r="Y39" s="7">
        <v>149</v>
      </c>
      <c r="Z39" s="7">
        <v>160</v>
      </c>
      <c r="AA39" s="7">
        <v>159</v>
      </c>
      <c r="AB39" s="7">
        <v>61</v>
      </c>
      <c r="AC39" s="7">
        <v>59</v>
      </c>
      <c r="AD39" s="7">
        <v>154</v>
      </c>
      <c r="AE39" s="2"/>
      <c r="AF39" s="7">
        <v>327.19555700000001</v>
      </c>
      <c r="AG39" s="7">
        <v>245.698013</v>
      </c>
      <c r="AH39" s="7">
        <f t="shared" si="7"/>
        <v>80391.298217328251</v>
      </c>
      <c r="AI39" s="7">
        <v>97</v>
      </c>
      <c r="AJ39" s="7">
        <v>92</v>
      </c>
      <c r="AK39" s="7">
        <v>124</v>
      </c>
      <c r="AL39" s="7">
        <v>144</v>
      </c>
      <c r="AM39" s="7">
        <v>110</v>
      </c>
      <c r="AN39" s="7">
        <v>141</v>
      </c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9.95" customHeight="1">
      <c r="A40" s="3"/>
      <c r="B40" s="7">
        <v>309</v>
      </c>
      <c r="C40" s="7">
        <v>220</v>
      </c>
      <c r="D40" s="7">
        <f t="shared" si="4"/>
        <v>67980</v>
      </c>
      <c r="E40" s="7">
        <v>95</v>
      </c>
      <c r="F40" s="7">
        <v>111</v>
      </c>
      <c r="G40" s="7">
        <v>98</v>
      </c>
      <c r="H40" s="7">
        <v>49</v>
      </c>
      <c r="I40" s="7">
        <v>131</v>
      </c>
      <c r="J40" s="7">
        <v>133</v>
      </c>
      <c r="K40" s="2"/>
      <c r="L40" s="7">
        <v>295.85781900000001</v>
      </c>
      <c r="M40" s="7">
        <v>222.44735700000001</v>
      </c>
      <c r="N40" s="7">
        <f t="shared" si="5"/>
        <v>65812.789884334386</v>
      </c>
      <c r="O40" s="7">
        <v>122</v>
      </c>
      <c r="P40" s="7">
        <v>125</v>
      </c>
      <c r="Q40" s="7">
        <v>134</v>
      </c>
      <c r="R40" s="7">
        <v>28</v>
      </c>
      <c r="S40" s="7">
        <v>118</v>
      </c>
      <c r="T40" s="7">
        <v>128</v>
      </c>
      <c r="U40" s="2"/>
      <c r="V40" s="7">
        <v>324.708099</v>
      </c>
      <c r="W40" s="7">
        <v>235.76658599999999</v>
      </c>
      <c r="X40" s="7">
        <f t="shared" si="6"/>
        <v>76555.319947780008</v>
      </c>
      <c r="Y40" s="7">
        <v>149</v>
      </c>
      <c r="Z40" s="7">
        <v>159</v>
      </c>
      <c r="AA40" s="7">
        <v>159</v>
      </c>
      <c r="AB40" s="7">
        <v>59</v>
      </c>
      <c r="AC40" s="7">
        <v>60</v>
      </c>
      <c r="AD40" s="7">
        <v>152</v>
      </c>
      <c r="AE40" s="2"/>
      <c r="AF40" s="7">
        <v>326.84182700000002</v>
      </c>
      <c r="AG40" s="7">
        <v>245.38774100000001</v>
      </c>
      <c r="AH40" s="7">
        <f t="shared" si="7"/>
        <v>80202.97759184282</v>
      </c>
      <c r="AI40" s="7">
        <v>96</v>
      </c>
      <c r="AJ40" s="7">
        <v>91</v>
      </c>
      <c r="AK40" s="7">
        <v>122</v>
      </c>
      <c r="AL40" s="7">
        <v>144</v>
      </c>
      <c r="AM40" s="7">
        <v>110</v>
      </c>
      <c r="AN40" s="7">
        <v>141</v>
      </c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9.95" customHeight="1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9.95" customHeight="1">
      <c r="A42" s="11">
        <v>3</v>
      </c>
      <c r="B42" s="2"/>
      <c r="C42" s="2"/>
      <c r="D42" s="2"/>
      <c r="E42" s="2"/>
      <c r="F42" s="2"/>
      <c r="G42" s="2"/>
      <c r="H42" s="2"/>
      <c r="I42" s="2"/>
      <c r="J42" s="2"/>
      <c r="K42" s="7">
        <v>3</v>
      </c>
      <c r="L42" s="2"/>
      <c r="M42" s="2"/>
      <c r="N42" s="2"/>
      <c r="O42" s="2"/>
      <c r="P42" s="2"/>
      <c r="Q42" s="2"/>
      <c r="R42" s="2"/>
      <c r="S42" s="2"/>
      <c r="T42" s="2"/>
      <c r="U42" s="7">
        <v>3</v>
      </c>
      <c r="V42" s="2"/>
      <c r="W42" s="2"/>
      <c r="X42" s="2"/>
      <c r="Y42" s="2"/>
      <c r="Z42" s="2"/>
      <c r="AA42" s="2"/>
      <c r="AB42" s="2"/>
      <c r="AC42" s="2"/>
      <c r="AD42" s="2"/>
      <c r="AE42" s="7">
        <v>3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9.95" customHeight="1">
      <c r="A43" s="3"/>
      <c r="B43" s="7">
        <v>384.747345</v>
      </c>
      <c r="C43" s="7">
        <v>220.772446</v>
      </c>
      <c r="D43" s="7">
        <f t="shared" ref="D43:D53" si="8">B43*C43</f>
        <v>84941.612447655876</v>
      </c>
      <c r="E43" s="7">
        <v>84</v>
      </c>
      <c r="F43" s="7">
        <v>119</v>
      </c>
      <c r="G43" s="7">
        <v>112</v>
      </c>
      <c r="H43" s="7">
        <v>48</v>
      </c>
      <c r="I43" s="7">
        <v>143</v>
      </c>
      <c r="J43" s="7">
        <v>126</v>
      </c>
      <c r="K43" s="2"/>
      <c r="L43" s="7">
        <v>302.82839999999999</v>
      </c>
      <c r="M43" s="7">
        <v>220.33860799999999</v>
      </c>
      <c r="N43" s="7">
        <f t="shared" ref="N43:N53" si="9">L43*M43</f>
        <v>66724.788118867189</v>
      </c>
      <c r="O43" s="7">
        <v>109</v>
      </c>
      <c r="P43" s="7">
        <v>125</v>
      </c>
      <c r="Q43" s="7">
        <v>133</v>
      </c>
      <c r="R43" s="7">
        <v>26</v>
      </c>
      <c r="S43" s="7">
        <v>124</v>
      </c>
      <c r="T43" s="7">
        <v>130</v>
      </c>
      <c r="U43" s="2"/>
      <c r="V43" s="7">
        <v>331.79016100000001</v>
      </c>
      <c r="W43" s="7">
        <v>233.30059800000001</v>
      </c>
      <c r="X43" s="7">
        <f t="shared" ref="X43:X53" si="10">V43*W43</f>
        <v>77406.842971816281</v>
      </c>
      <c r="Y43" s="7">
        <v>140</v>
      </c>
      <c r="Z43" s="7">
        <v>148</v>
      </c>
      <c r="AA43" s="7">
        <v>143</v>
      </c>
      <c r="AB43" s="7">
        <v>65</v>
      </c>
      <c r="AC43" s="7">
        <v>56</v>
      </c>
      <c r="AD43" s="7">
        <v>156</v>
      </c>
      <c r="AE43" s="9" t="s">
        <v>19</v>
      </c>
      <c r="AF43" s="7">
        <v>325.652649</v>
      </c>
      <c r="AG43" s="7">
        <v>245.315338</v>
      </c>
      <c r="AH43" s="7">
        <f t="shared" ref="AH43:AH53" si="11">AF43*AG43</f>
        <v>79887.589660030353</v>
      </c>
      <c r="AI43" s="7">
        <v>91</v>
      </c>
      <c r="AJ43" s="7">
        <v>84</v>
      </c>
      <c r="AK43" s="7">
        <v>128</v>
      </c>
      <c r="AL43" s="7">
        <v>146</v>
      </c>
      <c r="AM43" s="7">
        <v>118</v>
      </c>
      <c r="AN43" s="7">
        <v>144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9.95" customHeight="1">
      <c r="A44" s="3"/>
      <c r="B44" s="7">
        <v>383.83132899999998</v>
      </c>
      <c r="C44" s="7">
        <v>220.406418</v>
      </c>
      <c r="D44" s="7">
        <f t="shared" si="8"/>
        <v>84598.888341069513</v>
      </c>
      <c r="E44" s="7">
        <v>83</v>
      </c>
      <c r="F44" s="7">
        <v>119</v>
      </c>
      <c r="G44" s="7">
        <v>112</v>
      </c>
      <c r="H44" s="7">
        <v>48</v>
      </c>
      <c r="I44" s="7">
        <v>142</v>
      </c>
      <c r="J44" s="7">
        <v>126</v>
      </c>
      <c r="K44" s="2"/>
      <c r="L44" s="7">
        <v>303.32693499999999</v>
      </c>
      <c r="M44" s="7">
        <v>220.3237</v>
      </c>
      <c r="N44" s="7">
        <f t="shared" si="9"/>
        <v>66830.112628859497</v>
      </c>
      <c r="O44" s="7">
        <v>108</v>
      </c>
      <c r="P44" s="7">
        <v>125</v>
      </c>
      <c r="Q44" s="7">
        <v>133</v>
      </c>
      <c r="R44" s="7">
        <v>26</v>
      </c>
      <c r="S44" s="7">
        <v>123</v>
      </c>
      <c r="T44" s="7">
        <v>129</v>
      </c>
      <c r="U44" s="2"/>
      <c r="V44" s="7">
        <v>331.85870399999999</v>
      </c>
      <c r="W44" s="7">
        <v>232.850143</v>
      </c>
      <c r="X44" s="7">
        <f t="shared" si="10"/>
        <v>77273.346682194664</v>
      </c>
      <c r="Y44" s="7">
        <v>140</v>
      </c>
      <c r="Z44" s="7">
        <v>147</v>
      </c>
      <c r="AA44" s="7">
        <v>142</v>
      </c>
      <c r="AB44" s="7">
        <v>61</v>
      </c>
      <c r="AC44" s="7">
        <v>57</v>
      </c>
      <c r="AD44" s="7">
        <v>153</v>
      </c>
      <c r="AE44" s="2"/>
      <c r="AF44" s="7">
        <v>325.78244000000001</v>
      </c>
      <c r="AG44" s="7">
        <v>245.28930700000001</v>
      </c>
      <c r="AH44" s="7">
        <f t="shared" si="11"/>
        <v>79910.948940369082</v>
      </c>
      <c r="AI44" s="7">
        <v>93</v>
      </c>
      <c r="AJ44" s="7">
        <v>84</v>
      </c>
      <c r="AK44" s="7">
        <v>127</v>
      </c>
      <c r="AL44" s="7">
        <v>146</v>
      </c>
      <c r="AM44" s="7">
        <v>118</v>
      </c>
      <c r="AN44" s="7">
        <v>144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9.95" customHeight="1">
      <c r="A45" s="3"/>
      <c r="B45" s="7">
        <v>384.780914</v>
      </c>
      <c r="C45" s="7">
        <v>220.548599</v>
      </c>
      <c r="D45" s="7">
        <f t="shared" si="8"/>
        <v>84862.891504639483</v>
      </c>
      <c r="E45" s="7">
        <v>87</v>
      </c>
      <c r="F45" s="7">
        <v>116</v>
      </c>
      <c r="G45" s="7">
        <v>113</v>
      </c>
      <c r="H45" s="7">
        <v>49</v>
      </c>
      <c r="I45" s="7">
        <v>141</v>
      </c>
      <c r="J45" s="7">
        <v>127</v>
      </c>
      <c r="K45" s="2"/>
      <c r="L45" s="7">
        <v>303.27331500000003</v>
      </c>
      <c r="M45" s="7">
        <v>220.21553</v>
      </c>
      <c r="N45" s="7">
        <f t="shared" si="9"/>
        <v>66785.493797581963</v>
      </c>
      <c r="O45" s="7">
        <v>110</v>
      </c>
      <c r="P45" s="7">
        <v>126</v>
      </c>
      <c r="Q45" s="7">
        <v>133</v>
      </c>
      <c r="R45" s="7">
        <v>26</v>
      </c>
      <c r="S45" s="7">
        <v>126</v>
      </c>
      <c r="T45" s="7">
        <v>128</v>
      </c>
      <c r="U45" s="2"/>
      <c r="V45" s="7">
        <v>330.93585200000001</v>
      </c>
      <c r="W45" s="7">
        <v>233.03207399999999</v>
      </c>
      <c r="X45" s="7">
        <f t="shared" si="10"/>
        <v>77118.667952517048</v>
      </c>
      <c r="Y45" s="7">
        <v>140</v>
      </c>
      <c r="Z45" s="7">
        <v>147</v>
      </c>
      <c r="AA45" s="7">
        <v>142</v>
      </c>
      <c r="AB45" s="7">
        <v>61</v>
      </c>
      <c r="AC45" s="7">
        <v>57</v>
      </c>
      <c r="AD45" s="7">
        <v>153</v>
      </c>
      <c r="AE45" s="2"/>
      <c r="AF45" s="7">
        <v>325.87304699999999</v>
      </c>
      <c r="AG45" s="7">
        <v>245.315338</v>
      </c>
      <c r="AH45" s="7">
        <f t="shared" si="11"/>
        <v>79941.656669894888</v>
      </c>
      <c r="AI45" s="7">
        <v>93</v>
      </c>
      <c r="AJ45" s="7">
        <v>85</v>
      </c>
      <c r="AK45" s="7">
        <v>128</v>
      </c>
      <c r="AL45" s="7">
        <v>145</v>
      </c>
      <c r="AM45" s="7">
        <v>118</v>
      </c>
      <c r="AN45" s="7">
        <v>144</v>
      </c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9.95" customHeight="1">
      <c r="A46" s="3"/>
      <c r="B46" s="7">
        <v>384.33874500000002</v>
      </c>
      <c r="C46" s="7">
        <v>220.54617300000001</v>
      </c>
      <c r="D46" s="7">
        <f t="shared" si="8"/>
        <v>84764.439345372899</v>
      </c>
      <c r="E46" s="7">
        <v>87</v>
      </c>
      <c r="F46" s="7">
        <v>116</v>
      </c>
      <c r="G46" s="7">
        <v>113</v>
      </c>
      <c r="H46" s="7">
        <v>49</v>
      </c>
      <c r="I46" s="7">
        <v>139</v>
      </c>
      <c r="J46" s="7">
        <v>127</v>
      </c>
      <c r="K46" s="2"/>
      <c r="L46" s="7">
        <v>303.03302000000002</v>
      </c>
      <c r="M46" s="7">
        <v>220.21553</v>
      </c>
      <c r="N46" s="7">
        <f t="shared" si="9"/>
        <v>66732.5771068006</v>
      </c>
      <c r="O46" s="7">
        <v>110</v>
      </c>
      <c r="P46" s="7">
        <v>125</v>
      </c>
      <c r="Q46" s="7">
        <v>132</v>
      </c>
      <c r="R46" s="7">
        <v>26</v>
      </c>
      <c r="S46" s="7">
        <v>125</v>
      </c>
      <c r="T46" s="7">
        <v>129</v>
      </c>
      <c r="U46" s="2"/>
      <c r="V46" s="7">
        <v>331.84487899999999</v>
      </c>
      <c r="W46" s="7">
        <v>232.83866900000001</v>
      </c>
      <c r="X46" s="7">
        <f t="shared" si="10"/>
        <v>77266.319940826055</v>
      </c>
      <c r="Y46" s="7">
        <v>139</v>
      </c>
      <c r="Z46" s="7">
        <v>147</v>
      </c>
      <c r="AA46" s="7">
        <v>141</v>
      </c>
      <c r="AB46" s="7">
        <v>62</v>
      </c>
      <c r="AC46" s="7">
        <v>57</v>
      </c>
      <c r="AD46" s="7">
        <v>153</v>
      </c>
      <c r="AE46" s="2"/>
      <c r="AF46" s="7">
        <v>325.80258199999997</v>
      </c>
      <c r="AG46" s="7">
        <v>245.08744799999999</v>
      </c>
      <c r="AH46" s="7">
        <f t="shared" si="11"/>
        <v>79850.123374190734</v>
      </c>
      <c r="AI46" s="7">
        <v>93</v>
      </c>
      <c r="AJ46" s="7">
        <v>85</v>
      </c>
      <c r="AK46" s="7">
        <v>126</v>
      </c>
      <c r="AL46" s="7">
        <v>138</v>
      </c>
      <c r="AM46" s="7">
        <v>118</v>
      </c>
      <c r="AN46" s="7">
        <v>143</v>
      </c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9.95" customHeight="1">
      <c r="A47" s="3"/>
      <c r="B47" s="7">
        <v>384.06564300000002</v>
      </c>
      <c r="C47" s="7">
        <v>220.332626</v>
      </c>
      <c r="D47" s="7">
        <f t="shared" si="8"/>
        <v>84622.191678568532</v>
      </c>
      <c r="E47" s="7">
        <v>90</v>
      </c>
      <c r="F47" s="7">
        <v>116</v>
      </c>
      <c r="G47" s="7">
        <v>111</v>
      </c>
      <c r="H47" s="7">
        <v>49</v>
      </c>
      <c r="I47" s="7">
        <v>143</v>
      </c>
      <c r="J47" s="7">
        <v>126</v>
      </c>
      <c r="K47" s="2"/>
      <c r="L47" s="7">
        <v>303.08166499999999</v>
      </c>
      <c r="M47" s="7">
        <v>220.09939600000001</v>
      </c>
      <c r="N47" s="7">
        <f t="shared" si="9"/>
        <v>66708.091405174346</v>
      </c>
      <c r="O47" s="7">
        <v>111</v>
      </c>
      <c r="P47" s="7">
        <v>124</v>
      </c>
      <c r="Q47" s="7">
        <v>130</v>
      </c>
      <c r="R47" s="7">
        <v>26</v>
      </c>
      <c r="S47" s="7">
        <v>126</v>
      </c>
      <c r="T47" s="7">
        <v>129</v>
      </c>
      <c r="U47" s="2"/>
      <c r="V47" s="7">
        <v>331.903076</v>
      </c>
      <c r="W47" s="7">
        <v>233.02049299999999</v>
      </c>
      <c r="X47" s="7">
        <f t="shared" si="10"/>
        <v>77340.218397736462</v>
      </c>
      <c r="Y47" s="7">
        <v>139</v>
      </c>
      <c r="Z47" s="7">
        <v>146</v>
      </c>
      <c r="AA47" s="7">
        <v>141</v>
      </c>
      <c r="AB47" s="7">
        <v>62</v>
      </c>
      <c r="AC47" s="7">
        <v>57</v>
      </c>
      <c r="AD47" s="7">
        <v>153</v>
      </c>
      <c r="AE47" s="2"/>
      <c r="AF47" s="7">
        <v>325.64819299999999</v>
      </c>
      <c r="AG47" s="7">
        <v>245.511292</v>
      </c>
      <c r="AH47" s="7">
        <f t="shared" si="11"/>
        <v>79950.308600895354</v>
      </c>
      <c r="AI47" s="7">
        <v>93</v>
      </c>
      <c r="AJ47" s="7">
        <v>85</v>
      </c>
      <c r="AK47" s="7">
        <v>125</v>
      </c>
      <c r="AL47" s="7">
        <v>146</v>
      </c>
      <c r="AM47" s="7">
        <v>118</v>
      </c>
      <c r="AN47" s="7">
        <v>143</v>
      </c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9.95" customHeight="1">
      <c r="A48" s="3"/>
      <c r="B48" s="7">
        <v>384.27975500000002</v>
      </c>
      <c r="C48" s="7">
        <v>220.776398</v>
      </c>
      <c r="D48" s="7">
        <f t="shared" si="8"/>
        <v>84839.900133222502</v>
      </c>
      <c r="E48" s="7">
        <v>90</v>
      </c>
      <c r="F48" s="7">
        <v>116</v>
      </c>
      <c r="G48" s="7">
        <v>111</v>
      </c>
      <c r="H48" s="7">
        <v>50</v>
      </c>
      <c r="I48" s="7">
        <v>141</v>
      </c>
      <c r="J48" s="7">
        <v>126</v>
      </c>
      <c r="K48" s="2"/>
      <c r="L48" s="7">
        <v>301.79321299999998</v>
      </c>
      <c r="M48" s="7">
        <v>220.21553</v>
      </c>
      <c r="N48" s="7">
        <f t="shared" si="9"/>
        <v>66459.552351197883</v>
      </c>
      <c r="O48" s="7">
        <v>111</v>
      </c>
      <c r="P48" s="7">
        <v>124</v>
      </c>
      <c r="Q48" s="7">
        <v>130</v>
      </c>
      <c r="R48" s="7">
        <v>26</v>
      </c>
      <c r="S48" s="7">
        <v>125</v>
      </c>
      <c r="T48" s="7">
        <v>129</v>
      </c>
      <c r="U48" s="2"/>
      <c r="V48" s="7">
        <v>331.93084700000003</v>
      </c>
      <c r="W48" s="7">
        <v>233.03207399999999</v>
      </c>
      <c r="X48" s="7">
        <f t="shared" si="10"/>
        <v>77350.533700986678</v>
      </c>
      <c r="Y48" s="7">
        <v>138</v>
      </c>
      <c r="Z48" s="7">
        <v>146</v>
      </c>
      <c r="AA48" s="7">
        <v>140</v>
      </c>
      <c r="AB48" s="7">
        <v>64</v>
      </c>
      <c r="AC48" s="7">
        <v>56</v>
      </c>
      <c r="AD48" s="7">
        <v>155</v>
      </c>
      <c r="AE48" s="2"/>
      <c r="AF48" s="7">
        <v>325.655304</v>
      </c>
      <c r="AG48" s="7">
        <v>245.33114599999999</v>
      </c>
      <c r="AH48" s="7">
        <f t="shared" si="11"/>
        <v>79893.388931298381</v>
      </c>
      <c r="AI48" s="7">
        <v>93</v>
      </c>
      <c r="AJ48" s="7">
        <v>85</v>
      </c>
      <c r="AK48" s="7">
        <v>125</v>
      </c>
      <c r="AL48" s="7">
        <v>140</v>
      </c>
      <c r="AM48" s="7">
        <v>118</v>
      </c>
      <c r="AN48" s="7">
        <v>143</v>
      </c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9.95" customHeight="1">
      <c r="A49" s="3"/>
      <c r="B49" s="7">
        <v>384.30850199999998</v>
      </c>
      <c r="C49" s="7">
        <v>220.077133</v>
      </c>
      <c r="D49" s="7">
        <f t="shared" si="8"/>
        <v>84577.513307684756</v>
      </c>
      <c r="E49" s="7">
        <v>92</v>
      </c>
      <c r="F49" s="7">
        <v>116</v>
      </c>
      <c r="G49" s="7">
        <v>109</v>
      </c>
      <c r="H49" s="7">
        <v>49</v>
      </c>
      <c r="I49" s="7">
        <v>142</v>
      </c>
      <c r="J49" s="7">
        <v>127</v>
      </c>
      <c r="K49" s="2"/>
      <c r="L49" s="7">
        <v>303.02157599999998</v>
      </c>
      <c r="M49" s="7">
        <v>220.22039799999999</v>
      </c>
      <c r="N49" s="7">
        <f t="shared" si="9"/>
        <v>66731.532069307243</v>
      </c>
      <c r="O49" s="7">
        <v>115</v>
      </c>
      <c r="P49" s="7">
        <v>124</v>
      </c>
      <c r="Q49" s="7">
        <v>131</v>
      </c>
      <c r="R49" s="7">
        <v>26</v>
      </c>
      <c r="S49" s="7">
        <v>122</v>
      </c>
      <c r="T49" s="7">
        <v>129</v>
      </c>
      <c r="U49" s="2"/>
      <c r="V49" s="7">
        <v>331.81658900000002</v>
      </c>
      <c r="W49" s="7">
        <v>233.126846</v>
      </c>
      <c r="X49" s="7">
        <f t="shared" si="10"/>
        <v>77355.354844048299</v>
      </c>
      <c r="Y49" s="7">
        <v>138</v>
      </c>
      <c r="Z49" s="7">
        <v>145</v>
      </c>
      <c r="AA49" s="7">
        <v>140</v>
      </c>
      <c r="AB49" s="7">
        <v>61</v>
      </c>
      <c r="AC49" s="7">
        <v>57</v>
      </c>
      <c r="AD49" s="7">
        <v>153</v>
      </c>
      <c r="AE49" s="2"/>
      <c r="AF49" s="7">
        <v>325.655304</v>
      </c>
      <c r="AG49" s="7">
        <v>245.33114599999999</v>
      </c>
      <c r="AH49" s="7">
        <f t="shared" si="11"/>
        <v>79893.388931298381</v>
      </c>
      <c r="AI49" s="7">
        <v>93</v>
      </c>
      <c r="AJ49" s="7">
        <v>85</v>
      </c>
      <c r="AK49" s="7">
        <v>125</v>
      </c>
      <c r="AL49" s="7">
        <v>145</v>
      </c>
      <c r="AM49" s="7">
        <v>118</v>
      </c>
      <c r="AN49" s="7">
        <v>144</v>
      </c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9.95" customHeight="1">
      <c r="A50" s="3"/>
      <c r="B50" s="7">
        <v>384.58612099999999</v>
      </c>
      <c r="C50" s="7">
        <v>220.097061</v>
      </c>
      <c r="D50" s="7">
        <f t="shared" si="8"/>
        <v>84646.274933490378</v>
      </c>
      <c r="E50" s="7">
        <v>91</v>
      </c>
      <c r="F50" s="7">
        <v>116</v>
      </c>
      <c r="G50" s="7">
        <v>109</v>
      </c>
      <c r="H50" s="7">
        <v>50</v>
      </c>
      <c r="I50" s="7">
        <v>139</v>
      </c>
      <c r="J50" s="7">
        <v>128</v>
      </c>
      <c r="K50" s="2"/>
      <c r="L50" s="7">
        <v>302.783142</v>
      </c>
      <c r="M50" s="7">
        <v>220.21553</v>
      </c>
      <c r="N50" s="7">
        <f t="shared" si="9"/>
        <v>66677.550090595265</v>
      </c>
      <c r="O50" s="7">
        <v>114</v>
      </c>
      <c r="P50" s="7">
        <v>123</v>
      </c>
      <c r="Q50" s="7">
        <v>131</v>
      </c>
      <c r="R50" s="7">
        <v>26</v>
      </c>
      <c r="S50" s="7">
        <v>124</v>
      </c>
      <c r="T50" s="7">
        <v>127</v>
      </c>
      <c r="U50" s="2"/>
      <c r="V50" s="7">
        <v>331.85870399999999</v>
      </c>
      <c r="W50" s="7">
        <v>232.84520000000001</v>
      </c>
      <c r="X50" s="7">
        <f t="shared" si="10"/>
        <v>77271.706304620806</v>
      </c>
      <c r="Y50" s="7">
        <v>138</v>
      </c>
      <c r="Z50" s="7">
        <v>145</v>
      </c>
      <c r="AA50" s="7">
        <v>140</v>
      </c>
      <c r="AB50" s="7">
        <v>64</v>
      </c>
      <c r="AC50" s="7">
        <v>56</v>
      </c>
      <c r="AD50" s="7">
        <v>155</v>
      </c>
      <c r="AE50" s="2"/>
      <c r="AF50" s="7">
        <v>325.78662100000003</v>
      </c>
      <c r="AG50" s="7">
        <v>245.35581999999999</v>
      </c>
      <c r="AH50" s="7">
        <f t="shared" si="11"/>
        <v>79933.64354048422</v>
      </c>
      <c r="AI50" s="7">
        <v>93</v>
      </c>
      <c r="AJ50" s="7">
        <v>85</v>
      </c>
      <c r="AK50" s="7">
        <v>125</v>
      </c>
      <c r="AL50" s="7">
        <v>140</v>
      </c>
      <c r="AM50" s="7">
        <v>118</v>
      </c>
      <c r="AN50" s="7">
        <v>142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9.95" customHeight="1">
      <c r="A51" s="3"/>
      <c r="B51" s="7">
        <v>384.75826999999998</v>
      </c>
      <c r="C51" s="7">
        <v>220.53247099999999</v>
      </c>
      <c r="D51" s="7">
        <f t="shared" si="8"/>
        <v>84851.692020785165</v>
      </c>
      <c r="E51" s="7">
        <v>96</v>
      </c>
      <c r="F51" s="7">
        <v>116</v>
      </c>
      <c r="G51" s="7">
        <v>108</v>
      </c>
      <c r="H51" s="7">
        <v>49</v>
      </c>
      <c r="I51" s="7">
        <v>142</v>
      </c>
      <c r="J51" s="7">
        <v>127</v>
      </c>
      <c r="K51" s="2"/>
      <c r="L51" s="7">
        <v>303.83438100000001</v>
      </c>
      <c r="M51" s="7">
        <v>220.11390700000001</v>
      </c>
      <c r="N51" s="7">
        <f t="shared" si="9"/>
        <v>66878.172682836579</v>
      </c>
      <c r="O51" s="7">
        <v>116</v>
      </c>
      <c r="P51" s="7">
        <v>124</v>
      </c>
      <c r="Q51" s="7">
        <v>132</v>
      </c>
      <c r="R51" s="7">
        <v>27</v>
      </c>
      <c r="S51" s="7">
        <v>122</v>
      </c>
      <c r="T51" s="7">
        <v>129</v>
      </c>
      <c r="U51" s="2"/>
      <c r="V51" s="7">
        <v>331.90173299999998</v>
      </c>
      <c r="W51" s="7">
        <v>232.96270799999999</v>
      </c>
      <c r="X51" s="7">
        <f t="shared" si="10"/>
        <v>77320.726509572953</v>
      </c>
      <c r="Y51" s="7">
        <v>138</v>
      </c>
      <c r="Z51" s="7">
        <v>145</v>
      </c>
      <c r="AA51" s="7">
        <v>140</v>
      </c>
      <c r="AB51" s="7">
        <v>62</v>
      </c>
      <c r="AC51" s="7">
        <v>57</v>
      </c>
      <c r="AD51" s="7">
        <v>153</v>
      </c>
      <c r="AE51" s="2"/>
      <c r="AF51" s="7">
        <v>325.87368800000002</v>
      </c>
      <c r="AG51" s="7">
        <v>245.15477000000001</v>
      </c>
      <c r="AH51" s="7">
        <f t="shared" si="11"/>
        <v>79889.489030691766</v>
      </c>
      <c r="AI51" s="7">
        <v>92</v>
      </c>
      <c r="AJ51" s="7">
        <v>84</v>
      </c>
      <c r="AK51" s="7">
        <v>124</v>
      </c>
      <c r="AL51" s="7">
        <v>145</v>
      </c>
      <c r="AM51" s="7">
        <v>118</v>
      </c>
      <c r="AN51" s="7">
        <v>143</v>
      </c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9.95" customHeight="1">
      <c r="A52" s="3"/>
      <c r="B52" s="7">
        <v>384.565765</v>
      </c>
      <c r="C52" s="7">
        <v>220.08255</v>
      </c>
      <c r="D52" s="7">
        <f t="shared" si="8"/>
        <v>84636.214203900745</v>
      </c>
      <c r="E52" s="7">
        <v>95</v>
      </c>
      <c r="F52" s="7">
        <v>116</v>
      </c>
      <c r="G52" s="7">
        <v>107</v>
      </c>
      <c r="H52" s="7">
        <v>49</v>
      </c>
      <c r="I52" s="7">
        <v>142</v>
      </c>
      <c r="J52" s="7">
        <v>127</v>
      </c>
      <c r="K52" s="2"/>
      <c r="L52" s="7">
        <v>303.51162699999998</v>
      </c>
      <c r="M52" s="7">
        <v>220.22039799999999</v>
      </c>
      <c r="N52" s="7">
        <f t="shared" si="9"/>
        <v>66839.451295567531</v>
      </c>
      <c r="O52" s="7">
        <v>116</v>
      </c>
      <c r="P52" s="7">
        <v>124</v>
      </c>
      <c r="Q52" s="7">
        <v>131</v>
      </c>
      <c r="R52" s="7">
        <v>26</v>
      </c>
      <c r="S52" s="7">
        <v>125</v>
      </c>
      <c r="T52" s="7">
        <v>129</v>
      </c>
      <c r="U52" s="2"/>
      <c r="V52" s="7">
        <v>331.944366</v>
      </c>
      <c r="W52" s="7">
        <v>232.83866900000001</v>
      </c>
      <c r="X52" s="7">
        <f t="shared" si="10"/>
        <v>77289.484361488852</v>
      </c>
      <c r="Y52" s="7">
        <v>138</v>
      </c>
      <c r="Z52" s="7">
        <v>145</v>
      </c>
      <c r="AA52" s="7">
        <v>139</v>
      </c>
      <c r="AB52" s="7">
        <v>64</v>
      </c>
      <c r="AC52" s="7">
        <v>56</v>
      </c>
      <c r="AD52" s="7">
        <v>155</v>
      </c>
      <c r="AE52" s="2"/>
      <c r="AF52" s="7">
        <v>325.655304</v>
      </c>
      <c r="AG52" s="7">
        <v>245.550613</v>
      </c>
      <c r="AH52" s="7">
        <f t="shared" si="11"/>
        <v>79964.859523901352</v>
      </c>
      <c r="AI52" s="7">
        <v>91</v>
      </c>
      <c r="AJ52" s="7">
        <v>83</v>
      </c>
      <c r="AK52" s="7">
        <v>123</v>
      </c>
      <c r="AL52" s="7">
        <v>145</v>
      </c>
      <c r="AM52" s="7">
        <v>118</v>
      </c>
      <c r="AN52" s="7">
        <v>144</v>
      </c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9.95" customHeight="1">
      <c r="A53" s="3"/>
      <c r="B53" s="7">
        <v>384.59591699999999</v>
      </c>
      <c r="C53" s="7">
        <v>220.35580400000001</v>
      </c>
      <c r="D53" s="7">
        <f t="shared" si="8"/>
        <v>84747.942505652274</v>
      </c>
      <c r="E53" s="7">
        <v>100</v>
      </c>
      <c r="F53" s="7">
        <v>116</v>
      </c>
      <c r="G53" s="7">
        <v>106</v>
      </c>
      <c r="H53" s="7">
        <v>49</v>
      </c>
      <c r="I53" s="7">
        <v>141</v>
      </c>
      <c r="J53" s="7">
        <v>129</v>
      </c>
      <c r="K53" s="2"/>
      <c r="L53" s="7">
        <v>303.02157599999998</v>
      </c>
      <c r="M53" s="7">
        <v>220.22039799999999</v>
      </c>
      <c r="N53" s="7">
        <f t="shared" si="9"/>
        <v>66731.532069307243</v>
      </c>
      <c r="O53" s="7">
        <v>116</v>
      </c>
      <c r="P53" s="7">
        <v>122</v>
      </c>
      <c r="Q53" s="7">
        <v>133</v>
      </c>
      <c r="R53" s="7">
        <v>26</v>
      </c>
      <c r="S53" s="7">
        <v>122</v>
      </c>
      <c r="T53" s="7">
        <v>129</v>
      </c>
      <c r="U53" s="2"/>
      <c r="V53" s="7">
        <v>331.80419899999998</v>
      </c>
      <c r="W53" s="7">
        <v>233.223221</v>
      </c>
      <c r="X53" s="7">
        <f t="shared" si="10"/>
        <v>77384.444032104977</v>
      </c>
      <c r="Y53" s="7">
        <v>138</v>
      </c>
      <c r="Z53" s="7">
        <v>145</v>
      </c>
      <c r="AA53" s="7">
        <v>139</v>
      </c>
      <c r="AB53" s="7">
        <v>61</v>
      </c>
      <c r="AC53" s="7">
        <v>57</v>
      </c>
      <c r="AD53" s="7">
        <v>153</v>
      </c>
      <c r="AE53" s="2"/>
      <c r="AF53" s="7">
        <v>325.65768400000002</v>
      </c>
      <c r="AG53" s="7">
        <v>245.187073</v>
      </c>
      <c r="AH53" s="7">
        <f t="shared" si="11"/>
        <v>79847.054339918934</v>
      </c>
      <c r="AI53" s="7">
        <v>92</v>
      </c>
      <c r="AJ53" s="7">
        <v>83</v>
      </c>
      <c r="AK53" s="7">
        <v>123</v>
      </c>
      <c r="AL53" s="7">
        <v>145</v>
      </c>
      <c r="AM53" s="7">
        <v>118</v>
      </c>
      <c r="AN53" s="7">
        <v>144</v>
      </c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9.95" customHeight="1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9.95" customHeight="1">
      <c r="A55" s="11">
        <v>4</v>
      </c>
      <c r="B55" s="2"/>
      <c r="C55" s="2"/>
      <c r="D55" s="2"/>
      <c r="E55" s="2"/>
      <c r="F55" s="2"/>
      <c r="G55" s="2"/>
      <c r="H55" s="2"/>
      <c r="I55" s="2"/>
      <c r="J55" s="2"/>
      <c r="K55" s="7">
        <v>4</v>
      </c>
      <c r="L55" s="2"/>
      <c r="M55" s="2"/>
      <c r="N55" s="2"/>
      <c r="O55" s="2"/>
      <c r="P55" s="2"/>
      <c r="Q55" s="2"/>
      <c r="R55" s="2"/>
      <c r="S55" s="2"/>
      <c r="T55" s="2"/>
      <c r="U55" s="7">
        <v>4</v>
      </c>
      <c r="V55" s="2"/>
      <c r="W55" s="2"/>
      <c r="X55" s="2"/>
      <c r="Y55" s="2"/>
      <c r="Z55" s="2"/>
      <c r="AA55" s="2"/>
      <c r="AB55" s="2"/>
      <c r="AC55" s="2"/>
      <c r="AD55" s="2"/>
      <c r="AE55" s="7">
        <v>4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spans="1:60" ht="19.95" customHeight="1">
      <c r="A56" s="3"/>
      <c r="B56" s="7">
        <v>388.04373199999998</v>
      </c>
      <c r="C56" s="7">
        <v>221.19871499999999</v>
      </c>
      <c r="D56" s="7">
        <f t="shared" ref="D56:D66" si="12">B56*C56</f>
        <v>85834.774882204365</v>
      </c>
      <c r="E56" s="7">
        <v>86</v>
      </c>
      <c r="F56" s="7">
        <v>111</v>
      </c>
      <c r="G56" s="7">
        <v>113</v>
      </c>
      <c r="H56" s="7">
        <v>54</v>
      </c>
      <c r="I56" s="7">
        <v>149</v>
      </c>
      <c r="J56" s="7">
        <v>123</v>
      </c>
      <c r="K56" s="2"/>
      <c r="L56" s="7">
        <v>299.94052099999999</v>
      </c>
      <c r="M56" s="7">
        <v>222.270096</v>
      </c>
      <c r="N56" s="7">
        <f t="shared" ref="N56:N66" si="13">L56*M56</f>
        <v>66667.808396960012</v>
      </c>
      <c r="O56" s="7">
        <v>116</v>
      </c>
      <c r="P56" s="7">
        <v>126</v>
      </c>
      <c r="Q56" s="7">
        <v>138</v>
      </c>
      <c r="R56" s="7">
        <v>26</v>
      </c>
      <c r="S56" s="7">
        <v>123</v>
      </c>
      <c r="T56" s="7">
        <v>127</v>
      </c>
      <c r="U56" s="2"/>
      <c r="V56" s="7">
        <v>325.67758199999997</v>
      </c>
      <c r="W56" s="7">
        <v>235.89009100000001</v>
      </c>
      <c r="X56" s="7">
        <f t="shared" ref="X56:X66" si="14">V56*W56</f>
        <v>76824.114454639959</v>
      </c>
      <c r="Y56" s="7">
        <v>150</v>
      </c>
      <c r="Z56" s="7">
        <v>158</v>
      </c>
      <c r="AA56" s="7">
        <v>158</v>
      </c>
      <c r="AB56" s="7">
        <v>59</v>
      </c>
      <c r="AC56" s="7">
        <v>58</v>
      </c>
      <c r="AD56" s="7">
        <v>155</v>
      </c>
      <c r="AE56" s="9" t="s">
        <v>19</v>
      </c>
      <c r="AF56" s="7">
        <v>321.810608</v>
      </c>
      <c r="AG56" s="7">
        <v>245.54567</v>
      </c>
      <c r="AH56" s="7">
        <f t="shared" ref="AH56:AH66" si="15">AF56*AG56</f>
        <v>79019.201354467354</v>
      </c>
      <c r="AI56" s="7">
        <v>90</v>
      </c>
      <c r="AJ56" s="7">
        <v>82</v>
      </c>
      <c r="AK56" s="7">
        <v>116</v>
      </c>
      <c r="AL56" s="7">
        <v>136</v>
      </c>
      <c r="AM56" s="7">
        <v>120</v>
      </c>
      <c r="AN56" s="7">
        <v>142</v>
      </c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spans="1:60" ht="19.95" customHeight="1">
      <c r="A57" s="3"/>
      <c r="B57" s="7">
        <v>386.91940299999999</v>
      </c>
      <c r="C57" s="7">
        <v>221.79307600000001</v>
      </c>
      <c r="D57" s="7">
        <f t="shared" si="12"/>
        <v>85816.044555453627</v>
      </c>
      <c r="E57" s="7">
        <v>86</v>
      </c>
      <c r="F57" s="7">
        <v>111</v>
      </c>
      <c r="G57" s="7">
        <v>112</v>
      </c>
      <c r="H57" s="7">
        <v>54</v>
      </c>
      <c r="I57" s="7">
        <v>147</v>
      </c>
      <c r="J57" s="7">
        <v>123</v>
      </c>
      <c r="K57" s="2"/>
      <c r="L57" s="7">
        <v>298.12893700000001</v>
      </c>
      <c r="M57" s="7">
        <v>223.36537200000001</v>
      </c>
      <c r="N57" s="7">
        <f t="shared" si="13"/>
        <v>66591.680916969563</v>
      </c>
      <c r="O57" s="7">
        <v>116</v>
      </c>
      <c r="P57" s="7">
        <v>126</v>
      </c>
      <c r="Q57" s="7">
        <v>138</v>
      </c>
      <c r="R57" s="7">
        <v>26</v>
      </c>
      <c r="S57" s="7">
        <v>124</v>
      </c>
      <c r="T57" s="7">
        <v>127</v>
      </c>
      <c r="U57" s="2"/>
      <c r="V57" s="7">
        <v>324.205017</v>
      </c>
      <c r="W57" s="7">
        <v>234.386414</v>
      </c>
      <c r="X57" s="7">
        <f t="shared" si="14"/>
        <v>75989.251335439039</v>
      </c>
      <c r="Y57" s="7">
        <v>150</v>
      </c>
      <c r="Z57" s="7">
        <v>158</v>
      </c>
      <c r="AA57" s="7">
        <v>157</v>
      </c>
      <c r="AB57" s="7">
        <v>58</v>
      </c>
      <c r="AC57" s="7">
        <v>59</v>
      </c>
      <c r="AD57" s="7">
        <v>153</v>
      </c>
      <c r="AE57" s="2"/>
      <c r="AF57" s="7">
        <v>321.810608</v>
      </c>
      <c r="AG57" s="7">
        <v>245.550781</v>
      </c>
      <c r="AH57" s="7">
        <f t="shared" si="15"/>
        <v>79020.846128484845</v>
      </c>
      <c r="AI57" s="7">
        <v>89</v>
      </c>
      <c r="AJ57" s="7">
        <v>80</v>
      </c>
      <c r="AK57" s="7">
        <v>115</v>
      </c>
      <c r="AL57" s="7">
        <v>135</v>
      </c>
      <c r="AM57" s="7">
        <v>119</v>
      </c>
      <c r="AN57" s="7">
        <v>141</v>
      </c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spans="1:60" ht="19.95" customHeight="1">
      <c r="A58" s="3"/>
      <c r="B58" s="7">
        <v>387.58395400000001</v>
      </c>
      <c r="C58" s="7">
        <v>220.93710300000001</v>
      </c>
      <c r="D58" s="7">
        <f t="shared" si="12"/>
        <v>85631.675966045266</v>
      </c>
      <c r="E58" s="7">
        <v>91</v>
      </c>
      <c r="F58" s="7">
        <v>111</v>
      </c>
      <c r="G58" s="7">
        <v>110</v>
      </c>
      <c r="H58" s="7">
        <v>54</v>
      </c>
      <c r="I58" s="7">
        <v>150</v>
      </c>
      <c r="J58" s="7">
        <v>123</v>
      </c>
      <c r="K58" s="2"/>
      <c r="L58" s="7">
        <v>300.63073700000001</v>
      </c>
      <c r="M58" s="7">
        <v>224.29480000000001</v>
      </c>
      <c r="N58" s="7">
        <f t="shared" si="13"/>
        <v>67429.911029267605</v>
      </c>
      <c r="O58" s="7">
        <v>121</v>
      </c>
      <c r="P58" s="7">
        <v>125</v>
      </c>
      <c r="Q58" s="7">
        <v>137</v>
      </c>
      <c r="R58" s="7">
        <v>26</v>
      </c>
      <c r="S58" s="7">
        <v>122</v>
      </c>
      <c r="T58" s="7">
        <v>128</v>
      </c>
      <c r="U58" s="2"/>
      <c r="V58" s="7">
        <v>325.67468300000002</v>
      </c>
      <c r="W58" s="7">
        <v>235.75036600000001</v>
      </c>
      <c r="X58" s="7">
        <f t="shared" si="14"/>
        <v>76777.925714183992</v>
      </c>
      <c r="Y58" s="7">
        <v>150</v>
      </c>
      <c r="Z58" s="7">
        <v>158</v>
      </c>
      <c r="AA58" s="7">
        <v>158</v>
      </c>
      <c r="AB58" s="7">
        <v>60</v>
      </c>
      <c r="AC58" s="7">
        <v>57</v>
      </c>
      <c r="AD58" s="7">
        <v>155</v>
      </c>
      <c r="AE58" s="2"/>
      <c r="AF58" s="7">
        <v>321.80551100000002</v>
      </c>
      <c r="AG58" s="7">
        <v>245.550781</v>
      </c>
      <c r="AH58" s="7">
        <f t="shared" si="15"/>
        <v>79019.594556154101</v>
      </c>
      <c r="AI58" s="7">
        <v>90</v>
      </c>
      <c r="AJ58" s="7">
        <v>82</v>
      </c>
      <c r="AK58" s="7">
        <v>115</v>
      </c>
      <c r="AL58" s="7">
        <v>126</v>
      </c>
      <c r="AM58" s="7">
        <v>119</v>
      </c>
      <c r="AN58" s="7">
        <v>140</v>
      </c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spans="1:60" ht="19.95" customHeight="1">
      <c r="A59" s="3"/>
      <c r="B59" s="7">
        <v>387.32971199999997</v>
      </c>
      <c r="C59" s="7">
        <v>221.308121</v>
      </c>
      <c r="D59" s="7">
        <f t="shared" si="12"/>
        <v>85719.210770191145</v>
      </c>
      <c r="E59" s="7">
        <v>91</v>
      </c>
      <c r="F59" s="7">
        <v>111</v>
      </c>
      <c r="G59" s="7">
        <v>111</v>
      </c>
      <c r="H59" s="7">
        <v>54</v>
      </c>
      <c r="I59" s="7">
        <v>147</v>
      </c>
      <c r="J59" s="7">
        <v>124</v>
      </c>
      <c r="K59" s="2"/>
      <c r="L59" s="7">
        <v>300.73379499999999</v>
      </c>
      <c r="M59" s="7">
        <v>223.57324199999999</v>
      </c>
      <c r="N59" s="7">
        <f t="shared" si="13"/>
        <v>67236.02952711338</v>
      </c>
      <c r="O59" s="7">
        <v>122</v>
      </c>
      <c r="P59" s="7">
        <v>126</v>
      </c>
      <c r="Q59" s="7">
        <v>138</v>
      </c>
      <c r="R59" s="7">
        <v>28</v>
      </c>
      <c r="S59" s="7">
        <v>119</v>
      </c>
      <c r="T59" s="7">
        <v>128</v>
      </c>
      <c r="U59" s="2"/>
      <c r="V59" s="7">
        <v>324.52758799999998</v>
      </c>
      <c r="W59" s="7">
        <v>234.264297</v>
      </c>
      <c r="X59" s="7">
        <f t="shared" si="14"/>
        <v>76025.227259925625</v>
      </c>
      <c r="Y59" s="7">
        <v>150</v>
      </c>
      <c r="Z59" s="7">
        <v>158</v>
      </c>
      <c r="AA59" s="7">
        <v>157</v>
      </c>
      <c r="AB59" s="7">
        <v>58</v>
      </c>
      <c r="AC59" s="7">
        <v>59</v>
      </c>
      <c r="AD59" s="7">
        <v>153</v>
      </c>
      <c r="AE59" s="2"/>
      <c r="AF59" s="7">
        <v>321.810608</v>
      </c>
      <c r="AG59" s="7">
        <v>245.54567</v>
      </c>
      <c r="AH59" s="7">
        <f t="shared" si="15"/>
        <v>79019.201354467354</v>
      </c>
      <c r="AI59" s="7">
        <v>90</v>
      </c>
      <c r="AJ59" s="7">
        <v>81</v>
      </c>
      <c r="AK59" s="7">
        <v>116</v>
      </c>
      <c r="AL59" s="7">
        <v>137</v>
      </c>
      <c r="AM59" s="7">
        <v>119</v>
      </c>
      <c r="AN59" s="7">
        <v>141</v>
      </c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spans="1:60" ht="19.95" customHeight="1">
      <c r="A60" s="3"/>
      <c r="B60" s="7">
        <v>387.44146699999999</v>
      </c>
      <c r="C60" s="7">
        <v>221.00834699999999</v>
      </c>
      <c r="D60" s="7">
        <f t="shared" si="12"/>
        <v>85627.798180925034</v>
      </c>
      <c r="E60" s="7">
        <v>93</v>
      </c>
      <c r="F60" s="7">
        <v>110</v>
      </c>
      <c r="G60" s="7">
        <v>107</v>
      </c>
      <c r="H60" s="7">
        <v>54</v>
      </c>
      <c r="I60" s="7">
        <v>150</v>
      </c>
      <c r="J60" s="7">
        <v>123</v>
      </c>
      <c r="K60" s="2"/>
      <c r="L60" s="7">
        <v>301.47036700000001</v>
      </c>
      <c r="M60" s="7">
        <v>225.12399300000001</v>
      </c>
      <c r="N60" s="7">
        <f t="shared" si="13"/>
        <v>67868.212790215432</v>
      </c>
      <c r="O60" s="7">
        <v>123</v>
      </c>
      <c r="P60" s="7">
        <v>126</v>
      </c>
      <c r="Q60" s="7">
        <v>137</v>
      </c>
      <c r="R60" s="7">
        <v>26</v>
      </c>
      <c r="S60" s="7">
        <v>123</v>
      </c>
      <c r="T60" s="7">
        <v>127</v>
      </c>
      <c r="U60" s="2"/>
      <c r="V60" s="7">
        <v>325.67275999999998</v>
      </c>
      <c r="W60" s="7">
        <v>234.70349100000001</v>
      </c>
      <c r="X60" s="7">
        <f t="shared" si="14"/>
        <v>76436.533695605161</v>
      </c>
      <c r="Y60" s="7">
        <v>150</v>
      </c>
      <c r="Z60" s="7">
        <v>158</v>
      </c>
      <c r="AA60" s="7">
        <v>157</v>
      </c>
      <c r="AB60" s="7">
        <v>60</v>
      </c>
      <c r="AC60" s="7">
        <v>57</v>
      </c>
      <c r="AD60" s="7">
        <v>155</v>
      </c>
      <c r="AE60" s="2"/>
      <c r="AF60" s="7">
        <v>321.810608</v>
      </c>
      <c r="AG60" s="7">
        <v>245.550781</v>
      </c>
      <c r="AH60" s="7">
        <f t="shared" si="15"/>
        <v>79020.846128484845</v>
      </c>
      <c r="AI60" s="7">
        <v>91</v>
      </c>
      <c r="AJ60" s="7">
        <v>83</v>
      </c>
      <c r="AK60" s="7">
        <v>114</v>
      </c>
      <c r="AL60" s="7">
        <v>126</v>
      </c>
      <c r="AM60" s="7">
        <v>119</v>
      </c>
      <c r="AN60" s="7">
        <v>140</v>
      </c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spans="1:60" ht="19.95" customHeight="1">
      <c r="A61" s="3"/>
      <c r="B61" s="7">
        <v>387.86892699999999</v>
      </c>
      <c r="C61" s="7">
        <v>221.29335</v>
      </c>
      <c r="D61" s="7">
        <f t="shared" si="12"/>
        <v>85832.814216735453</v>
      </c>
      <c r="E61" s="7">
        <v>93</v>
      </c>
      <c r="F61" s="7">
        <v>110</v>
      </c>
      <c r="G61" s="7">
        <v>106</v>
      </c>
      <c r="H61" s="7">
        <v>54</v>
      </c>
      <c r="I61" s="7">
        <v>147</v>
      </c>
      <c r="J61" s="7">
        <v>123</v>
      </c>
      <c r="K61" s="2"/>
      <c r="L61" s="7">
        <v>298.165955</v>
      </c>
      <c r="M61" s="7">
        <v>224.51272599999999</v>
      </c>
      <c r="N61" s="7">
        <f t="shared" si="13"/>
        <v>66942.051357443328</v>
      </c>
      <c r="O61" s="7">
        <v>123</v>
      </c>
      <c r="P61" s="7">
        <v>126</v>
      </c>
      <c r="Q61" s="7">
        <v>137</v>
      </c>
      <c r="R61" s="7">
        <v>27</v>
      </c>
      <c r="S61" s="7">
        <v>121</v>
      </c>
      <c r="T61" s="7">
        <v>128</v>
      </c>
      <c r="U61" s="2"/>
      <c r="V61" s="7">
        <v>323.76229899999998</v>
      </c>
      <c r="W61" s="7">
        <v>234.264297</v>
      </c>
      <c r="X61" s="7">
        <f t="shared" si="14"/>
        <v>75845.947370338792</v>
      </c>
      <c r="Y61" s="7">
        <v>150</v>
      </c>
      <c r="Z61" s="7">
        <v>158</v>
      </c>
      <c r="AA61" s="7">
        <v>157</v>
      </c>
      <c r="AB61" s="7">
        <v>58</v>
      </c>
      <c r="AC61" s="7">
        <v>59</v>
      </c>
      <c r="AD61" s="7">
        <v>153</v>
      </c>
      <c r="AE61" s="2"/>
      <c r="AF61" s="7">
        <v>321.810608</v>
      </c>
      <c r="AG61" s="7">
        <v>245.550781</v>
      </c>
      <c r="AH61" s="7">
        <f t="shared" si="15"/>
        <v>79020.846128484845</v>
      </c>
      <c r="AI61" s="7">
        <v>89</v>
      </c>
      <c r="AJ61" s="7">
        <v>80</v>
      </c>
      <c r="AK61" s="7">
        <v>112</v>
      </c>
      <c r="AL61" s="7">
        <v>136</v>
      </c>
      <c r="AM61" s="7">
        <v>119</v>
      </c>
      <c r="AN61" s="7">
        <v>141</v>
      </c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spans="1:60" ht="19.95" customHeight="1">
      <c r="A62" s="3"/>
      <c r="B62" s="7">
        <v>387.355774</v>
      </c>
      <c r="C62" s="7">
        <v>220.92349200000001</v>
      </c>
      <c r="D62" s="7">
        <f t="shared" si="12"/>
        <v>85575.990238442813</v>
      </c>
      <c r="E62" s="7">
        <v>95</v>
      </c>
      <c r="F62" s="7">
        <v>110</v>
      </c>
      <c r="G62" s="7">
        <v>106</v>
      </c>
      <c r="H62" s="7">
        <v>54</v>
      </c>
      <c r="I62" s="7">
        <v>150</v>
      </c>
      <c r="J62" s="7">
        <v>123</v>
      </c>
      <c r="K62" s="2"/>
      <c r="L62" s="7">
        <v>300.80502300000001</v>
      </c>
      <c r="M62" s="7">
        <v>224.214462</v>
      </c>
      <c r="N62" s="7">
        <f t="shared" si="13"/>
        <v>67444.836398842628</v>
      </c>
      <c r="O62" s="7">
        <v>124</v>
      </c>
      <c r="P62" s="7">
        <v>126</v>
      </c>
      <c r="Q62" s="7">
        <v>135</v>
      </c>
      <c r="R62" s="7">
        <v>26</v>
      </c>
      <c r="S62" s="7">
        <v>123</v>
      </c>
      <c r="T62" s="7">
        <v>127</v>
      </c>
      <c r="U62" s="2"/>
      <c r="V62" s="7">
        <v>325.73968500000001</v>
      </c>
      <c r="W62" s="7">
        <v>235.65031400000001</v>
      </c>
      <c r="X62" s="7">
        <f t="shared" si="14"/>
        <v>76760.659052511095</v>
      </c>
      <c r="Y62" s="7">
        <v>150</v>
      </c>
      <c r="Z62" s="7">
        <v>158</v>
      </c>
      <c r="AA62" s="7">
        <v>157</v>
      </c>
      <c r="AB62" s="7">
        <v>58</v>
      </c>
      <c r="AC62" s="7">
        <v>59</v>
      </c>
      <c r="AD62" s="7">
        <v>153</v>
      </c>
      <c r="AE62" s="2"/>
      <c r="AF62" s="7">
        <v>321.81286599999999</v>
      </c>
      <c r="AG62" s="7">
        <v>245.53523300000001</v>
      </c>
      <c r="AH62" s="7">
        <f t="shared" si="15"/>
        <v>79016.397035707778</v>
      </c>
      <c r="AI62" s="7">
        <v>88</v>
      </c>
      <c r="AJ62" s="7">
        <v>80</v>
      </c>
      <c r="AK62" s="7">
        <v>112</v>
      </c>
      <c r="AL62" s="7">
        <v>137</v>
      </c>
      <c r="AM62" s="7">
        <v>120</v>
      </c>
      <c r="AN62" s="7">
        <v>142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spans="1:60" ht="19.95" customHeight="1">
      <c r="A63" s="3"/>
      <c r="B63" s="7">
        <v>387.51269500000001</v>
      </c>
      <c r="C63" s="7">
        <v>221.00836200000001</v>
      </c>
      <c r="D63" s="7">
        <f t="shared" si="12"/>
        <v>85643.545976155598</v>
      </c>
      <c r="E63" s="7">
        <v>95</v>
      </c>
      <c r="F63" s="7">
        <v>110</v>
      </c>
      <c r="G63" s="7">
        <v>106</v>
      </c>
      <c r="H63" s="7">
        <v>54</v>
      </c>
      <c r="I63" s="7">
        <v>148</v>
      </c>
      <c r="J63" s="7">
        <v>124</v>
      </c>
      <c r="K63" s="2"/>
      <c r="L63" s="7">
        <v>299.535706</v>
      </c>
      <c r="M63" s="7">
        <v>222.674927</v>
      </c>
      <c r="N63" s="7">
        <f t="shared" si="13"/>
        <v>66699.091467443461</v>
      </c>
      <c r="O63" s="7">
        <v>123</v>
      </c>
      <c r="P63" s="7">
        <v>125</v>
      </c>
      <c r="Q63" s="7">
        <v>134</v>
      </c>
      <c r="R63" s="7">
        <v>27</v>
      </c>
      <c r="S63" s="7">
        <v>119</v>
      </c>
      <c r="T63" s="7">
        <v>128</v>
      </c>
      <c r="U63" s="2"/>
      <c r="V63" s="7">
        <v>328.11441000000002</v>
      </c>
      <c r="W63" s="7">
        <v>234.651871</v>
      </c>
      <c r="X63" s="7">
        <f t="shared" si="14"/>
        <v>76992.660208561108</v>
      </c>
      <c r="Y63" s="7">
        <v>150</v>
      </c>
      <c r="Z63" s="7">
        <v>158</v>
      </c>
      <c r="AA63" s="7">
        <v>157</v>
      </c>
      <c r="AB63" s="7">
        <v>58</v>
      </c>
      <c r="AC63" s="7">
        <v>59</v>
      </c>
      <c r="AD63" s="7">
        <v>153</v>
      </c>
      <c r="AE63" s="2"/>
      <c r="AF63" s="7">
        <v>321.80603000000002</v>
      </c>
      <c r="AG63" s="7">
        <v>245.55213900000001</v>
      </c>
      <c r="AH63" s="7">
        <f t="shared" si="15"/>
        <v>79020.159009598181</v>
      </c>
      <c r="AI63" s="7">
        <v>89</v>
      </c>
      <c r="AJ63" s="7">
        <v>81</v>
      </c>
      <c r="AK63" s="7">
        <v>112</v>
      </c>
      <c r="AL63" s="7">
        <v>137</v>
      </c>
      <c r="AM63" s="7">
        <v>120</v>
      </c>
      <c r="AN63" s="7">
        <v>143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spans="1:60" ht="19.95" customHeight="1">
      <c r="A64" s="3"/>
      <c r="B64" s="7">
        <v>387.275238</v>
      </c>
      <c r="C64" s="7">
        <v>221.053909</v>
      </c>
      <c r="D64" s="7">
        <f t="shared" si="12"/>
        <v>85608.705218805349</v>
      </c>
      <c r="E64" s="7">
        <v>97</v>
      </c>
      <c r="F64" s="7">
        <v>110</v>
      </c>
      <c r="G64" s="7">
        <v>102</v>
      </c>
      <c r="H64" s="7">
        <v>54</v>
      </c>
      <c r="I64" s="7">
        <v>148</v>
      </c>
      <c r="J64" s="7">
        <v>124</v>
      </c>
      <c r="K64" s="2"/>
      <c r="L64" s="7">
        <v>299.599762</v>
      </c>
      <c r="M64" s="7">
        <v>223.08784499999999</v>
      </c>
      <c r="N64" s="7">
        <f t="shared" si="13"/>
        <v>66837.065267092883</v>
      </c>
      <c r="O64" s="7">
        <v>123</v>
      </c>
      <c r="P64" s="7">
        <v>125</v>
      </c>
      <c r="Q64" s="7">
        <v>134</v>
      </c>
      <c r="R64" s="7">
        <v>27</v>
      </c>
      <c r="S64" s="7">
        <v>123</v>
      </c>
      <c r="T64" s="7">
        <v>127</v>
      </c>
      <c r="U64" s="2"/>
      <c r="V64" s="7">
        <v>325.67025799999999</v>
      </c>
      <c r="W64" s="7">
        <v>234.83026100000001</v>
      </c>
      <c r="X64" s="7">
        <f t="shared" si="14"/>
        <v>76477.231686077343</v>
      </c>
      <c r="Y64" s="7">
        <v>150</v>
      </c>
      <c r="Z64" s="7">
        <v>158</v>
      </c>
      <c r="AA64" s="7">
        <v>157</v>
      </c>
      <c r="AB64" s="7">
        <v>58</v>
      </c>
      <c r="AC64" s="7">
        <v>59</v>
      </c>
      <c r="AD64" s="7">
        <v>153</v>
      </c>
      <c r="AE64" s="2"/>
      <c r="AF64" s="7">
        <v>321.81170700000001</v>
      </c>
      <c r="AG64" s="7">
        <v>245.54827900000001</v>
      </c>
      <c r="AH64" s="7">
        <f t="shared" si="15"/>
        <v>79020.310815902252</v>
      </c>
      <c r="AI64" s="7">
        <v>88</v>
      </c>
      <c r="AJ64" s="7">
        <v>80</v>
      </c>
      <c r="AK64" s="7">
        <v>112</v>
      </c>
      <c r="AL64" s="7">
        <v>136</v>
      </c>
      <c r="AM64" s="7">
        <v>120</v>
      </c>
      <c r="AN64" s="7">
        <v>143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1:60" ht="19.95" customHeight="1">
      <c r="A65" s="3"/>
      <c r="B65" s="7">
        <v>387.14865099999997</v>
      </c>
      <c r="C65" s="7">
        <v>221.45635999999999</v>
      </c>
      <c r="D65" s="7">
        <f t="shared" si="12"/>
        <v>85736.531029370351</v>
      </c>
      <c r="E65" s="7">
        <v>97</v>
      </c>
      <c r="F65" s="7">
        <v>110</v>
      </c>
      <c r="G65" s="7">
        <v>103</v>
      </c>
      <c r="H65" s="7">
        <v>54</v>
      </c>
      <c r="I65" s="7">
        <v>147</v>
      </c>
      <c r="J65" s="7">
        <v>125</v>
      </c>
      <c r="K65" s="2"/>
      <c r="L65" s="7">
        <v>294.10711700000002</v>
      </c>
      <c r="M65" s="7">
        <v>218.937927</v>
      </c>
      <c r="N65" s="7">
        <f t="shared" si="13"/>
        <v>64391.202511926465</v>
      </c>
      <c r="O65" s="7">
        <v>123</v>
      </c>
      <c r="P65" s="7">
        <v>124</v>
      </c>
      <c r="Q65" s="7">
        <v>134</v>
      </c>
      <c r="R65" s="7">
        <v>26</v>
      </c>
      <c r="S65" s="7">
        <v>123</v>
      </c>
      <c r="T65" s="7">
        <v>127</v>
      </c>
      <c r="U65" s="2"/>
      <c r="V65" s="7">
        <v>323.522583</v>
      </c>
      <c r="W65" s="7">
        <v>234.218231</v>
      </c>
      <c r="X65" s="7">
        <f t="shared" si="14"/>
        <v>75774.887078810672</v>
      </c>
      <c r="Y65" s="7">
        <v>150</v>
      </c>
      <c r="Z65" s="7">
        <v>158</v>
      </c>
      <c r="AA65" s="7">
        <v>157</v>
      </c>
      <c r="AB65" s="7">
        <v>60</v>
      </c>
      <c r="AC65" s="7">
        <v>57</v>
      </c>
      <c r="AD65" s="7">
        <v>154</v>
      </c>
      <c r="AE65" s="2"/>
      <c r="AF65" s="7">
        <v>321.810608</v>
      </c>
      <c r="AG65" s="7">
        <v>245.555893</v>
      </c>
      <c r="AH65" s="7">
        <f t="shared" si="15"/>
        <v>79022.491224312937</v>
      </c>
      <c r="AI65" s="7">
        <v>89</v>
      </c>
      <c r="AJ65" s="7">
        <v>81</v>
      </c>
      <c r="AK65" s="7">
        <v>112</v>
      </c>
      <c r="AL65" s="7">
        <v>136</v>
      </c>
      <c r="AM65" s="7">
        <v>119</v>
      </c>
      <c r="AN65" s="7">
        <v>141</v>
      </c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1:60" ht="19.95" customHeight="1">
      <c r="A66" s="3"/>
      <c r="B66" s="7">
        <v>387.73928799999999</v>
      </c>
      <c r="C66" s="7">
        <v>220.909592</v>
      </c>
      <c r="D66" s="7">
        <f t="shared" si="12"/>
        <v>85655.327914450492</v>
      </c>
      <c r="E66" s="7">
        <v>99</v>
      </c>
      <c r="F66" s="7">
        <v>110</v>
      </c>
      <c r="G66" s="7">
        <v>101</v>
      </c>
      <c r="H66" s="7">
        <v>54</v>
      </c>
      <c r="I66" s="7">
        <v>144</v>
      </c>
      <c r="J66" s="7">
        <v>125</v>
      </c>
      <c r="K66" s="2"/>
      <c r="L66" s="7">
        <v>296</v>
      </c>
      <c r="M66" s="7">
        <v>223</v>
      </c>
      <c r="N66" s="7">
        <f t="shared" si="13"/>
        <v>66008</v>
      </c>
      <c r="O66" s="7">
        <v>123</v>
      </c>
      <c r="P66" s="7">
        <v>125</v>
      </c>
      <c r="Q66" s="7">
        <v>134</v>
      </c>
      <c r="R66" s="7">
        <v>27</v>
      </c>
      <c r="S66" s="7">
        <v>123</v>
      </c>
      <c r="T66" s="7">
        <v>127</v>
      </c>
      <c r="U66" s="2"/>
      <c r="V66" s="7">
        <v>324.152039</v>
      </c>
      <c r="W66" s="7">
        <v>234.19776899999999</v>
      </c>
      <c r="X66" s="7">
        <f t="shared" si="14"/>
        <v>75915.68435060099</v>
      </c>
      <c r="Y66" s="7">
        <v>149</v>
      </c>
      <c r="Z66" s="7">
        <v>157</v>
      </c>
      <c r="AA66" s="7">
        <v>157</v>
      </c>
      <c r="AB66" s="7">
        <v>58</v>
      </c>
      <c r="AC66" s="7">
        <v>59</v>
      </c>
      <c r="AD66" s="7">
        <v>153</v>
      </c>
      <c r="AE66" s="2"/>
      <c r="AF66" s="7">
        <v>321.81170700000001</v>
      </c>
      <c r="AG66" s="7">
        <v>245.54312100000001</v>
      </c>
      <c r="AH66" s="7">
        <f t="shared" si="15"/>
        <v>79018.650911117555</v>
      </c>
      <c r="AI66" s="7">
        <v>90</v>
      </c>
      <c r="AJ66" s="7">
        <v>82</v>
      </c>
      <c r="AK66" s="7">
        <v>113</v>
      </c>
      <c r="AL66" s="7">
        <v>144</v>
      </c>
      <c r="AM66" s="7">
        <v>121</v>
      </c>
      <c r="AN66" s="7">
        <v>143</v>
      </c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1:60" ht="19.95" customHeight="1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1:60" ht="19.95" customHeight="1">
      <c r="A68" s="11">
        <v>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7">
        <v>5</v>
      </c>
      <c r="V68" s="2"/>
      <c r="W68" s="2"/>
      <c r="X68" s="2"/>
      <c r="Y68" s="2"/>
      <c r="Z68" s="2"/>
      <c r="AA68" s="2"/>
      <c r="AB68" s="2"/>
      <c r="AC68" s="2"/>
      <c r="AD68" s="2"/>
      <c r="AE68" s="7">
        <v>5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1:60" ht="19.95" customHeight="1">
      <c r="A69" s="3"/>
      <c r="B69" s="7">
        <v>386.5401</v>
      </c>
      <c r="C69" s="7">
        <v>220.96745300000001</v>
      </c>
      <c r="D69" s="7">
        <f t="shared" ref="D69:D79" si="16">B69*C69</f>
        <v>85412.781379365304</v>
      </c>
      <c r="E69" s="7">
        <v>93</v>
      </c>
      <c r="F69" s="7">
        <v>130</v>
      </c>
      <c r="G69" s="7">
        <v>129</v>
      </c>
      <c r="H69" s="7">
        <v>49</v>
      </c>
      <c r="I69" s="7">
        <v>138</v>
      </c>
      <c r="J69" s="7">
        <v>131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7">
        <v>335.36108400000001</v>
      </c>
      <c r="W69" s="7">
        <v>236.69360399999999</v>
      </c>
      <c r="X69" s="7">
        <f t="shared" ref="X69:X79" si="17">V69*W69</f>
        <v>79377.82361330674</v>
      </c>
      <c r="Y69" s="7">
        <v>137</v>
      </c>
      <c r="Z69" s="7">
        <v>146</v>
      </c>
      <c r="AA69" s="7">
        <v>147</v>
      </c>
      <c r="AB69" s="7">
        <v>62</v>
      </c>
      <c r="AC69" s="7">
        <v>60</v>
      </c>
      <c r="AD69" s="7">
        <v>152</v>
      </c>
      <c r="AE69" s="9" t="s">
        <v>20</v>
      </c>
      <c r="AF69" s="7">
        <v>332.24642899999998</v>
      </c>
      <c r="AG69" s="7">
        <v>239.011169</v>
      </c>
      <c r="AH69" s="7">
        <f t="shared" ref="AH69:AH79" si="18">AF69*AG69</f>
        <v>79410.607391365498</v>
      </c>
      <c r="AI69" s="7">
        <v>102</v>
      </c>
      <c r="AJ69" s="7">
        <v>124</v>
      </c>
      <c r="AK69" s="7">
        <v>132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1:60" ht="19.95" customHeight="1">
      <c r="A70" s="3"/>
      <c r="B70" s="7">
        <v>386.58935500000001</v>
      </c>
      <c r="C70" s="7">
        <v>220.35964999999999</v>
      </c>
      <c r="D70" s="7">
        <f t="shared" si="16"/>
        <v>85188.694961525747</v>
      </c>
      <c r="E70" s="7">
        <v>102</v>
      </c>
      <c r="F70" s="7">
        <v>130</v>
      </c>
      <c r="G70" s="7">
        <v>130</v>
      </c>
      <c r="H70" s="7">
        <v>49</v>
      </c>
      <c r="I70" s="7">
        <v>138</v>
      </c>
      <c r="J70" s="7">
        <v>131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7">
        <v>335.26602200000002</v>
      </c>
      <c r="W70" s="7">
        <v>236.44842499999999</v>
      </c>
      <c r="X70" s="7">
        <f t="shared" si="17"/>
        <v>79273.122857915354</v>
      </c>
      <c r="Y70" s="7">
        <v>137</v>
      </c>
      <c r="Z70" s="7">
        <v>146</v>
      </c>
      <c r="AA70" s="7">
        <v>147</v>
      </c>
      <c r="AB70" s="7">
        <v>60</v>
      </c>
      <c r="AC70" s="7">
        <v>61</v>
      </c>
      <c r="AD70" s="7">
        <v>150</v>
      </c>
      <c r="AE70" s="2"/>
      <c r="AF70" s="7">
        <v>332.52050800000001</v>
      </c>
      <c r="AG70" s="7">
        <v>238.874146</v>
      </c>
      <c r="AH70" s="7">
        <f t="shared" si="18"/>
        <v>79430.552375986168</v>
      </c>
      <c r="AI70" s="7">
        <v>101</v>
      </c>
      <c r="AJ70" s="7">
        <v>124</v>
      </c>
      <c r="AK70" s="7">
        <v>132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1:60" ht="19.95" customHeight="1">
      <c r="A71" s="3"/>
      <c r="B71" s="7">
        <v>386.58843999999999</v>
      </c>
      <c r="C71" s="7">
        <v>220.772842</v>
      </c>
      <c r="D71" s="7">
        <f t="shared" si="16"/>
        <v>85348.228583146483</v>
      </c>
      <c r="E71" s="7">
        <v>102</v>
      </c>
      <c r="F71" s="7">
        <v>131</v>
      </c>
      <c r="G71" s="7">
        <v>131</v>
      </c>
      <c r="H71" s="7">
        <v>49</v>
      </c>
      <c r="I71" s="7">
        <v>139</v>
      </c>
      <c r="J71" s="7">
        <v>130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7">
        <v>335.26602200000002</v>
      </c>
      <c r="W71" s="7">
        <v>236.662689</v>
      </c>
      <c r="X71" s="7">
        <f t="shared" si="17"/>
        <v>79344.958296853161</v>
      </c>
      <c r="Y71" s="7">
        <v>137</v>
      </c>
      <c r="Z71" s="7">
        <v>147</v>
      </c>
      <c r="AA71" s="7">
        <v>148</v>
      </c>
      <c r="AB71" s="7">
        <v>62</v>
      </c>
      <c r="AC71" s="7">
        <v>60</v>
      </c>
      <c r="AD71" s="7">
        <v>152</v>
      </c>
      <c r="AE71" s="2"/>
      <c r="AF71" s="7">
        <v>332.65893599999998</v>
      </c>
      <c r="AG71" s="7">
        <v>238.988663</v>
      </c>
      <c r="AH71" s="7">
        <f t="shared" si="18"/>
        <v>79501.714349642571</v>
      </c>
      <c r="AI71" s="7">
        <v>107</v>
      </c>
      <c r="AJ71" s="7">
        <v>125</v>
      </c>
      <c r="AK71" s="7">
        <v>128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1:60" ht="19.95" customHeight="1">
      <c r="A72" s="3"/>
      <c r="B72" s="7">
        <v>386.73318499999999</v>
      </c>
      <c r="C72" s="7">
        <v>220.607437</v>
      </c>
      <c r="D72" s="7">
        <f t="shared" si="16"/>
        <v>85316.216745696845</v>
      </c>
      <c r="E72" s="7">
        <v>105</v>
      </c>
      <c r="F72" s="7">
        <v>130</v>
      </c>
      <c r="G72" s="7">
        <v>128</v>
      </c>
      <c r="H72" s="7">
        <v>50</v>
      </c>
      <c r="I72" s="7">
        <v>136</v>
      </c>
      <c r="J72" s="7">
        <v>131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7">
        <v>335.20712300000002</v>
      </c>
      <c r="W72" s="7">
        <v>236.20347599999999</v>
      </c>
      <c r="X72" s="7">
        <f t="shared" si="17"/>
        <v>79177.087632559545</v>
      </c>
      <c r="Y72" s="7">
        <v>137</v>
      </c>
      <c r="Z72" s="7">
        <v>147</v>
      </c>
      <c r="AA72" s="7">
        <v>148</v>
      </c>
      <c r="AB72" s="7">
        <v>60</v>
      </c>
      <c r="AC72" s="7">
        <v>61</v>
      </c>
      <c r="AD72" s="7">
        <v>150</v>
      </c>
      <c r="AE72" s="2"/>
      <c r="AF72" s="7">
        <v>332.74471999999997</v>
      </c>
      <c r="AG72" s="7">
        <v>239.011169</v>
      </c>
      <c r="AH72" s="7">
        <f t="shared" si="18"/>
        <v>79529.70450577767</v>
      </c>
      <c r="AI72" s="7">
        <v>107</v>
      </c>
      <c r="AJ72" s="7">
        <v>125</v>
      </c>
      <c r="AK72" s="7">
        <v>128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1:60" ht="19.95" customHeight="1">
      <c r="A73" s="3"/>
      <c r="B73" s="7">
        <v>386.73202500000002</v>
      </c>
      <c r="C73" s="7">
        <v>220.85348500000001</v>
      </c>
      <c r="D73" s="7">
        <f t="shared" si="16"/>
        <v>85411.115482357127</v>
      </c>
      <c r="E73" s="7">
        <v>106</v>
      </c>
      <c r="F73" s="7">
        <v>131</v>
      </c>
      <c r="G73" s="7">
        <v>129</v>
      </c>
      <c r="H73" s="7">
        <v>49</v>
      </c>
      <c r="I73" s="7">
        <v>139</v>
      </c>
      <c r="J73" s="7">
        <v>130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7">
        <v>335.44332900000001</v>
      </c>
      <c r="W73" s="7">
        <v>236.197205</v>
      </c>
      <c r="X73" s="7">
        <f t="shared" si="17"/>
        <v>79230.776745695446</v>
      </c>
      <c r="Y73" s="7">
        <v>137</v>
      </c>
      <c r="Z73" s="7">
        <v>148</v>
      </c>
      <c r="AA73" s="7">
        <v>148</v>
      </c>
      <c r="AB73" s="7">
        <v>62</v>
      </c>
      <c r="AC73" s="7">
        <v>60</v>
      </c>
      <c r="AD73" s="7">
        <v>151</v>
      </c>
      <c r="AE73" s="2"/>
      <c r="AF73" s="7">
        <v>332.794556</v>
      </c>
      <c r="AG73" s="7">
        <v>239.011169</v>
      </c>
      <c r="AH73" s="7">
        <f t="shared" si="18"/>
        <v>79541.615866395965</v>
      </c>
      <c r="AI73" s="7">
        <v>110</v>
      </c>
      <c r="AJ73" s="7">
        <v>124</v>
      </c>
      <c r="AK73" s="7">
        <v>123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1:60" ht="19.95" customHeight="1">
      <c r="A74" s="3"/>
      <c r="B74" s="7">
        <v>386.70049999999998</v>
      </c>
      <c r="C74" s="7">
        <v>220.707977</v>
      </c>
      <c r="D74" s="7">
        <f t="shared" si="16"/>
        <v>85347.885059888489</v>
      </c>
      <c r="E74" s="7">
        <v>108</v>
      </c>
      <c r="F74" s="7">
        <v>130</v>
      </c>
      <c r="G74" s="7">
        <v>125</v>
      </c>
      <c r="H74" s="7">
        <v>50</v>
      </c>
      <c r="I74" s="7">
        <v>136</v>
      </c>
      <c r="J74" s="7">
        <v>131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7">
        <v>335.24960299999998</v>
      </c>
      <c r="W74" s="7">
        <v>236.19125399999999</v>
      </c>
      <c r="X74" s="7">
        <f t="shared" si="17"/>
        <v>79183.024135572152</v>
      </c>
      <c r="Y74" s="7">
        <v>137</v>
      </c>
      <c r="Z74" s="7">
        <v>148</v>
      </c>
      <c r="AA74" s="7">
        <v>149</v>
      </c>
      <c r="AB74" s="7">
        <v>60</v>
      </c>
      <c r="AC74" s="7">
        <v>61</v>
      </c>
      <c r="AD74" s="7">
        <v>150</v>
      </c>
      <c r="AE74" s="2"/>
      <c r="AF74" s="7">
        <v>332.75628699999999</v>
      </c>
      <c r="AG74" s="7">
        <v>238.64387500000001</v>
      </c>
      <c r="AH74" s="7">
        <f t="shared" si="18"/>
        <v>79410.249760292121</v>
      </c>
      <c r="AI74" s="7">
        <v>110</v>
      </c>
      <c r="AJ74" s="7">
        <v>124</v>
      </c>
      <c r="AK74" s="7">
        <v>123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1:60" ht="19.95" customHeight="1">
      <c r="A75" s="3"/>
      <c r="B75" s="7">
        <v>386.53476000000001</v>
      </c>
      <c r="C75" s="7">
        <v>220.86937</v>
      </c>
      <c r="D75" s="7">
        <f t="shared" si="16"/>
        <v>85373.688924301197</v>
      </c>
      <c r="E75" s="7">
        <v>108</v>
      </c>
      <c r="F75" s="7">
        <v>131</v>
      </c>
      <c r="G75" s="7">
        <v>126</v>
      </c>
      <c r="H75" s="7">
        <v>49</v>
      </c>
      <c r="I75" s="7">
        <v>139</v>
      </c>
      <c r="J75" s="7">
        <v>130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7">
        <v>335.26602200000002</v>
      </c>
      <c r="W75" s="7">
        <v>236.662689</v>
      </c>
      <c r="X75" s="7">
        <f t="shared" si="17"/>
        <v>79344.958296853161</v>
      </c>
      <c r="Y75" s="7">
        <v>138</v>
      </c>
      <c r="Z75" s="7">
        <v>148</v>
      </c>
      <c r="AA75" s="7">
        <v>149</v>
      </c>
      <c r="AB75" s="7">
        <v>60</v>
      </c>
      <c r="AC75" s="7">
        <v>61</v>
      </c>
      <c r="AD75" s="7">
        <v>150</v>
      </c>
      <c r="AE75" s="2"/>
      <c r="AF75" s="7">
        <v>332.52050800000001</v>
      </c>
      <c r="AG75" s="7">
        <v>239.011169</v>
      </c>
      <c r="AH75" s="7">
        <f t="shared" si="18"/>
        <v>79476.115333553855</v>
      </c>
      <c r="AI75" s="7">
        <v>113</v>
      </c>
      <c r="AJ75" s="7">
        <v>124</v>
      </c>
      <c r="AK75" s="7">
        <v>122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1:60" ht="19.95" customHeight="1">
      <c r="A76" s="3"/>
      <c r="B76" s="7">
        <v>386.67691000000002</v>
      </c>
      <c r="C76" s="7">
        <v>220.772842</v>
      </c>
      <c r="D76" s="7">
        <f t="shared" si="16"/>
        <v>85367.760356478218</v>
      </c>
      <c r="E76" s="7">
        <v>110</v>
      </c>
      <c r="F76" s="7">
        <v>131</v>
      </c>
      <c r="G76" s="7">
        <v>125</v>
      </c>
      <c r="H76" s="7">
        <v>50</v>
      </c>
      <c r="I76" s="7">
        <v>136</v>
      </c>
      <c r="J76" s="7">
        <v>131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7">
        <v>335.24960299999998</v>
      </c>
      <c r="W76" s="7">
        <v>236.442215</v>
      </c>
      <c r="X76" s="7">
        <f t="shared" si="17"/>
        <v>79267.158711190641</v>
      </c>
      <c r="Y76" s="7">
        <v>138</v>
      </c>
      <c r="Z76" s="7">
        <v>148</v>
      </c>
      <c r="AA76" s="7">
        <v>149</v>
      </c>
      <c r="AB76" s="7">
        <v>60</v>
      </c>
      <c r="AC76" s="7">
        <v>61</v>
      </c>
      <c r="AD76" s="7">
        <v>150</v>
      </c>
      <c r="AE76" s="2"/>
      <c r="AF76" s="7">
        <v>332.33367900000002</v>
      </c>
      <c r="AG76" s="7">
        <v>239.011169</v>
      </c>
      <c r="AH76" s="7">
        <f t="shared" si="18"/>
        <v>79431.461115860759</v>
      </c>
      <c r="AI76" s="7">
        <v>113</v>
      </c>
      <c r="AJ76" s="7">
        <v>124</v>
      </c>
      <c r="AK76" s="7">
        <v>122</v>
      </c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1:60" ht="19.95" customHeight="1">
      <c r="A77" s="3"/>
      <c r="B77" s="7">
        <v>386.72280899999998</v>
      </c>
      <c r="C77" s="7">
        <v>220.72972100000001</v>
      </c>
      <c r="D77" s="7">
        <f t="shared" si="16"/>
        <v>85361.217734906284</v>
      </c>
      <c r="E77" s="7">
        <v>109</v>
      </c>
      <c r="F77" s="7">
        <v>130</v>
      </c>
      <c r="G77" s="7">
        <v>124</v>
      </c>
      <c r="H77" s="7">
        <v>49</v>
      </c>
      <c r="I77" s="7">
        <v>139</v>
      </c>
      <c r="J77" s="7">
        <v>130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7">
        <v>335.24960299999998</v>
      </c>
      <c r="W77" s="7">
        <v>236.657318</v>
      </c>
      <c r="X77" s="7">
        <f t="shared" si="17"/>
        <v>79339.271906544745</v>
      </c>
      <c r="Y77" s="7">
        <v>138</v>
      </c>
      <c r="Z77" s="7">
        <v>148</v>
      </c>
      <c r="AA77" s="7">
        <v>149</v>
      </c>
      <c r="AB77" s="7">
        <v>60</v>
      </c>
      <c r="AC77" s="7">
        <v>61</v>
      </c>
      <c r="AD77" s="7">
        <v>150</v>
      </c>
      <c r="AE77" s="2"/>
      <c r="AF77" s="7">
        <v>332.65808099999998</v>
      </c>
      <c r="AG77" s="7">
        <v>239.00266999999999</v>
      </c>
      <c r="AH77" s="7">
        <f t="shared" si="18"/>
        <v>79506.16955607626</v>
      </c>
      <c r="AI77" s="7">
        <v>113</v>
      </c>
      <c r="AJ77" s="7">
        <v>124</v>
      </c>
      <c r="AK77" s="7">
        <v>122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1:60" ht="19.95" customHeight="1">
      <c r="A78" s="3"/>
      <c r="B78" s="7">
        <v>386.68945300000001</v>
      </c>
      <c r="C78" s="7">
        <v>220.54963699999999</v>
      </c>
      <c r="D78" s="7">
        <f t="shared" si="16"/>
        <v>85284.218490878557</v>
      </c>
      <c r="E78" s="7">
        <v>115</v>
      </c>
      <c r="F78" s="7">
        <v>131</v>
      </c>
      <c r="G78" s="7">
        <v>124</v>
      </c>
      <c r="H78" s="7">
        <v>49</v>
      </c>
      <c r="I78" s="7">
        <v>141</v>
      </c>
      <c r="J78" s="7">
        <v>131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7">
        <v>335.20712300000002</v>
      </c>
      <c r="W78" s="7">
        <v>236.66835</v>
      </c>
      <c r="X78" s="7">
        <f t="shared" si="17"/>
        <v>79332.916708657052</v>
      </c>
      <c r="Y78" s="7">
        <v>138</v>
      </c>
      <c r="Z78" s="7">
        <v>148</v>
      </c>
      <c r="AA78" s="7">
        <v>150</v>
      </c>
      <c r="AB78" s="7">
        <v>62</v>
      </c>
      <c r="AC78" s="7">
        <v>60</v>
      </c>
      <c r="AD78" s="7">
        <v>152</v>
      </c>
      <c r="AE78" s="2"/>
      <c r="AF78" s="7">
        <v>332.52032500000001</v>
      </c>
      <c r="AG78" s="7">
        <v>239.02593999999999</v>
      </c>
      <c r="AH78" s="7">
        <f t="shared" si="18"/>
        <v>79480.983252230493</v>
      </c>
      <c r="AI78" s="7">
        <v>113</v>
      </c>
      <c r="AJ78" s="7">
        <v>124</v>
      </c>
      <c r="AK78" s="7">
        <v>122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1:60" ht="19.95" customHeight="1">
      <c r="A79" s="3"/>
      <c r="B79" s="7">
        <v>386.64779700000003</v>
      </c>
      <c r="C79" s="7">
        <v>220.70282</v>
      </c>
      <c r="D79" s="7">
        <f t="shared" si="16"/>
        <v>85334.259144687545</v>
      </c>
      <c r="E79" s="7">
        <v>115</v>
      </c>
      <c r="F79" s="7">
        <v>132</v>
      </c>
      <c r="G79" s="7">
        <v>125</v>
      </c>
      <c r="H79" s="7">
        <v>49</v>
      </c>
      <c r="I79" s="7">
        <v>141</v>
      </c>
      <c r="J79" s="7">
        <v>131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7">
        <v>335.20712300000002</v>
      </c>
      <c r="W79" s="7">
        <v>236.416855</v>
      </c>
      <c r="X79" s="7">
        <f t="shared" si="17"/>
        <v>79248.613793258177</v>
      </c>
      <c r="Y79" s="7">
        <v>138</v>
      </c>
      <c r="Z79" s="7">
        <v>148</v>
      </c>
      <c r="AA79" s="7">
        <v>149</v>
      </c>
      <c r="AB79" s="7">
        <v>60</v>
      </c>
      <c r="AC79" s="7">
        <v>61</v>
      </c>
      <c r="AD79" s="7">
        <v>150</v>
      </c>
      <c r="AE79" s="2"/>
      <c r="AF79" s="7">
        <v>333.15576199999998</v>
      </c>
      <c r="AG79" s="7">
        <v>239.011169</v>
      </c>
      <c r="AH79" s="7">
        <f t="shared" si="18"/>
        <v>79627.948134705774</v>
      </c>
      <c r="AI79" s="7">
        <v>112</v>
      </c>
      <c r="AJ79" s="7">
        <v>124</v>
      </c>
      <c r="AK79" s="7">
        <v>121</v>
      </c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1:60" ht="19.95" customHeight="1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1:60" ht="19.95" customHeight="1">
      <c r="A81" s="11">
        <v>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7">
        <v>6</v>
      </c>
      <c r="V81" s="2"/>
      <c r="W81" s="2"/>
      <c r="X81" s="2"/>
      <c r="Y81" s="2"/>
      <c r="Z81" s="2"/>
      <c r="AA81" s="2"/>
      <c r="AB81" s="2"/>
      <c r="AC81" s="2"/>
      <c r="AD81" s="2"/>
      <c r="AE81" s="7">
        <v>6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1:60" ht="19.95" customHeight="1">
      <c r="A82" s="3"/>
      <c r="B82" s="7">
        <v>388.54165599999999</v>
      </c>
      <c r="C82" s="7">
        <v>227.16682399999999</v>
      </c>
      <c r="D82" s="7">
        <f t="shared" ref="D82:D92" si="19">B82*C82</f>
        <v>88263.773985220541</v>
      </c>
      <c r="E82" s="7">
        <v>110</v>
      </c>
      <c r="F82" s="7">
        <v>137</v>
      </c>
      <c r="G82" s="7">
        <v>134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7">
        <v>332.51364100000001</v>
      </c>
      <c r="W82" s="7">
        <v>234.53743</v>
      </c>
      <c r="X82" s="7">
        <f t="shared" ref="X82:X92" si="20">V82*W82</f>
        <v>77986.894800082635</v>
      </c>
      <c r="Y82" s="7">
        <v>143</v>
      </c>
      <c r="Z82" s="7">
        <v>154</v>
      </c>
      <c r="AA82" s="7">
        <v>151</v>
      </c>
      <c r="AB82" s="7">
        <v>63</v>
      </c>
      <c r="AC82" s="7">
        <v>60</v>
      </c>
      <c r="AD82" s="7">
        <v>150</v>
      </c>
      <c r="AE82" s="9" t="s">
        <v>20</v>
      </c>
      <c r="AF82" s="7">
        <v>321.76852400000001</v>
      </c>
      <c r="AG82" s="7">
        <v>241.70109600000001</v>
      </c>
      <c r="AH82" s="7">
        <f t="shared" ref="AH82:AH92" si="21">AF82*AG82</f>
        <v>77771.804909102313</v>
      </c>
      <c r="AI82" s="7">
        <v>97</v>
      </c>
      <c r="AJ82" s="7">
        <v>114</v>
      </c>
      <c r="AK82" s="7">
        <v>132</v>
      </c>
      <c r="AL82" s="7">
        <v>28</v>
      </c>
      <c r="AM82" s="7">
        <v>150</v>
      </c>
      <c r="AN82" s="7">
        <v>159</v>
      </c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1:60" ht="19.95" customHeight="1">
      <c r="A83" s="3"/>
      <c r="B83" s="7">
        <v>381.753693</v>
      </c>
      <c r="C83" s="7">
        <v>227.16682399999999</v>
      </c>
      <c r="D83" s="7">
        <f t="shared" si="19"/>
        <v>86721.773989081034</v>
      </c>
      <c r="E83" s="7">
        <v>109</v>
      </c>
      <c r="F83" s="7">
        <v>136</v>
      </c>
      <c r="G83" s="7">
        <v>133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7">
        <v>332.40493800000002</v>
      </c>
      <c r="W83" s="7">
        <v>234.70069899999999</v>
      </c>
      <c r="X83" s="7">
        <f t="shared" si="20"/>
        <v>78015.671299651658</v>
      </c>
      <c r="Y83" s="7">
        <v>143</v>
      </c>
      <c r="Z83" s="7">
        <v>153</v>
      </c>
      <c r="AA83" s="7">
        <v>150</v>
      </c>
      <c r="AB83" s="7">
        <v>60</v>
      </c>
      <c r="AC83" s="7">
        <v>61</v>
      </c>
      <c r="AD83" s="7">
        <v>149</v>
      </c>
      <c r="AE83" s="2"/>
      <c r="AF83" s="7">
        <v>321.88736</v>
      </c>
      <c r="AG83" s="7">
        <v>241.420761</v>
      </c>
      <c r="AH83" s="7">
        <f t="shared" si="21"/>
        <v>77710.291407480967</v>
      </c>
      <c r="AI83" s="7">
        <v>96</v>
      </c>
      <c r="AJ83" s="7">
        <v>114</v>
      </c>
      <c r="AK83" s="7">
        <v>131</v>
      </c>
      <c r="AL83" s="7">
        <v>28</v>
      </c>
      <c r="AM83" s="7">
        <v>150</v>
      </c>
      <c r="AN83" s="7">
        <v>159</v>
      </c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1:60" ht="19.95" customHeight="1">
      <c r="A84" s="3"/>
      <c r="B84" s="7">
        <v>382.14541600000001</v>
      </c>
      <c r="C84" s="7">
        <v>227.03843699999999</v>
      </c>
      <c r="D84" s="7">
        <f t="shared" si="19"/>
        <v>86761.697955354786</v>
      </c>
      <c r="E84" s="7">
        <v>113</v>
      </c>
      <c r="F84" s="7">
        <v>136</v>
      </c>
      <c r="G84" s="7">
        <v>131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7">
        <v>323.20840500000003</v>
      </c>
      <c r="W84" s="7">
        <v>234.61000100000001</v>
      </c>
      <c r="X84" s="7">
        <f t="shared" si="20"/>
        <v>75827.924220258414</v>
      </c>
      <c r="Y84" s="7">
        <v>143</v>
      </c>
      <c r="Z84" s="7">
        <v>153</v>
      </c>
      <c r="AA84" s="7">
        <v>151</v>
      </c>
      <c r="AB84" s="7">
        <v>63</v>
      </c>
      <c r="AC84" s="7">
        <v>60</v>
      </c>
      <c r="AD84" s="7">
        <v>150</v>
      </c>
      <c r="AE84" s="2"/>
      <c r="AF84" s="7">
        <v>321.41790800000001</v>
      </c>
      <c r="AG84" s="7">
        <v>241.818726</v>
      </c>
      <c r="AH84" s="7">
        <f t="shared" si="21"/>
        <v>77724.869026145214</v>
      </c>
      <c r="AI84" s="7">
        <v>102</v>
      </c>
      <c r="AJ84" s="7">
        <v>114</v>
      </c>
      <c r="AK84" s="7">
        <v>127</v>
      </c>
      <c r="AL84" s="7">
        <v>28</v>
      </c>
      <c r="AM84" s="7">
        <v>150</v>
      </c>
      <c r="AN84" s="7">
        <v>159</v>
      </c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1:60" ht="19.95" customHeight="1">
      <c r="A85" s="3"/>
      <c r="B85" s="7">
        <v>383.27868699999999</v>
      </c>
      <c r="C85" s="7">
        <v>227.19551100000001</v>
      </c>
      <c r="D85" s="7">
        <f t="shared" si="19"/>
        <v>87079.197148374064</v>
      </c>
      <c r="E85" s="7">
        <v>113</v>
      </c>
      <c r="F85" s="7">
        <v>136</v>
      </c>
      <c r="G85" s="7">
        <v>131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7">
        <v>332.27517699999999</v>
      </c>
      <c r="W85" s="7">
        <v>235.43600499999999</v>
      </c>
      <c r="X85" s="7">
        <f t="shared" si="20"/>
        <v>78229.540233547887</v>
      </c>
      <c r="Y85" s="7">
        <v>143</v>
      </c>
      <c r="Z85" s="7">
        <v>154</v>
      </c>
      <c r="AA85" s="7">
        <v>151</v>
      </c>
      <c r="AB85" s="7">
        <v>60</v>
      </c>
      <c r="AC85" s="7">
        <v>62</v>
      </c>
      <c r="AD85" s="7">
        <v>149</v>
      </c>
      <c r="AE85" s="2"/>
      <c r="AF85" s="7">
        <v>321.57247899999999</v>
      </c>
      <c r="AG85" s="7">
        <v>241.74615499999999</v>
      </c>
      <c r="AH85" s="7">
        <f t="shared" si="21"/>
        <v>77738.91035206824</v>
      </c>
      <c r="AI85" s="7">
        <v>102</v>
      </c>
      <c r="AJ85" s="7">
        <v>115</v>
      </c>
      <c r="AK85" s="7">
        <v>127</v>
      </c>
      <c r="AL85" s="7">
        <v>27</v>
      </c>
      <c r="AM85" s="7">
        <v>151</v>
      </c>
      <c r="AN85" s="7">
        <v>160</v>
      </c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1:60" ht="19.95" customHeight="1">
      <c r="A86" s="3"/>
      <c r="B86" s="7">
        <v>389.003174</v>
      </c>
      <c r="C86" s="7">
        <v>227.295456</v>
      </c>
      <c r="D86" s="7">
        <f t="shared" si="19"/>
        <v>88418.653819777348</v>
      </c>
      <c r="E86" s="7">
        <v>115</v>
      </c>
      <c r="F86" s="7">
        <v>135</v>
      </c>
      <c r="G86" s="7">
        <v>129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7">
        <v>322.85858200000001</v>
      </c>
      <c r="W86" s="7">
        <v>234.281204</v>
      </c>
      <c r="X86" s="7">
        <f t="shared" si="20"/>
        <v>75639.697312692733</v>
      </c>
      <c r="Y86" s="7">
        <v>143</v>
      </c>
      <c r="Z86" s="7">
        <v>153</v>
      </c>
      <c r="AA86" s="7">
        <v>150</v>
      </c>
      <c r="AB86" s="7">
        <v>62</v>
      </c>
      <c r="AC86" s="7">
        <v>60</v>
      </c>
      <c r="AD86" s="7">
        <v>150</v>
      </c>
      <c r="AE86" s="2"/>
      <c r="AF86" s="7">
        <v>321.40976000000001</v>
      </c>
      <c r="AG86" s="7">
        <v>241.095383</v>
      </c>
      <c r="AH86" s="7">
        <f t="shared" si="21"/>
        <v>77490.409187138081</v>
      </c>
      <c r="AI86" s="7">
        <v>105</v>
      </c>
      <c r="AJ86" s="7">
        <v>115</v>
      </c>
      <c r="AK86" s="7">
        <v>124</v>
      </c>
      <c r="AL86" s="7">
        <v>28</v>
      </c>
      <c r="AM86" s="7">
        <v>148</v>
      </c>
      <c r="AN86" s="7">
        <v>160</v>
      </c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1:60" ht="19.95" customHeight="1">
      <c r="A87" s="3"/>
      <c r="B87" s="7">
        <v>388.47830199999999</v>
      </c>
      <c r="C87" s="7">
        <v>227.10368299999999</v>
      </c>
      <c r="D87" s="7">
        <f t="shared" si="19"/>
        <v>88224.853149786257</v>
      </c>
      <c r="E87" s="7">
        <v>115</v>
      </c>
      <c r="F87" s="7">
        <v>136</v>
      </c>
      <c r="G87" s="7">
        <v>130</v>
      </c>
      <c r="H87" s="2"/>
      <c r="I87" s="2"/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7">
        <v>322.814911</v>
      </c>
      <c r="W87" s="7">
        <v>234.046875</v>
      </c>
      <c r="X87" s="7">
        <f t="shared" si="20"/>
        <v>75553.82112295313</v>
      </c>
      <c r="Y87" s="7">
        <v>143</v>
      </c>
      <c r="Z87" s="7">
        <v>153</v>
      </c>
      <c r="AA87" s="7">
        <v>150</v>
      </c>
      <c r="AB87" s="7">
        <v>61</v>
      </c>
      <c r="AC87" s="7">
        <v>61</v>
      </c>
      <c r="AD87" s="7">
        <v>149</v>
      </c>
      <c r="AE87" s="2"/>
      <c r="AF87" s="7">
        <v>321.40976000000001</v>
      </c>
      <c r="AG87" s="7">
        <v>241.41027800000001</v>
      </c>
      <c r="AH87" s="7">
        <f t="shared" si="21"/>
        <v>77591.619513513288</v>
      </c>
      <c r="AI87" s="7">
        <v>105</v>
      </c>
      <c r="AJ87" s="7">
        <v>115</v>
      </c>
      <c r="AK87" s="7">
        <v>124</v>
      </c>
      <c r="AL87" s="7">
        <v>27</v>
      </c>
      <c r="AM87" s="7">
        <v>151</v>
      </c>
      <c r="AN87" s="7">
        <v>160</v>
      </c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1:60" ht="19.95" customHeight="1">
      <c r="A88" s="3"/>
      <c r="B88" s="7">
        <v>388.54348800000002</v>
      </c>
      <c r="C88" s="7">
        <v>227.10368299999999</v>
      </c>
      <c r="D88" s="7">
        <f t="shared" si="19"/>
        <v>88239.657130466308</v>
      </c>
      <c r="E88" s="7">
        <v>119</v>
      </c>
      <c r="F88" s="7">
        <v>136</v>
      </c>
      <c r="G88" s="7">
        <v>126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7">
        <v>331.588348</v>
      </c>
      <c r="W88" s="7">
        <v>235.02389500000001</v>
      </c>
      <c r="X88" s="7">
        <f t="shared" si="20"/>
        <v>77931.185083575459</v>
      </c>
      <c r="Y88" s="7">
        <v>142</v>
      </c>
      <c r="Z88" s="7">
        <v>153</v>
      </c>
      <c r="AA88" s="7">
        <v>150</v>
      </c>
      <c r="AB88" s="7">
        <v>61</v>
      </c>
      <c r="AC88" s="7">
        <v>61</v>
      </c>
      <c r="AD88" s="7">
        <v>149</v>
      </c>
      <c r="AE88" s="2"/>
      <c r="AF88" s="7">
        <v>322.08807400000001</v>
      </c>
      <c r="AG88" s="7">
        <v>241.21404999999999</v>
      </c>
      <c r="AH88" s="7">
        <f t="shared" si="21"/>
        <v>77692.168786239694</v>
      </c>
      <c r="AI88" s="7">
        <v>109</v>
      </c>
      <c r="AJ88" s="7">
        <v>115</v>
      </c>
      <c r="AK88" s="7">
        <v>123</v>
      </c>
      <c r="AL88" s="7">
        <v>27</v>
      </c>
      <c r="AM88" s="7">
        <v>151</v>
      </c>
      <c r="AN88" s="7">
        <v>160</v>
      </c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1:60" ht="19.95" customHeight="1">
      <c r="A89" s="3"/>
      <c r="B89" s="7">
        <v>388.54165599999999</v>
      </c>
      <c r="C89" s="7">
        <v>227.232483</v>
      </c>
      <c r="D89" s="7">
        <f t="shared" si="19"/>
        <v>88289.285241811842</v>
      </c>
      <c r="E89" s="7">
        <v>119</v>
      </c>
      <c r="F89" s="7">
        <v>135</v>
      </c>
      <c r="G89" s="7">
        <v>126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7">
        <v>331.866333</v>
      </c>
      <c r="W89" s="7">
        <v>235.656769</v>
      </c>
      <c r="X89" s="7">
        <f t="shared" si="20"/>
        <v>78206.547774658073</v>
      </c>
      <c r="Y89" s="7">
        <v>142</v>
      </c>
      <c r="Z89" s="7">
        <v>153</v>
      </c>
      <c r="AA89" s="7">
        <v>150</v>
      </c>
      <c r="AB89" s="7">
        <v>60</v>
      </c>
      <c r="AC89" s="7">
        <v>61</v>
      </c>
      <c r="AD89" s="7">
        <v>149</v>
      </c>
      <c r="AE89" s="2"/>
      <c r="AF89" s="7">
        <v>321.94656400000002</v>
      </c>
      <c r="AG89" s="7">
        <v>241.457382</v>
      </c>
      <c r="AH89" s="7">
        <f t="shared" si="21"/>
        <v>77736.374487335459</v>
      </c>
      <c r="AI89" s="7">
        <v>108</v>
      </c>
      <c r="AJ89" s="7">
        <v>115</v>
      </c>
      <c r="AK89" s="7">
        <v>123</v>
      </c>
      <c r="AL89" s="7">
        <v>27</v>
      </c>
      <c r="AM89" s="7">
        <v>151</v>
      </c>
      <c r="AN89" s="7">
        <v>160</v>
      </c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1:60" ht="19.95" customHeight="1">
      <c r="A90" s="3"/>
      <c r="B90" s="7">
        <v>389.88089000000002</v>
      </c>
      <c r="C90" s="7">
        <v>227.16682399999999</v>
      </c>
      <c r="D90" s="7">
        <f t="shared" si="19"/>
        <v>88568.00351959336</v>
      </c>
      <c r="E90" s="7">
        <v>124</v>
      </c>
      <c r="F90" s="7">
        <v>136</v>
      </c>
      <c r="G90" s="7">
        <v>122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7">
        <v>331.87152099999997</v>
      </c>
      <c r="W90" s="7">
        <v>235.30375699999999</v>
      </c>
      <c r="X90" s="7">
        <f t="shared" si="20"/>
        <v>78090.61573260439</v>
      </c>
      <c r="Y90" s="7">
        <v>142</v>
      </c>
      <c r="Z90" s="7">
        <v>153</v>
      </c>
      <c r="AA90" s="7">
        <v>150</v>
      </c>
      <c r="AB90" s="7">
        <v>60</v>
      </c>
      <c r="AC90" s="7">
        <v>61</v>
      </c>
      <c r="AD90" s="7">
        <v>148</v>
      </c>
      <c r="AE90" s="2"/>
      <c r="AF90" s="7">
        <v>321.91540500000002</v>
      </c>
      <c r="AG90" s="7">
        <v>241.62323000000001</v>
      </c>
      <c r="AH90" s="7">
        <f t="shared" si="21"/>
        <v>77782.239942858156</v>
      </c>
      <c r="AI90" s="7">
        <v>106</v>
      </c>
      <c r="AJ90" s="7">
        <v>114</v>
      </c>
      <c r="AK90" s="7">
        <v>122</v>
      </c>
      <c r="AL90" s="7">
        <v>28</v>
      </c>
      <c r="AM90" s="7">
        <v>151</v>
      </c>
      <c r="AN90" s="7">
        <v>159</v>
      </c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spans="1:60" ht="19.95" customHeight="1">
      <c r="A91" s="3"/>
      <c r="B91" s="7">
        <v>381.22457900000001</v>
      </c>
      <c r="C91" s="7">
        <v>227.296829</v>
      </c>
      <c r="D91" s="7">
        <f t="shared" si="19"/>
        <v>86651.137943559996</v>
      </c>
      <c r="E91" s="7">
        <v>123</v>
      </c>
      <c r="F91" s="7">
        <v>135</v>
      </c>
      <c r="G91" s="7">
        <v>122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7">
        <v>332.03900099999998</v>
      </c>
      <c r="W91" s="7">
        <v>234.616623</v>
      </c>
      <c r="X91" s="7">
        <f t="shared" si="20"/>
        <v>77901.869118913615</v>
      </c>
      <c r="Y91" s="7">
        <v>142</v>
      </c>
      <c r="Z91" s="7">
        <v>153</v>
      </c>
      <c r="AA91" s="7">
        <v>150</v>
      </c>
      <c r="AB91" s="7">
        <v>63</v>
      </c>
      <c r="AC91" s="7">
        <v>59</v>
      </c>
      <c r="AD91" s="7">
        <v>149</v>
      </c>
      <c r="AE91" s="2"/>
      <c r="AF91" s="7">
        <v>321.71957400000002</v>
      </c>
      <c r="AG91" s="7">
        <v>241.179337</v>
      </c>
      <c r="AH91" s="7">
        <f t="shared" si="21"/>
        <v>77592.113557242439</v>
      </c>
      <c r="AI91" s="7">
        <v>107</v>
      </c>
      <c r="AJ91" s="7">
        <v>115</v>
      </c>
      <c r="AK91" s="7">
        <v>122</v>
      </c>
      <c r="AL91" s="7">
        <v>28</v>
      </c>
      <c r="AM91" s="7">
        <v>151</v>
      </c>
      <c r="AN91" s="7">
        <v>159</v>
      </c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spans="1:60" ht="19.95" customHeight="1">
      <c r="A92" s="3"/>
      <c r="B92" s="7">
        <v>388.31228599999997</v>
      </c>
      <c r="C92" s="7">
        <v>226.97726399999999</v>
      </c>
      <c r="D92" s="7">
        <f t="shared" si="19"/>
        <v>88138.060253865493</v>
      </c>
      <c r="E92" s="7">
        <v>125</v>
      </c>
      <c r="F92" s="7">
        <v>134</v>
      </c>
      <c r="G92" s="7">
        <v>120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7">
        <v>331.90924100000001</v>
      </c>
      <c r="W92" s="7">
        <v>234.946381</v>
      </c>
      <c r="X92" s="7">
        <f t="shared" si="20"/>
        <v>77980.874993406818</v>
      </c>
      <c r="Y92" s="7">
        <v>141</v>
      </c>
      <c r="Z92" s="7">
        <v>152</v>
      </c>
      <c r="AA92" s="7">
        <v>149</v>
      </c>
      <c r="AB92" s="7">
        <v>60</v>
      </c>
      <c r="AC92" s="7">
        <v>61</v>
      </c>
      <c r="AD92" s="7">
        <v>148</v>
      </c>
      <c r="AE92" s="2"/>
      <c r="AF92" s="7">
        <v>321.74267600000002</v>
      </c>
      <c r="AG92" s="7">
        <v>241.220474</v>
      </c>
      <c r="AH92" s="7">
        <f t="shared" si="21"/>
        <v>77610.92081074843</v>
      </c>
      <c r="AI92" s="7">
        <v>106</v>
      </c>
      <c r="AJ92" s="7">
        <v>114</v>
      </c>
      <c r="AK92" s="7">
        <v>124</v>
      </c>
      <c r="AL92" s="7">
        <v>28</v>
      </c>
      <c r="AM92" s="7">
        <v>151</v>
      </c>
      <c r="AN92" s="7">
        <v>159</v>
      </c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spans="1:60" ht="19.95" customHeight="1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1:60" ht="19.95" customHeight="1">
      <c r="A94" s="11">
        <v>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7">
        <v>7</v>
      </c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1:60" ht="19.95" customHeight="1">
      <c r="A95" s="3"/>
      <c r="B95" s="7">
        <v>398.99993899999998</v>
      </c>
      <c r="C95" s="7">
        <v>229.99996899999999</v>
      </c>
      <c r="D95" s="7">
        <f t="shared" ref="D95:D105" si="22">B95*C95</f>
        <v>91769.973601001882</v>
      </c>
      <c r="E95" s="7">
        <v>108</v>
      </c>
      <c r="F95" s="7">
        <v>129</v>
      </c>
      <c r="G95" s="7">
        <v>131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9" t="s">
        <v>20</v>
      </c>
      <c r="AF95" s="2"/>
      <c r="AG95" s="2"/>
      <c r="AH95" s="2"/>
      <c r="AI95" s="2"/>
      <c r="AJ95" s="2"/>
      <c r="AK95" s="2"/>
      <c r="AL95" s="7">
        <v>50</v>
      </c>
      <c r="AM95" s="7">
        <v>153</v>
      </c>
      <c r="AN95" s="7">
        <v>136</v>
      </c>
      <c r="AO95" s="2"/>
      <c r="AP95" s="7">
        <v>382.34435999999999</v>
      </c>
      <c r="AQ95" s="7">
        <v>272.14389</v>
      </c>
      <c r="AR95" s="7">
        <v>111</v>
      </c>
      <c r="AS95" s="7">
        <v>105</v>
      </c>
      <c r="AT95" s="7">
        <v>128</v>
      </c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1:60" ht="19.95" customHeight="1">
      <c r="A96" s="3"/>
      <c r="B96" s="7">
        <v>400</v>
      </c>
      <c r="C96" s="7">
        <v>228</v>
      </c>
      <c r="D96" s="7">
        <f t="shared" si="22"/>
        <v>91200</v>
      </c>
      <c r="E96" s="7">
        <v>107</v>
      </c>
      <c r="F96" s="7">
        <v>128</v>
      </c>
      <c r="G96" s="7">
        <v>129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9" t="s">
        <v>21</v>
      </c>
      <c r="AF96" s="2"/>
      <c r="AG96" s="2"/>
      <c r="AH96" s="2"/>
      <c r="AI96" s="2"/>
      <c r="AJ96" s="2"/>
      <c r="AK96" s="2"/>
      <c r="AL96" s="7">
        <v>50</v>
      </c>
      <c r="AM96" s="7">
        <v>155</v>
      </c>
      <c r="AN96" s="7">
        <v>135</v>
      </c>
      <c r="AO96" s="2"/>
      <c r="AP96" s="7">
        <v>381.62304699999999</v>
      </c>
      <c r="AQ96" s="7">
        <v>271.78765900000002</v>
      </c>
      <c r="AR96" s="7">
        <v>110</v>
      </c>
      <c r="AS96" s="7">
        <v>104</v>
      </c>
      <c r="AT96" s="7">
        <v>127</v>
      </c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1:60" ht="19.95" customHeight="1">
      <c r="A97" s="3"/>
      <c r="B97" s="7">
        <v>399.06607100000002</v>
      </c>
      <c r="C97" s="7">
        <v>228.66615300000001</v>
      </c>
      <c r="D97" s="7">
        <f t="shared" si="22"/>
        <v>91252.903248394869</v>
      </c>
      <c r="E97" s="7">
        <v>112</v>
      </c>
      <c r="F97" s="7">
        <v>128</v>
      </c>
      <c r="G97" s="7">
        <v>128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7">
        <v>50</v>
      </c>
      <c r="AM97" s="7">
        <v>152</v>
      </c>
      <c r="AN97" s="7">
        <v>137</v>
      </c>
      <c r="AO97" s="2"/>
      <c r="AP97" s="7">
        <v>381.02191199999999</v>
      </c>
      <c r="AQ97" s="7">
        <v>271.96579000000003</v>
      </c>
      <c r="AR97" s="7">
        <v>112</v>
      </c>
      <c r="AS97" s="9" t="s">
        <v>22</v>
      </c>
      <c r="AT97" s="7">
        <v>125</v>
      </c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spans="1:60" ht="19.95" customHeight="1">
      <c r="A98" s="3"/>
      <c r="B98" s="7">
        <v>394</v>
      </c>
      <c r="C98" s="7">
        <v>228</v>
      </c>
      <c r="D98" s="7">
        <f t="shared" si="22"/>
        <v>89832</v>
      </c>
      <c r="E98" s="7">
        <v>113</v>
      </c>
      <c r="F98" s="7">
        <v>129</v>
      </c>
      <c r="G98" s="7">
        <v>129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7">
        <v>50</v>
      </c>
      <c r="AM98" s="7">
        <v>154</v>
      </c>
      <c r="AN98" s="7">
        <v>137</v>
      </c>
      <c r="AO98" s="2"/>
      <c r="AP98" s="7">
        <v>381.01767000000001</v>
      </c>
      <c r="AQ98" s="7">
        <v>271.93637100000001</v>
      </c>
      <c r="AR98" s="7">
        <v>112</v>
      </c>
      <c r="AS98" s="7">
        <v>104</v>
      </c>
      <c r="AT98" s="7">
        <v>125</v>
      </c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1:60" ht="19.95" customHeight="1">
      <c r="A99" s="3"/>
      <c r="B99" s="7">
        <v>400</v>
      </c>
      <c r="C99" s="7">
        <v>230</v>
      </c>
      <c r="D99" s="7">
        <f t="shared" si="22"/>
        <v>92000</v>
      </c>
      <c r="E99" s="7">
        <v>116</v>
      </c>
      <c r="F99" s="7">
        <v>129</v>
      </c>
      <c r="G99" s="7">
        <v>127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7">
        <v>50</v>
      </c>
      <c r="AM99" s="7">
        <v>152</v>
      </c>
      <c r="AN99" s="7">
        <v>137</v>
      </c>
      <c r="AO99" s="2"/>
      <c r="AP99" s="7">
        <v>381.02596999999997</v>
      </c>
      <c r="AQ99" s="7">
        <v>271.81640599999997</v>
      </c>
      <c r="AR99" s="7">
        <v>114</v>
      </c>
      <c r="AS99" s="7">
        <v>103</v>
      </c>
      <c r="AT99" s="7">
        <v>122</v>
      </c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spans="1:60" ht="19.95" customHeight="1">
      <c r="A100" s="3"/>
      <c r="B100" s="7">
        <v>398.50213600000001</v>
      </c>
      <c r="C100" s="7">
        <v>230.16220100000001</v>
      </c>
      <c r="D100" s="7">
        <f t="shared" si="22"/>
        <v>91720.128724961338</v>
      </c>
      <c r="E100" s="7">
        <v>116</v>
      </c>
      <c r="F100" s="7">
        <v>130</v>
      </c>
      <c r="G100" s="7">
        <v>127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7">
        <v>50</v>
      </c>
      <c r="AM100" s="7">
        <v>154</v>
      </c>
      <c r="AN100" s="7">
        <v>137</v>
      </c>
      <c r="AO100" s="2"/>
      <c r="AP100" s="7">
        <v>381.02191199999999</v>
      </c>
      <c r="AQ100" s="7">
        <v>271.96579000000003</v>
      </c>
      <c r="AR100" s="7">
        <v>113</v>
      </c>
      <c r="AS100" s="7">
        <v>103</v>
      </c>
      <c r="AT100" s="7">
        <v>121</v>
      </c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spans="1:60" ht="19.95" customHeight="1">
      <c r="A101" s="3"/>
      <c r="B101" s="7">
        <v>398.78152499999999</v>
      </c>
      <c r="C101" s="7">
        <v>228.35978700000001</v>
      </c>
      <c r="D101" s="7">
        <f t="shared" si="22"/>
        <v>91065.664108535173</v>
      </c>
      <c r="E101" s="7">
        <v>120</v>
      </c>
      <c r="F101" s="7">
        <v>130</v>
      </c>
      <c r="G101" s="7">
        <v>127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7">
        <v>50</v>
      </c>
      <c r="AM101" s="7">
        <v>152</v>
      </c>
      <c r="AN101" s="7">
        <v>137</v>
      </c>
      <c r="AO101" s="2"/>
      <c r="AP101" s="7">
        <v>381.54788200000002</v>
      </c>
      <c r="AQ101" s="7">
        <v>271.88980099999998</v>
      </c>
      <c r="AR101" s="7">
        <v>114</v>
      </c>
      <c r="AS101" s="7">
        <v>103</v>
      </c>
      <c r="AT101" s="7">
        <v>119</v>
      </c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spans="1:60" ht="19.95" customHeight="1">
      <c r="A102" s="3"/>
      <c r="B102" s="7">
        <v>399.99993899999998</v>
      </c>
      <c r="C102" s="7">
        <v>227.99996899999999</v>
      </c>
      <c r="D102" s="7">
        <f t="shared" si="22"/>
        <v>91199.973692001891</v>
      </c>
      <c r="E102" s="7">
        <v>119</v>
      </c>
      <c r="F102" s="7">
        <v>130</v>
      </c>
      <c r="G102" s="7">
        <v>127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7">
        <v>49</v>
      </c>
      <c r="AM102" s="7">
        <v>156</v>
      </c>
      <c r="AN102" s="7">
        <v>136</v>
      </c>
      <c r="AO102" s="2"/>
      <c r="AP102" s="7">
        <v>381.03817700000002</v>
      </c>
      <c r="AQ102" s="7">
        <v>272.09670999999997</v>
      </c>
      <c r="AR102" s="7">
        <v>113</v>
      </c>
      <c r="AS102" s="7">
        <v>102</v>
      </c>
      <c r="AT102" s="7">
        <v>119</v>
      </c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spans="1:60" ht="19.95" customHeight="1">
      <c r="A103" s="3"/>
      <c r="B103" s="7">
        <v>394.61834700000003</v>
      </c>
      <c r="C103" s="7">
        <v>228.95413199999999</v>
      </c>
      <c r="D103" s="7">
        <f t="shared" si="22"/>
        <v>90349.50110865981</v>
      </c>
      <c r="E103" s="7">
        <v>121</v>
      </c>
      <c r="F103" s="7">
        <v>131</v>
      </c>
      <c r="G103" s="7">
        <v>124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7">
        <v>50</v>
      </c>
      <c r="AM103" s="7">
        <v>154</v>
      </c>
      <c r="AN103" s="7">
        <v>136</v>
      </c>
      <c r="AO103" s="2"/>
      <c r="AP103" s="7">
        <v>380.843842</v>
      </c>
      <c r="AQ103" s="7">
        <v>272.14389</v>
      </c>
      <c r="AR103" s="7">
        <v>113</v>
      </c>
      <c r="AS103" s="7">
        <v>100</v>
      </c>
      <c r="AT103" s="7">
        <v>118</v>
      </c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spans="1:60" ht="19.95" customHeight="1">
      <c r="A104" s="3"/>
      <c r="B104" s="7">
        <v>399.99993899999998</v>
      </c>
      <c r="C104" s="7">
        <v>227.99996899999999</v>
      </c>
      <c r="D104" s="7">
        <f t="shared" si="22"/>
        <v>91199.973692001891</v>
      </c>
      <c r="E104" s="7">
        <v>121</v>
      </c>
      <c r="F104" s="7">
        <v>131</v>
      </c>
      <c r="G104" s="7">
        <v>124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7">
        <v>49</v>
      </c>
      <c r="AM104" s="7">
        <v>156</v>
      </c>
      <c r="AN104" s="7">
        <v>136</v>
      </c>
      <c r="AO104" s="2"/>
      <c r="AP104" s="7">
        <v>384.24597199999999</v>
      </c>
      <c r="AQ104" s="7">
        <v>271.81640599999997</v>
      </c>
      <c r="AR104" s="7">
        <v>113</v>
      </c>
      <c r="AS104" s="7">
        <v>100</v>
      </c>
      <c r="AT104" s="7">
        <v>118</v>
      </c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spans="1:60" ht="19.95" customHeight="1">
      <c r="A105" s="12"/>
      <c r="B105" s="13">
        <v>400.07498199999998</v>
      </c>
      <c r="C105" s="13">
        <v>227.77882399999999</v>
      </c>
      <c r="D105" s="13">
        <f t="shared" si="22"/>
        <v>91128.608911781164</v>
      </c>
      <c r="E105" s="7">
        <v>124</v>
      </c>
      <c r="F105" s="7">
        <v>131</v>
      </c>
      <c r="G105" s="7">
        <v>123</v>
      </c>
      <c r="H105" s="2"/>
      <c r="I105" s="2"/>
      <c r="J105" s="2"/>
      <c r="K105" s="2"/>
      <c r="L105" s="2"/>
      <c r="M105" s="14"/>
      <c r="N105" s="14"/>
      <c r="O105" s="2"/>
      <c r="P105" s="2"/>
      <c r="Q105" s="2"/>
      <c r="R105" s="2"/>
      <c r="S105" s="2"/>
      <c r="T105" s="2"/>
      <c r="U105" s="14"/>
      <c r="V105" s="14"/>
      <c r="W105" s="14"/>
      <c r="X105" s="14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7">
        <v>50</v>
      </c>
      <c r="AM105" s="7">
        <v>154</v>
      </c>
      <c r="AN105" s="7">
        <v>137</v>
      </c>
      <c r="AO105" s="2"/>
      <c r="AP105" s="7">
        <v>381.01767000000001</v>
      </c>
      <c r="AQ105" s="7">
        <v>272.11370799999997</v>
      </c>
      <c r="AR105" s="7">
        <v>111</v>
      </c>
      <c r="AS105" s="7">
        <v>98</v>
      </c>
      <c r="AT105" s="7">
        <v>116</v>
      </c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spans="1:60" ht="19.95" customHeight="1">
      <c r="A106" s="15" t="s">
        <v>23</v>
      </c>
      <c r="B106" s="16">
        <f>MAX(B17:B105)</f>
        <v>400.07498199999998</v>
      </c>
      <c r="C106" s="17" t="s">
        <v>23</v>
      </c>
      <c r="D106" s="18">
        <f>MAX(D17:D105)</f>
        <v>92000</v>
      </c>
      <c r="E106" s="19"/>
      <c r="F106" s="2"/>
      <c r="G106" s="2"/>
      <c r="H106" s="2"/>
      <c r="I106" s="2"/>
      <c r="J106" s="2"/>
      <c r="K106" s="2"/>
      <c r="L106" s="20"/>
      <c r="M106" s="21" t="s">
        <v>23</v>
      </c>
      <c r="N106" s="22">
        <f>MAX(N17:N66)</f>
        <v>67868.212790215432</v>
      </c>
      <c r="O106" s="19"/>
      <c r="P106" s="2"/>
      <c r="Q106" s="2"/>
      <c r="R106" s="2"/>
      <c r="S106" s="2"/>
      <c r="T106" s="20"/>
      <c r="U106" s="15" t="s">
        <v>23</v>
      </c>
      <c r="V106" s="16">
        <f>MAX(V17:V105)</f>
        <v>335.99127199999998</v>
      </c>
      <c r="W106" s="17" t="s">
        <v>23</v>
      </c>
      <c r="X106" s="23">
        <f>MAX(X17:X105)</f>
        <v>79377.82361330674</v>
      </c>
      <c r="Y106" s="19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spans="1:60" ht="19.95" customHeight="1">
      <c r="A107" s="24" t="s">
        <v>24</v>
      </c>
      <c r="B107" s="25">
        <f>MIN(B17:B105)</f>
        <v>309</v>
      </c>
      <c r="C107" s="26" t="s">
        <v>24</v>
      </c>
      <c r="D107" s="27">
        <f>MIN(D17:D105)</f>
        <v>67980</v>
      </c>
      <c r="E107" s="19"/>
      <c r="F107" s="2"/>
      <c r="G107" s="2"/>
      <c r="H107" s="2"/>
      <c r="I107" s="2"/>
      <c r="J107" s="2"/>
      <c r="K107" s="2"/>
      <c r="L107" s="20"/>
      <c r="M107" s="28" t="s">
        <v>24</v>
      </c>
      <c r="N107" s="29">
        <f>MIN(N17:N66)</f>
        <v>63880.148313606558</v>
      </c>
      <c r="O107" s="19"/>
      <c r="P107" s="2"/>
      <c r="Q107" s="2"/>
      <c r="R107" s="2"/>
      <c r="S107" s="2"/>
      <c r="T107" s="20"/>
      <c r="U107" s="24" t="s">
        <v>24</v>
      </c>
      <c r="V107" s="25">
        <f>MIN(V17:V105)</f>
        <v>322.814911</v>
      </c>
      <c r="W107" s="26" t="s">
        <v>24</v>
      </c>
      <c r="X107" s="27">
        <f>MIN(X17:X105)</f>
        <v>75553.82112295313</v>
      </c>
      <c r="Y107" s="19"/>
      <c r="Z107" s="2"/>
      <c r="AA107" s="2"/>
      <c r="AB107" s="2"/>
      <c r="AC107" s="2"/>
      <c r="AD107" s="2"/>
      <c r="AE107" s="7">
        <v>8</v>
      </c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spans="1:60" ht="19.95" customHeight="1">
      <c r="A108" s="30"/>
      <c r="B108" s="31"/>
      <c r="C108" s="31"/>
      <c r="D108" s="31"/>
      <c r="E108" s="2"/>
      <c r="F108" s="2"/>
      <c r="G108" s="2"/>
      <c r="H108" s="2"/>
      <c r="I108" s="2"/>
      <c r="J108" s="2"/>
      <c r="K108" s="2"/>
      <c r="L108" s="2"/>
      <c r="M108" s="31"/>
      <c r="N108" s="31"/>
      <c r="O108" s="2"/>
      <c r="P108" s="2"/>
      <c r="Q108" s="2"/>
      <c r="R108" s="2"/>
      <c r="S108" s="2"/>
      <c r="T108" s="2"/>
      <c r="U108" s="31"/>
      <c r="V108" s="31"/>
      <c r="W108" s="31"/>
      <c r="X108" s="31"/>
      <c r="Y108" s="2"/>
      <c r="Z108" s="2"/>
      <c r="AA108" s="2"/>
      <c r="AB108" s="2"/>
      <c r="AC108" s="2"/>
      <c r="AD108" s="2"/>
      <c r="AE108" s="9" t="s">
        <v>19</v>
      </c>
      <c r="AF108" s="7">
        <v>308.11184700000001</v>
      </c>
      <c r="AG108" s="7">
        <v>243.90535</v>
      </c>
      <c r="AH108" s="7">
        <f t="shared" ref="AH108:AH118" si="23">AF108*AG108</f>
        <v>75150.127881681459</v>
      </c>
      <c r="AI108" s="7">
        <v>98</v>
      </c>
      <c r="AJ108" s="7">
        <v>92</v>
      </c>
      <c r="AK108" s="7">
        <v>124</v>
      </c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spans="1:60" ht="19.9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7">
        <v>308.92529300000001</v>
      </c>
      <c r="AG109" s="7">
        <v>245.01712000000001</v>
      </c>
      <c r="AH109" s="7">
        <f t="shared" si="23"/>
        <v>75691.985586016162</v>
      </c>
      <c r="AI109" s="7">
        <v>97</v>
      </c>
      <c r="AJ109" s="7">
        <v>91</v>
      </c>
      <c r="AK109" s="7">
        <v>123</v>
      </c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1:60" ht="19.95" customHeight="1">
      <c r="A110" s="40" t="s">
        <v>25</v>
      </c>
      <c r="B110" s="39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40" t="s">
        <v>26</v>
      </c>
      <c r="N110" s="39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7">
        <v>307.93975799999998</v>
      </c>
      <c r="AG110" s="7">
        <v>245.07011399999999</v>
      </c>
      <c r="AH110" s="7">
        <f t="shared" si="23"/>
        <v>75466.83159819241</v>
      </c>
      <c r="AI110" s="7">
        <v>97</v>
      </c>
      <c r="AJ110" s="7">
        <v>92</v>
      </c>
      <c r="AK110" s="7">
        <v>124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1:60" ht="19.95" customHeight="1">
      <c r="A111" s="32" t="s">
        <v>27</v>
      </c>
      <c r="B111" s="11">
        <f>(B107+V106)/2</f>
        <v>322.49563599999999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2" t="s">
        <v>27</v>
      </c>
      <c r="N111" s="11">
        <f>(N106+AH120)/2</f>
        <v>71503.668237349062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7">
        <v>308.83218399999998</v>
      </c>
      <c r="AG111" s="7">
        <v>244.830872</v>
      </c>
      <c r="AH111" s="7">
        <f t="shared" si="23"/>
        <v>75611.652910384437</v>
      </c>
      <c r="AI111" s="7">
        <v>97</v>
      </c>
      <c r="AJ111" s="7">
        <v>91</v>
      </c>
      <c r="AK111" s="7">
        <v>123</v>
      </c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spans="1:60" ht="19.95" customHeight="1">
      <c r="A112" s="9" t="s">
        <v>28</v>
      </c>
      <c r="B112" s="2"/>
      <c r="C112" s="2"/>
      <c r="D112" s="2"/>
      <c r="E112" s="2"/>
      <c r="F112" s="2"/>
      <c r="G112" s="2"/>
      <c r="H112" s="2"/>
      <c r="I112" s="2"/>
      <c r="J112" s="2"/>
      <c r="K112" s="9" t="s">
        <v>29</v>
      </c>
      <c r="L112" s="2"/>
      <c r="M112" s="9" t="s">
        <v>30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7">
        <v>308.85467499999999</v>
      </c>
      <c r="AG112" s="7">
        <v>244.266403</v>
      </c>
      <c r="AH112" s="7">
        <f t="shared" si="23"/>
        <v>75442.820511984028</v>
      </c>
      <c r="AI112" s="7">
        <v>97</v>
      </c>
      <c r="AJ112" s="7">
        <v>91</v>
      </c>
      <c r="AK112" s="7">
        <v>123</v>
      </c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1:60" ht="19.95" customHeight="1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7">
        <v>309.362213</v>
      </c>
      <c r="AG113" s="7">
        <v>244.830872</v>
      </c>
      <c r="AH113" s="7">
        <f t="shared" si="23"/>
        <v>75741.420372639739</v>
      </c>
      <c r="AI113" s="7">
        <v>96</v>
      </c>
      <c r="AJ113" s="7">
        <v>91</v>
      </c>
      <c r="AK113" s="7">
        <v>123</v>
      </c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spans="1:60" ht="19.95" customHeight="1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7">
        <v>308.85717799999998</v>
      </c>
      <c r="AG114" s="7">
        <v>244.17524700000001</v>
      </c>
      <c r="AH114" s="7">
        <f t="shared" si="23"/>
        <v>75415.277725872962</v>
      </c>
      <c r="AI114" s="7">
        <v>97</v>
      </c>
      <c r="AJ114" s="7">
        <v>91</v>
      </c>
      <c r="AK114" s="7">
        <v>123</v>
      </c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spans="1:60" ht="19.95" customHeight="1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7">
        <v>308.83560199999999</v>
      </c>
      <c r="AG115" s="7">
        <v>244.930115</v>
      </c>
      <c r="AH115" s="7">
        <f t="shared" si="23"/>
        <v>75643.139513954229</v>
      </c>
      <c r="AI115" s="7">
        <v>96</v>
      </c>
      <c r="AJ115" s="7">
        <v>91</v>
      </c>
      <c r="AK115" s="7">
        <v>122</v>
      </c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spans="1:60" ht="19.95" customHeight="1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7">
        <v>307.92965700000002</v>
      </c>
      <c r="AG116" s="7">
        <v>244.27027899999999</v>
      </c>
      <c r="AH116" s="7">
        <f t="shared" si="23"/>
        <v>75218.063227764302</v>
      </c>
      <c r="AI116" s="7">
        <v>95</v>
      </c>
      <c r="AJ116" s="7">
        <v>90</v>
      </c>
      <c r="AK116" s="7">
        <v>121</v>
      </c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spans="1:60" ht="19.95" customHeight="1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7">
        <v>308.50161700000001</v>
      </c>
      <c r="AG117" s="7">
        <v>243.56152299999999</v>
      </c>
      <c r="AH117" s="7">
        <f t="shared" si="23"/>
        <v>75139.123684482693</v>
      </c>
      <c r="AI117" s="7">
        <v>97</v>
      </c>
      <c r="AJ117" s="7">
        <v>92</v>
      </c>
      <c r="AK117" s="7">
        <v>124</v>
      </c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spans="1:60" ht="19.95" customHeight="1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7">
        <v>309.261169</v>
      </c>
      <c r="AG118" s="13">
        <v>244.16828899999999</v>
      </c>
      <c r="AH118" s="13">
        <f t="shared" si="23"/>
        <v>75511.770488869835</v>
      </c>
      <c r="AI118" s="7">
        <v>96</v>
      </c>
      <c r="AJ118" s="7">
        <v>91</v>
      </c>
      <c r="AK118" s="7">
        <v>122</v>
      </c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spans="1:60" ht="19.95" customHeight="1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0"/>
      <c r="AG119" s="33" t="s">
        <v>23</v>
      </c>
      <c r="AH119" s="34">
        <f>MAX(AH17:AH118)</f>
        <v>80398.763070343732</v>
      </c>
      <c r="AI119" s="19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1:60" ht="19.95" customHeight="1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0"/>
      <c r="AG120" s="35" t="s">
        <v>24</v>
      </c>
      <c r="AH120" s="36">
        <f>MIN(AH17:AH118)</f>
        <v>75139.123684482693</v>
      </c>
      <c r="AI120" s="19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spans="1:60" ht="19.95" customHeight="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1"/>
      <c r="AH121" s="31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</sheetData>
  <mergeCells count="3">
    <mergeCell ref="A1:AQ1"/>
    <mergeCell ref="M110:N110"/>
    <mergeCell ref="A110:B110"/>
  </mergeCells>
  <conditionalFormatting sqref="AF1:AF2 AF5 AF15:AF27 AF29:AF40 AF43:AF54 AF56:AF66 AF69:AF79 AF82:AF92 AP95:AP105 AF108:AF121">
    <cfRule type="cellIs" dxfId="46" priority="1" stopIfTrue="1" operator="greaterThan">
      <formula>330</formula>
    </cfRule>
  </conditionalFormatting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25FB-48F9-4A3F-BE25-BDB74BA9919F}">
  <dimension ref="A2:AQ192"/>
  <sheetViews>
    <sheetView topLeftCell="A11" zoomScale="90" zoomScaleNormal="90" workbookViewId="0">
      <selection activeCell="T7" sqref="T7"/>
    </sheetView>
  </sheetViews>
  <sheetFormatPr baseColWidth="10" defaultRowHeight="13.2"/>
  <cols>
    <col min="1" max="1" width="8.77734375" customWidth="1"/>
    <col min="2" max="2" width="7.77734375" bestFit="1" customWidth="1"/>
    <col min="3" max="3" width="8.44140625" bestFit="1" customWidth="1"/>
    <col min="4" max="4" width="6.6640625" bestFit="1" customWidth="1"/>
    <col min="5" max="5" width="4.5546875" bestFit="1" customWidth="1"/>
    <col min="6" max="6" width="4.6640625" bestFit="1" customWidth="1"/>
    <col min="7" max="8" width="4.5546875" bestFit="1" customWidth="1"/>
    <col min="9" max="10" width="4.44140625" bestFit="1" customWidth="1"/>
    <col min="12" max="12" width="5.88671875" bestFit="1" customWidth="1"/>
    <col min="13" max="13" width="7.77734375" bestFit="1" customWidth="1"/>
    <col min="14" max="14" width="8.44140625" bestFit="1" customWidth="1"/>
    <col min="15" max="15" width="6.6640625" bestFit="1" customWidth="1"/>
    <col min="16" max="16" width="4.5546875" bestFit="1" customWidth="1"/>
    <col min="17" max="17" width="4.6640625" bestFit="1" customWidth="1"/>
    <col min="18" max="19" width="4.5546875" bestFit="1" customWidth="1"/>
    <col min="20" max="21" width="4.44140625" bestFit="1" customWidth="1"/>
    <col min="23" max="23" width="5.88671875" bestFit="1" customWidth="1"/>
    <col min="24" max="24" width="7.77734375" bestFit="1" customWidth="1"/>
    <col min="25" max="25" width="8.44140625" bestFit="1" customWidth="1"/>
    <col min="26" max="26" width="6.6640625" bestFit="1" customWidth="1"/>
    <col min="27" max="27" width="4.5546875" bestFit="1" customWidth="1"/>
    <col min="28" max="28" width="4.6640625" bestFit="1" customWidth="1"/>
    <col min="29" max="30" width="4.5546875" bestFit="1" customWidth="1"/>
    <col min="31" max="32" width="4.44140625" bestFit="1" customWidth="1"/>
    <col min="34" max="34" width="5.88671875" bestFit="1" customWidth="1"/>
    <col min="35" max="35" width="7.77734375" bestFit="1" customWidth="1"/>
    <col min="36" max="36" width="8.44140625" bestFit="1" customWidth="1"/>
    <col min="37" max="37" width="6.6640625" bestFit="1" customWidth="1"/>
    <col min="38" max="38" width="4.5546875" bestFit="1" customWidth="1"/>
    <col min="39" max="39" width="4.6640625" bestFit="1" customWidth="1"/>
    <col min="40" max="41" width="4.5546875" bestFit="1" customWidth="1"/>
    <col min="42" max="43" width="4.44140625" bestFit="1" customWidth="1"/>
  </cols>
  <sheetData>
    <row r="2" spans="1:43" ht="13.8" thickBot="1">
      <c r="A2" s="48" t="s">
        <v>31</v>
      </c>
      <c r="B2" s="49"/>
      <c r="L2" s="43" t="s">
        <v>6</v>
      </c>
      <c r="M2" s="44"/>
      <c r="W2" s="43" t="s">
        <v>7</v>
      </c>
      <c r="X2" s="44"/>
      <c r="AH2" s="43" t="s">
        <v>8</v>
      </c>
      <c r="AI2" s="44"/>
    </row>
    <row r="3" spans="1:43" ht="14.4" thickTop="1" thickBot="1">
      <c r="A3" s="51"/>
      <c r="B3" s="51"/>
    </row>
    <row r="4" spans="1:43" ht="13.8" thickBot="1">
      <c r="A4" s="63"/>
      <c r="B4" s="47" t="s">
        <v>28</v>
      </c>
      <c r="C4" s="47" t="s">
        <v>33</v>
      </c>
      <c r="D4" s="50" t="s">
        <v>34</v>
      </c>
      <c r="L4" s="63"/>
      <c r="M4" s="47" t="s">
        <v>28</v>
      </c>
      <c r="N4" s="47" t="s">
        <v>33</v>
      </c>
      <c r="O4" s="50" t="s">
        <v>34</v>
      </c>
      <c r="W4" s="63"/>
      <c r="X4" s="47" t="s">
        <v>28</v>
      </c>
      <c r="Y4" s="47" t="s">
        <v>33</v>
      </c>
      <c r="Z4" s="50" t="s">
        <v>34</v>
      </c>
      <c r="AH4" s="63"/>
      <c r="AI4" s="47" t="s">
        <v>28</v>
      </c>
      <c r="AJ4" s="47" t="s">
        <v>33</v>
      </c>
      <c r="AK4" s="50" t="s">
        <v>34</v>
      </c>
    </row>
    <row r="5" spans="1:43" ht="13.2" customHeight="1" thickBot="1">
      <c r="A5" s="61" t="s">
        <v>40</v>
      </c>
      <c r="B5" s="52">
        <f>AVERAGE(Tabelle1[Höhe])</f>
        <v>377.19453409090909</v>
      </c>
      <c r="C5" s="53">
        <f>AVERAGE(Tabelle1[Breite])</f>
        <v>223.64904066233765</v>
      </c>
      <c r="D5" s="54">
        <f>AVERAGE(Tabelle1[H*B])</f>
        <v>84409.53041017252</v>
      </c>
      <c r="L5" s="61" t="s">
        <v>40</v>
      </c>
      <c r="M5" s="52">
        <f>AVERAGE(Tabelle13[Höhe])</f>
        <v>299.16913672727276</v>
      </c>
      <c r="N5" s="53">
        <f>AVERAGE(Tabelle13[Breite])</f>
        <v>222.21904895454554</v>
      </c>
      <c r="O5" s="54">
        <f>AVERAGE(Tabelle13[H*B])</f>
        <v>66478.914641539639</v>
      </c>
      <c r="W5" s="61" t="s">
        <v>40</v>
      </c>
      <c r="X5" s="52">
        <f>AVERAGE(Tabelle134[Höhe])</f>
        <v>330.44118524242447</v>
      </c>
      <c r="Y5" s="53">
        <f>AVERAGE(Tabelle134[Breite])</f>
        <v>234.31204016666661</v>
      </c>
      <c r="Z5" s="54">
        <f>AVERAGE(Tabelle134[H*B])</f>
        <v>77424.240321021309</v>
      </c>
      <c r="AH5" s="61" t="s">
        <v>40</v>
      </c>
      <c r="AI5" s="52">
        <f>AVERAGE(Tabelle1345[Höhe])</f>
        <v>324.07048123636366</v>
      </c>
      <c r="AJ5" s="53">
        <f>AVERAGE(Tabelle1345[Breite])</f>
        <v>244.54932725454552</v>
      </c>
      <c r="AK5" s="54">
        <f>AVERAGE(Tabelle1345[H*B])</f>
        <v>79253.058227159418</v>
      </c>
    </row>
    <row r="6" spans="1:43" ht="13.2" customHeight="1" thickTop="1" thickBot="1">
      <c r="A6" s="61" t="s">
        <v>36</v>
      </c>
      <c r="B6" s="55">
        <f>MEDIAN(Tabelle1[Höhe])</f>
        <v>387</v>
      </c>
      <c r="C6" s="56">
        <f>MEDIAN(Tabelle1[Breite])</f>
        <v>221.053909</v>
      </c>
      <c r="D6" s="57"/>
      <c r="L6" s="61" t="s">
        <v>36</v>
      </c>
      <c r="M6" s="55">
        <f>MEDIAN(Tabelle13[Höhe])</f>
        <v>299.31321700000001</v>
      </c>
      <c r="N6" s="56">
        <f>MEDIAN(Tabelle13[Breite])</f>
        <v>222.40411399999999</v>
      </c>
      <c r="O6" s="57"/>
      <c r="W6" s="61" t="s">
        <v>36</v>
      </c>
      <c r="X6" s="55">
        <f>MEDIAN(Tabelle134[Höhe])</f>
        <v>331.86251849999996</v>
      </c>
      <c r="Y6" s="56">
        <f>MEDIAN(Tabelle134[Breite])</f>
        <v>234.67628500000001</v>
      </c>
      <c r="Z6" s="57"/>
      <c r="AH6" s="61" t="s">
        <v>36</v>
      </c>
      <c r="AI6" s="55">
        <f>MEDIAN(Tabelle1345[Höhe])</f>
        <v>324.09854100000001</v>
      </c>
      <c r="AJ6" s="56">
        <f>MEDIAN(Tabelle1345[Breite])</f>
        <v>245.32960499999999</v>
      </c>
      <c r="AK6" s="57"/>
    </row>
    <row r="7" spans="1:43" ht="13.2" customHeight="1" thickTop="1" thickBot="1">
      <c r="A7" s="61" t="s">
        <v>37</v>
      </c>
      <c r="B7" s="56">
        <f>STDEVP(Tabelle1[Höhe])</f>
        <v>28.20262132843192</v>
      </c>
      <c r="C7" s="56">
        <f>STDEVP(Tabelle1[Breite])</f>
        <v>3.6158870833797909</v>
      </c>
      <c r="D7" s="57"/>
      <c r="L7" s="61" t="s">
        <v>37</v>
      </c>
      <c r="M7" s="56">
        <f>STDEVP(Tabelle13[Höhe])</f>
        <v>2.9442373164937501</v>
      </c>
      <c r="N7" s="56">
        <f>STDEVP(Tabelle13[Breite])</f>
        <v>2.4172826867623307</v>
      </c>
      <c r="O7" s="57"/>
      <c r="W7" s="61" t="s">
        <v>37</v>
      </c>
      <c r="X7" s="56">
        <f>STDEVP(Tabelle134[Höhe])</f>
        <v>4.3604759412428322</v>
      </c>
      <c r="Y7" s="56">
        <f>STDEVP(Tabelle134[Breite])</f>
        <v>1.8348647228994213</v>
      </c>
      <c r="Z7" s="57"/>
      <c r="AH7" s="61" t="s">
        <v>37</v>
      </c>
      <c r="AI7" s="56">
        <f>STDEVP(Tabelle1345[Höhe])</f>
        <v>2.1381725927519488</v>
      </c>
      <c r="AJ7" s="56">
        <f>STDEVP(Tabelle1345[Breite])</f>
        <v>1.5815567654801643</v>
      </c>
      <c r="AK7" s="57"/>
    </row>
    <row r="8" spans="1:43" ht="14.4" thickTop="1" thickBot="1">
      <c r="A8" s="61" t="s">
        <v>39</v>
      </c>
      <c r="B8" s="55">
        <f>MIN(Tabelle1[Höhe])</f>
        <v>309</v>
      </c>
      <c r="C8" s="56">
        <f>MIN(Tabelle1[Breite])</f>
        <v>220</v>
      </c>
      <c r="D8" s="57"/>
      <c r="L8" s="61" t="s">
        <v>39</v>
      </c>
      <c r="M8" s="55">
        <f>MIN(Tabelle13[Höhe])</f>
        <v>291.48822000000001</v>
      </c>
      <c r="N8" s="56">
        <f>MIN(Tabelle13[Breite])</f>
        <v>213.53739899999999</v>
      </c>
      <c r="O8" s="57"/>
      <c r="W8" s="61" t="s">
        <v>39</v>
      </c>
      <c r="X8" s="55">
        <f>MIN(Tabelle134[Höhe])</f>
        <v>322.814911</v>
      </c>
      <c r="Y8" s="56">
        <f>MIN(Tabelle134[Breite])</f>
        <v>230.408264</v>
      </c>
      <c r="Z8" s="57"/>
      <c r="AH8" s="61" t="s">
        <v>39</v>
      </c>
      <c r="AI8" s="55">
        <f>MIN(Tabelle1345[Höhe])</f>
        <v>321.40976000000001</v>
      </c>
      <c r="AJ8" s="56">
        <f>MIN(Tabelle1345[Breite])</f>
        <v>241.095383</v>
      </c>
      <c r="AK8" s="57"/>
    </row>
    <row r="9" spans="1:43" ht="14.4" thickTop="1" thickBot="1">
      <c r="A9" s="62" t="s">
        <v>38</v>
      </c>
      <c r="B9" s="58">
        <f>MAX(Tabelle1[Höhe])</f>
        <v>400.07498199999998</v>
      </c>
      <c r="C9" s="59">
        <f>MAX(Tabelle1[Breite])</f>
        <v>230.16220100000001</v>
      </c>
      <c r="D9" s="60"/>
      <c r="L9" s="62" t="s">
        <v>38</v>
      </c>
      <c r="M9" s="58">
        <f>MAX(Tabelle13[Höhe])</f>
        <v>303.83438100000001</v>
      </c>
      <c r="N9" s="59">
        <f>MAX(Tabelle13[Breite])</f>
        <v>227.23477199999999</v>
      </c>
      <c r="O9" s="60"/>
      <c r="W9" s="62" t="s">
        <v>38</v>
      </c>
      <c r="X9" s="58">
        <f>MAX(Tabelle134[Höhe])</f>
        <v>335.99127199999998</v>
      </c>
      <c r="Y9" s="59">
        <f>MAX(Tabelle134[Breite])</f>
        <v>236.69360399999999</v>
      </c>
      <c r="Z9" s="60"/>
      <c r="AH9" s="62" t="s">
        <v>38</v>
      </c>
      <c r="AI9" s="58">
        <f>MAX(Tabelle1345[Höhe])</f>
        <v>327.38742100000002</v>
      </c>
      <c r="AJ9" s="59">
        <f>MAX(Tabelle1345[Breite])</f>
        <v>245.86064099999999</v>
      </c>
      <c r="AK9" s="60"/>
    </row>
    <row r="14" spans="1:43" ht="13.2" customHeight="1" thickBot="1">
      <c r="A14" s="41"/>
      <c r="B14" s="43" t="s">
        <v>68</v>
      </c>
      <c r="C14" s="44"/>
      <c r="D14" s="45"/>
      <c r="E14" s="43" t="s">
        <v>35</v>
      </c>
      <c r="F14" s="44"/>
      <c r="G14" s="44"/>
      <c r="H14" s="44"/>
      <c r="I14" s="44"/>
      <c r="J14" s="45"/>
      <c r="L14" s="41"/>
      <c r="M14" s="43" t="s">
        <v>68</v>
      </c>
      <c r="N14" s="44"/>
      <c r="O14" s="45"/>
      <c r="P14" s="43" t="s">
        <v>35</v>
      </c>
      <c r="Q14" s="44"/>
      <c r="R14" s="44"/>
      <c r="S14" s="44"/>
      <c r="T14" s="44"/>
      <c r="U14" s="45"/>
      <c r="W14" s="41"/>
      <c r="X14" s="43" t="s">
        <v>68</v>
      </c>
      <c r="Y14" s="44"/>
      <c r="Z14" s="45"/>
      <c r="AA14" s="43" t="s">
        <v>35</v>
      </c>
      <c r="AB14" s="44"/>
      <c r="AC14" s="44"/>
      <c r="AD14" s="44"/>
      <c r="AE14" s="44"/>
      <c r="AF14" s="45"/>
      <c r="AH14" s="41"/>
      <c r="AI14" s="43" t="s">
        <v>68</v>
      </c>
      <c r="AJ14" s="44"/>
      <c r="AK14" s="45"/>
      <c r="AL14" s="43" t="s">
        <v>35</v>
      </c>
      <c r="AM14" s="44"/>
      <c r="AN14" s="44"/>
      <c r="AO14" s="44"/>
      <c r="AP14" s="44"/>
      <c r="AQ14" s="45"/>
    </row>
    <row r="15" spans="1:43" ht="13.8" thickTop="1">
      <c r="A15" t="s">
        <v>32</v>
      </c>
      <c r="B15" t="s">
        <v>28</v>
      </c>
      <c r="C15" t="s">
        <v>33</v>
      </c>
      <c r="D15" t="s">
        <v>34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L15" t="s">
        <v>32</v>
      </c>
      <c r="M15" t="s">
        <v>28</v>
      </c>
      <c r="N15" t="s">
        <v>33</v>
      </c>
      <c r="O15" t="s">
        <v>34</v>
      </c>
      <c r="P15" t="s">
        <v>10</v>
      </c>
      <c r="Q15" t="s">
        <v>11</v>
      </c>
      <c r="R15" t="s">
        <v>12</v>
      </c>
      <c r="S15" t="s">
        <v>13</v>
      </c>
      <c r="T15" t="s">
        <v>14</v>
      </c>
      <c r="U15" t="s">
        <v>15</v>
      </c>
      <c r="W15" t="s">
        <v>32</v>
      </c>
      <c r="X15" t="s">
        <v>28</v>
      </c>
      <c r="Y15" t="s">
        <v>33</v>
      </c>
      <c r="Z15" t="s">
        <v>34</v>
      </c>
      <c r="AA15" t="s">
        <v>10</v>
      </c>
      <c r="AB15" t="s">
        <v>11</v>
      </c>
      <c r="AC15" t="s">
        <v>12</v>
      </c>
      <c r="AD15" t="s">
        <v>13</v>
      </c>
      <c r="AE15" t="s">
        <v>14</v>
      </c>
      <c r="AF15" t="s">
        <v>15</v>
      </c>
      <c r="AH15" t="s">
        <v>32</v>
      </c>
      <c r="AI15" t="s">
        <v>28</v>
      </c>
      <c r="AJ15" t="s">
        <v>33</v>
      </c>
      <c r="AK15" t="s">
        <v>34</v>
      </c>
      <c r="AL15" t="s">
        <v>10</v>
      </c>
      <c r="AM15" t="s">
        <v>11</v>
      </c>
      <c r="AN15" t="s">
        <v>12</v>
      </c>
      <c r="AO15" t="s">
        <v>13</v>
      </c>
      <c r="AP15" t="s">
        <v>14</v>
      </c>
      <c r="AQ15" t="s">
        <v>15</v>
      </c>
    </row>
    <row r="16" spans="1:43">
      <c r="A16">
        <v>1</v>
      </c>
      <c r="B16" s="42">
        <v>388</v>
      </c>
      <c r="C16" s="42">
        <v>227</v>
      </c>
      <c r="D16" s="42">
        <f t="shared" ref="D16:D47" si="0">B16*C16</f>
        <v>88076</v>
      </c>
      <c r="E16">
        <v>109</v>
      </c>
      <c r="F16">
        <v>126</v>
      </c>
      <c r="G16">
        <v>121</v>
      </c>
      <c r="H16">
        <v>54</v>
      </c>
      <c r="I16">
        <v>148</v>
      </c>
      <c r="J16">
        <v>123</v>
      </c>
      <c r="L16">
        <v>1</v>
      </c>
      <c r="M16" s="42">
        <v>299.152039</v>
      </c>
      <c r="N16" s="42">
        <v>213.53739899999999</v>
      </c>
      <c r="O16" s="42">
        <f t="shared" ref="O16:O47" si="1">M16*N16</f>
        <v>63880.148313606558</v>
      </c>
      <c r="P16" s="42">
        <v>113</v>
      </c>
      <c r="Q16" s="42">
        <v>129</v>
      </c>
      <c r="R16" s="42">
        <v>136</v>
      </c>
      <c r="S16" s="42">
        <v>27</v>
      </c>
      <c r="T16" s="42">
        <v>123</v>
      </c>
      <c r="U16" s="42">
        <v>127</v>
      </c>
      <c r="W16">
        <v>1</v>
      </c>
      <c r="X16" s="42">
        <v>334.96298200000001</v>
      </c>
      <c r="Y16" s="42">
        <v>231.20942700000001</v>
      </c>
      <c r="Z16" s="42">
        <f t="shared" ref="Z16:Z59" si="2">X16*Y16</f>
        <v>77446.599134431322</v>
      </c>
      <c r="AA16" s="42">
        <v>143</v>
      </c>
      <c r="AB16" s="42">
        <v>153</v>
      </c>
      <c r="AC16" s="42">
        <v>153</v>
      </c>
      <c r="AD16" s="42">
        <v>62</v>
      </c>
      <c r="AE16" s="42">
        <v>58</v>
      </c>
      <c r="AF16" s="42">
        <v>154</v>
      </c>
      <c r="AH16">
        <v>1</v>
      </c>
      <c r="AI16" s="42">
        <v>323.20550500000002</v>
      </c>
      <c r="AJ16" s="42">
        <v>244.68331900000001</v>
      </c>
      <c r="AK16" s="42">
        <f t="shared" ref="AK16:AK47" si="3">AI16*AJ16</f>
        <v>79082.995682471097</v>
      </c>
      <c r="AL16" s="42">
        <v>123</v>
      </c>
      <c r="AM16" s="42">
        <v>165</v>
      </c>
      <c r="AN16" s="42">
        <v>136</v>
      </c>
      <c r="AO16" s="42">
        <v>61</v>
      </c>
      <c r="AP16" s="42">
        <v>91</v>
      </c>
      <c r="AQ16" s="42">
        <v>163</v>
      </c>
    </row>
    <row r="17" spans="1:43">
      <c r="A17">
        <v>1</v>
      </c>
      <c r="B17" s="42">
        <v>387</v>
      </c>
      <c r="C17" s="42">
        <v>227</v>
      </c>
      <c r="D17" s="42">
        <f t="shared" si="0"/>
        <v>87849</v>
      </c>
      <c r="E17">
        <v>111</v>
      </c>
      <c r="F17">
        <v>126</v>
      </c>
      <c r="G17">
        <v>120</v>
      </c>
      <c r="H17">
        <v>54</v>
      </c>
      <c r="I17">
        <v>145</v>
      </c>
      <c r="J17">
        <v>123</v>
      </c>
      <c r="L17">
        <v>1</v>
      </c>
      <c r="M17" s="42">
        <v>295.17984000000001</v>
      </c>
      <c r="N17" s="42">
        <v>221.905182</v>
      </c>
      <c r="O17" s="42">
        <f t="shared" si="1"/>
        <v>65501.936117930883</v>
      </c>
      <c r="P17" s="42">
        <v>113</v>
      </c>
      <c r="Q17" s="42">
        <v>128</v>
      </c>
      <c r="R17" s="42">
        <v>136</v>
      </c>
      <c r="S17" s="42">
        <v>27</v>
      </c>
      <c r="T17" s="42">
        <v>124</v>
      </c>
      <c r="U17" s="42">
        <v>126</v>
      </c>
      <c r="W17">
        <v>1</v>
      </c>
      <c r="X17" s="42">
        <v>334.19644199999999</v>
      </c>
      <c r="Y17" s="42">
        <v>230.506775</v>
      </c>
      <c r="Z17" s="42">
        <f t="shared" si="2"/>
        <v>77034.544061894543</v>
      </c>
      <c r="AA17" s="42">
        <v>141</v>
      </c>
      <c r="AB17" s="42">
        <v>151</v>
      </c>
      <c r="AC17" s="42">
        <v>150</v>
      </c>
      <c r="AD17" s="42">
        <v>60</v>
      </c>
      <c r="AE17" s="42">
        <v>60</v>
      </c>
      <c r="AF17" s="42">
        <v>152</v>
      </c>
      <c r="AH17">
        <v>1</v>
      </c>
      <c r="AI17" s="42">
        <v>324.09854100000001</v>
      </c>
      <c r="AJ17" s="42">
        <v>245.32960499999999</v>
      </c>
      <c r="AK17" s="42">
        <f t="shared" si="3"/>
        <v>79510.96704460631</v>
      </c>
      <c r="AL17" s="42">
        <v>123</v>
      </c>
      <c r="AM17" s="42">
        <v>165</v>
      </c>
      <c r="AN17" s="42">
        <v>137</v>
      </c>
      <c r="AO17" s="42">
        <v>63</v>
      </c>
      <c r="AP17" s="42">
        <v>89</v>
      </c>
      <c r="AQ17" s="42">
        <v>163</v>
      </c>
    </row>
    <row r="18" spans="1:43">
      <c r="A18">
        <v>1</v>
      </c>
      <c r="B18" s="42">
        <v>388</v>
      </c>
      <c r="C18" s="42">
        <v>228</v>
      </c>
      <c r="D18" s="42">
        <f t="shared" si="0"/>
        <v>88464</v>
      </c>
      <c r="E18">
        <v>110</v>
      </c>
      <c r="F18">
        <v>125</v>
      </c>
      <c r="G18">
        <v>119</v>
      </c>
      <c r="H18">
        <v>54</v>
      </c>
      <c r="I18">
        <v>148</v>
      </c>
      <c r="J18">
        <v>123</v>
      </c>
      <c r="L18">
        <v>1</v>
      </c>
      <c r="M18" s="42">
        <v>298.72827100000001</v>
      </c>
      <c r="N18" s="42">
        <v>219.84144599999999</v>
      </c>
      <c r="O18" s="42">
        <f t="shared" si="1"/>
        <v>65672.855057719862</v>
      </c>
      <c r="P18" s="42">
        <v>117</v>
      </c>
      <c r="Q18" s="42">
        <v>128</v>
      </c>
      <c r="R18" s="42">
        <v>135</v>
      </c>
      <c r="S18" s="42">
        <v>27</v>
      </c>
      <c r="T18" s="42">
        <v>125</v>
      </c>
      <c r="U18" s="42">
        <v>125</v>
      </c>
      <c r="W18">
        <v>1</v>
      </c>
      <c r="X18" s="42">
        <v>335.99127199999998</v>
      </c>
      <c r="Y18" s="42">
        <v>230.408264</v>
      </c>
      <c r="Z18" s="42">
        <f t="shared" si="2"/>
        <v>77415.165700671801</v>
      </c>
      <c r="AA18" s="42">
        <v>144</v>
      </c>
      <c r="AB18" s="42">
        <v>155</v>
      </c>
      <c r="AC18" s="42">
        <v>155</v>
      </c>
      <c r="AD18" s="42">
        <v>63</v>
      </c>
      <c r="AE18" s="42">
        <v>58</v>
      </c>
      <c r="AF18" s="42">
        <v>153</v>
      </c>
      <c r="AH18">
        <v>1</v>
      </c>
      <c r="AI18" s="42">
        <v>324.09680200000003</v>
      </c>
      <c r="AJ18" s="42">
        <v>244.712433</v>
      </c>
      <c r="AK18" s="42">
        <f t="shared" si="3"/>
        <v>79310.516944939271</v>
      </c>
      <c r="AL18" s="42">
        <v>125</v>
      </c>
      <c r="AM18" s="42">
        <v>166</v>
      </c>
      <c r="AN18" s="42">
        <v>136</v>
      </c>
      <c r="AO18" s="42">
        <v>61</v>
      </c>
      <c r="AP18" s="42">
        <v>92</v>
      </c>
      <c r="AQ18" s="42">
        <v>162</v>
      </c>
    </row>
    <row r="19" spans="1:43">
      <c r="A19">
        <v>1</v>
      </c>
      <c r="B19" s="42">
        <v>387.99993899999998</v>
      </c>
      <c r="C19" s="42">
        <v>226.99996899999999</v>
      </c>
      <c r="D19" s="42">
        <f t="shared" si="0"/>
        <v>88075.974125001885</v>
      </c>
      <c r="E19">
        <v>112</v>
      </c>
      <c r="F19">
        <v>126</v>
      </c>
      <c r="G19">
        <v>118</v>
      </c>
      <c r="H19">
        <v>54</v>
      </c>
      <c r="I19">
        <v>148</v>
      </c>
      <c r="J19">
        <v>122</v>
      </c>
      <c r="L19">
        <v>1</v>
      </c>
      <c r="M19" s="42">
        <v>298.87374899999998</v>
      </c>
      <c r="N19" s="42">
        <v>221.383667</v>
      </c>
      <c r="O19" s="42">
        <f t="shared" si="1"/>
        <v>66165.766523657585</v>
      </c>
      <c r="P19" s="42">
        <v>118</v>
      </c>
      <c r="Q19" s="42">
        <v>128</v>
      </c>
      <c r="R19" s="42">
        <v>136</v>
      </c>
      <c r="S19" s="42">
        <v>27</v>
      </c>
      <c r="T19" s="42">
        <v>121</v>
      </c>
      <c r="U19" s="42">
        <v>126</v>
      </c>
      <c r="W19">
        <v>1</v>
      </c>
      <c r="X19" s="42">
        <v>334.96298200000001</v>
      </c>
      <c r="Y19" s="42">
        <v>231.20942700000001</v>
      </c>
      <c r="Z19" s="42">
        <f t="shared" si="2"/>
        <v>77446.599134431322</v>
      </c>
      <c r="AA19" s="42">
        <v>144</v>
      </c>
      <c r="AB19" s="42">
        <v>155</v>
      </c>
      <c r="AC19" s="42">
        <v>155</v>
      </c>
      <c r="AD19" s="42">
        <v>60</v>
      </c>
      <c r="AE19" s="42">
        <v>60</v>
      </c>
      <c r="AF19" s="42">
        <v>152</v>
      </c>
      <c r="AH19">
        <v>1</v>
      </c>
      <c r="AI19" s="42">
        <v>323.18511999999998</v>
      </c>
      <c r="AJ19" s="42">
        <v>244.78852800000001</v>
      </c>
      <c r="AK19" s="42">
        <f t="shared" si="3"/>
        <v>79112.009796303362</v>
      </c>
      <c r="AL19" s="42">
        <v>126</v>
      </c>
      <c r="AM19" s="42">
        <v>166</v>
      </c>
      <c r="AN19" s="42">
        <v>136</v>
      </c>
      <c r="AO19" s="42">
        <v>61</v>
      </c>
      <c r="AP19" s="42">
        <v>91</v>
      </c>
      <c r="AQ19" s="42">
        <v>162</v>
      </c>
    </row>
    <row r="20" spans="1:43">
      <c r="A20">
        <v>1</v>
      </c>
      <c r="B20" s="42">
        <v>388</v>
      </c>
      <c r="C20" s="42">
        <v>228</v>
      </c>
      <c r="D20" s="42">
        <f t="shared" si="0"/>
        <v>88464</v>
      </c>
      <c r="E20">
        <v>112</v>
      </c>
      <c r="F20">
        <v>126</v>
      </c>
      <c r="G20">
        <v>118</v>
      </c>
      <c r="H20">
        <v>54</v>
      </c>
      <c r="I20">
        <v>149</v>
      </c>
      <c r="J20">
        <v>122</v>
      </c>
      <c r="L20">
        <v>1</v>
      </c>
      <c r="M20" s="42">
        <v>298.21170000000001</v>
      </c>
      <c r="N20" s="42">
        <v>220.61741599999999</v>
      </c>
      <c r="O20" s="42">
        <f t="shared" si="1"/>
        <v>65790.694674967206</v>
      </c>
      <c r="P20" s="42">
        <v>118</v>
      </c>
      <c r="Q20" s="42">
        <v>127</v>
      </c>
      <c r="R20" s="42">
        <v>133</v>
      </c>
      <c r="S20" s="42">
        <v>26</v>
      </c>
      <c r="T20" s="42">
        <v>126</v>
      </c>
      <c r="U20" s="42">
        <v>125</v>
      </c>
      <c r="W20">
        <v>1</v>
      </c>
      <c r="X20" s="42">
        <v>334.15750100000002</v>
      </c>
      <c r="Y20" s="42">
        <v>231.38531499999999</v>
      </c>
      <c r="Z20" s="42">
        <f t="shared" si="2"/>
        <v>77319.138628497822</v>
      </c>
      <c r="AA20" s="42">
        <v>144</v>
      </c>
      <c r="AB20" s="42">
        <v>155</v>
      </c>
      <c r="AC20" s="42">
        <v>155</v>
      </c>
      <c r="AD20" s="42">
        <v>63</v>
      </c>
      <c r="AE20" s="42">
        <v>58</v>
      </c>
      <c r="AF20" s="42">
        <v>154</v>
      </c>
      <c r="AH20">
        <v>1</v>
      </c>
      <c r="AI20" s="42">
        <v>323.17758199999997</v>
      </c>
      <c r="AJ20" s="42">
        <v>245.43867499999999</v>
      </c>
      <c r="AK20" s="42">
        <f t="shared" si="3"/>
        <v>79320.277515783833</v>
      </c>
      <c r="AL20" s="42">
        <v>128</v>
      </c>
      <c r="AM20" s="42">
        <v>166</v>
      </c>
      <c r="AN20" s="42">
        <v>136</v>
      </c>
      <c r="AO20" s="42">
        <v>61</v>
      </c>
      <c r="AP20" s="42">
        <v>91</v>
      </c>
      <c r="AQ20" s="42">
        <v>163</v>
      </c>
    </row>
    <row r="21" spans="1:43">
      <c r="A21">
        <v>1</v>
      </c>
      <c r="B21" s="42">
        <v>388</v>
      </c>
      <c r="C21" s="42">
        <v>227</v>
      </c>
      <c r="D21" s="42">
        <f t="shared" si="0"/>
        <v>88076</v>
      </c>
      <c r="E21">
        <v>115</v>
      </c>
      <c r="F21">
        <v>125</v>
      </c>
      <c r="G21">
        <v>115</v>
      </c>
      <c r="H21">
        <v>54</v>
      </c>
      <c r="I21">
        <v>147</v>
      </c>
      <c r="J21">
        <v>123</v>
      </c>
      <c r="L21">
        <v>1</v>
      </c>
      <c r="M21" s="42">
        <v>299.43338</v>
      </c>
      <c r="N21" s="42">
        <v>225.81480400000001</v>
      </c>
      <c r="O21" s="42">
        <f t="shared" si="1"/>
        <v>67616.490015757518</v>
      </c>
      <c r="P21" s="42">
        <v>119</v>
      </c>
      <c r="Q21" s="42">
        <v>128</v>
      </c>
      <c r="R21" s="42">
        <v>134</v>
      </c>
      <c r="S21" s="42">
        <v>26</v>
      </c>
      <c r="T21" s="42">
        <v>124</v>
      </c>
      <c r="U21" s="42">
        <v>125</v>
      </c>
      <c r="W21">
        <v>1</v>
      </c>
      <c r="X21" s="42">
        <v>334.96298200000001</v>
      </c>
      <c r="Y21" s="42">
        <v>231.20942700000001</v>
      </c>
      <c r="Z21" s="42">
        <f t="shared" si="2"/>
        <v>77446.599134431322</v>
      </c>
      <c r="AA21" s="42">
        <v>144</v>
      </c>
      <c r="AB21" s="42">
        <v>155</v>
      </c>
      <c r="AC21" s="42">
        <v>155</v>
      </c>
      <c r="AD21" s="42">
        <v>60</v>
      </c>
      <c r="AE21" s="42">
        <v>60</v>
      </c>
      <c r="AF21" s="42">
        <v>152</v>
      </c>
      <c r="AH21">
        <v>1</v>
      </c>
      <c r="AI21" s="42">
        <v>324.140106</v>
      </c>
      <c r="AJ21" s="42">
        <v>244.706863</v>
      </c>
      <c r="AK21" s="42">
        <f t="shared" si="3"/>
        <v>79319.308511747484</v>
      </c>
      <c r="AL21" s="42">
        <v>128</v>
      </c>
      <c r="AM21" s="42">
        <v>166</v>
      </c>
      <c r="AN21" s="42">
        <v>136</v>
      </c>
      <c r="AO21" s="42">
        <v>61</v>
      </c>
      <c r="AP21" s="42">
        <v>91</v>
      </c>
      <c r="AQ21" s="42">
        <v>163</v>
      </c>
    </row>
    <row r="22" spans="1:43">
      <c r="A22">
        <v>1</v>
      </c>
      <c r="B22" s="42">
        <v>388</v>
      </c>
      <c r="C22" s="42">
        <v>227</v>
      </c>
      <c r="D22" s="42">
        <f t="shared" si="0"/>
        <v>88076</v>
      </c>
      <c r="E22">
        <v>115</v>
      </c>
      <c r="F22">
        <v>125</v>
      </c>
      <c r="G22">
        <v>115</v>
      </c>
      <c r="H22">
        <v>54</v>
      </c>
      <c r="I22">
        <v>144</v>
      </c>
      <c r="J22">
        <v>124</v>
      </c>
      <c r="L22">
        <v>1</v>
      </c>
      <c r="M22" s="42">
        <v>299.35629299999999</v>
      </c>
      <c r="N22" s="42">
        <v>225.994156</v>
      </c>
      <c r="O22" s="42">
        <f t="shared" si="1"/>
        <v>67652.772779823703</v>
      </c>
      <c r="P22" s="42">
        <v>119</v>
      </c>
      <c r="Q22" s="42">
        <v>128</v>
      </c>
      <c r="R22" s="42">
        <v>130</v>
      </c>
      <c r="S22" s="42">
        <v>25</v>
      </c>
      <c r="T22" s="42">
        <v>128</v>
      </c>
      <c r="U22" s="42">
        <v>124</v>
      </c>
      <c r="W22">
        <v>1</v>
      </c>
      <c r="X22" s="42">
        <v>334.15750100000002</v>
      </c>
      <c r="Y22" s="42">
        <v>230.52470400000001</v>
      </c>
      <c r="Z22" s="42">
        <f t="shared" si="2"/>
        <v>77031.559007404721</v>
      </c>
      <c r="AA22" s="42">
        <v>144</v>
      </c>
      <c r="AB22" s="42">
        <v>155</v>
      </c>
      <c r="AC22" s="42">
        <v>155</v>
      </c>
      <c r="AD22" s="42">
        <v>60</v>
      </c>
      <c r="AE22" s="42">
        <v>60</v>
      </c>
      <c r="AF22" s="42">
        <v>152</v>
      </c>
      <c r="AH22">
        <v>1</v>
      </c>
      <c r="AI22" s="42">
        <v>325.05432100000002</v>
      </c>
      <c r="AJ22" s="42">
        <v>244.79457099999999</v>
      </c>
      <c r="AK22" s="42">
        <f t="shared" si="3"/>
        <v>79571.533060891292</v>
      </c>
      <c r="AL22" s="42">
        <v>130</v>
      </c>
      <c r="AM22" s="42">
        <v>166</v>
      </c>
      <c r="AN22" s="42">
        <v>137</v>
      </c>
      <c r="AO22" s="42">
        <v>63</v>
      </c>
      <c r="AP22" s="42">
        <v>88</v>
      </c>
      <c r="AQ22" s="42">
        <v>163</v>
      </c>
    </row>
    <row r="23" spans="1:43">
      <c r="A23">
        <v>1</v>
      </c>
      <c r="B23" s="42">
        <v>388</v>
      </c>
      <c r="C23" s="42">
        <v>228</v>
      </c>
      <c r="D23" s="42">
        <f t="shared" si="0"/>
        <v>88464</v>
      </c>
      <c r="E23">
        <v>118</v>
      </c>
      <c r="F23">
        <v>125</v>
      </c>
      <c r="G23">
        <v>115</v>
      </c>
      <c r="H23">
        <v>54</v>
      </c>
      <c r="I23">
        <v>145</v>
      </c>
      <c r="J23">
        <v>124</v>
      </c>
      <c r="L23">
        <v>1</v>
      </c>
      <c r="M23" s="42">
        <v>299.281158</v>
      </c>
      <c r="N23" s="42">
        <v>226.01037600000001</v>
      </c>
      <c r="O23" s="42">
        <f t="shared" si="1"/>
        <v>67640.64704929541</v>
      </c>
      <c r="P23" s="42">
        <v>119</v>
      </c>
      <c r="Q23" s="42">
        <v>128</v>
      </c>
      <c r="R23" s="42">
        <v>131</v>
      </c>
      <c r="S23" s="42">
        <v>26</v>
      </c>
      <c r="T23" s="42">
        <v>125</v>
      </c>
      <c r="U23" s="42">
        <v>125</v>
      </c>
      <c r="W23">
        <v>1</v>
      </c>
      <c r="X23" s="42">
        <v>334.51574699999998</v>
      </c>
      <c r="Y23" s="42">
        <v>231.20942700000001</v>
      </c>
      <c r="Z23" s="42">
        <f t="shared" si="2"/>
        <v>77343.194186346969</v>
      </c>
      <c r="AA23" s="42">
        <v>143</v>
      </c>
      <c r="AB23" s="42">
        <v>154</v>
      </c>
      <c r="AC23" s="42">
        <v>154</v>
      </c>
      <c r="AD23" s="42">
        <v>60</v>
      </c>
      <c r="AE23" s="42">
        <v>60</v>
      </c>
      <c r="AF23" s="42">
        <v>152</v>
      </c>
      <c r="AH23">
        <v>1</v>
      </c>
      <c r="AI23" s="42">
        <v>325.07534800000002</v>
      </c>
      <c r="AJ23" s="42">
        <v>244.70304899999999</v>
      </c>
      <c r="AK23" s="42">
        <f t="shared" si="3"/>
        <v>79546.92881033606</v>
      </c>
      <c r="AL23" s="42">
        <v>130</v>
      </c>
      <c r="AM23" s="42">
        <v>166</v>
      </c>
      <c r="AN23" s="42">
        <v>137</v>
      </c>
      <c r="AO23" s="42">
        <v>61</v>
      </c>
      <c r="AP23" s="42">
        <v>91</v>
      </c>
      <c r="AQ23" s="42">
        <v>163</v>
      </c>
    </row>
    <row r="24" spans="1:43">
      <c r="A24">
        <v>1</v>
      </c>
      <c r="B24" s="42">
        <v>388</v>
      </c>
      <c r="C24" s="42">
        <v>228</v>
      </c>
      <c r="D24" s="42">
        <f t="shared" si="0"/>
        <v>88464</v>
      </c>
      <c r="E24">
        <v>116</v>
      </c>
      <c r="F24">
        <v>124</v>
      </c>
      <c r="G24">
        <v>113</v>
      </c>
      <c r="H24">
        <v>54</v>
      </c>
      <c r="I24">
        <v>142</v>
      </c>
      <c r="J24">
        <v>125</v>
      </c>
      <c r="L24">
        <v>1</v>
      </c>
      <c r="M24" s="42">
        <v>299.44641100000001</v>
      </c>
      <c r="N24" s="42">
        <v>225.377487</v>
      </c>
      <c r="O24" s="42">
        <f t="shared" si="1"/>
        <v>67488.479602349165</v>
      </c>
      <c r="P24" s="42">
        <v>121</v>
      </c>
      <c r="Q24" s="42">
        <v>128</v>
      </c>
      <c r="R24" s="42">
        <v>132</v>
      </c>
      <c r="S24" s="42">
        <v>26</v>
      </c>
      <c r="T24" s="42">
        <v>128</v>
      </c>
      <c r="U24" s="42">
        <v>124</v>
      </c>
      <c r="W24">
        <v>1</v>
      </c>
      <c r="X24" s="42">
        <v>334.633759</v>
      </c>
      <c r="Y24" s="42">
        <v>230.960587</v>
      </c>
      <c r="Z24" s="42">
        <f t="shared" si="2"/>
        <v>77287.209408656534</v>
      </c>
      <c r="AA24" s="42">
        <v>143</v>
      </c>
      <c r="AB24" s="42">
        <v>154</v>
      </c>
      <c r="AC24" s="42">
        <v>154</v>
      </c>
      <c r="AD24" s="42">
        <v>60</v>
      </c>
      <c r="AE24" s="42">
        <v>60</v>
      </c>
      <c r="AF24" s="42">
        <v>152</v>
      </c>
      <c r="AH24">
        <v>1</v>
      </c>
      <c r="AI24" s="42">
        <v>324.12420700000001</v>
      </c>
      <c r="AJ24" s="42">
        <v>245.303955</v>
      </c>
      <c r="AK24" s="42">
        <f t="shared" si="3"/>
        <v>79508.949888338684</v>
      </c>
      <c r="AL24" s="42">
        <v>130</v>
      </c>
      <c r="AM24" s="42">
        <v>166</v>
      </c>
      <c r="AN24" s="42">
        <v>137</v>
      </c>
      <c r="AO24" s="42">
        <v>62</v>
      </c>
      <c r="AP24" s="42">
        <v>91</v>
      </c>
      <c r="AQ24" s="42">
        <v>163</v>
      </c>
    </row>
    <row r="25" spans="1:43">
      <c r="A25">
        <v>1</v>
      </c>
      <c r="B25" s="42">
        <v>388</v>
      </c>
      <c r="C25" s="42">
        <v>227</v>
      </c>
      <c r="D25" s="42">
        <f t="shared" si="0"/>
        <v>88076</v>
      </c>
      <c r="E25">
        <v>118</v>
      </c>
      <c r="F25">
        <v>124</v>
      </c>
      <c r="G25">
        <v>112</v>
      </c>
      <c r="H25">
        <v>54</v>
      </c>
      <c r="I25">
        <v>146</v>
      </c>
      <c r="J25">
        <v>124</v>
      </c>
      <c r="L25">
        <v>1</v>
      </c>
      <c r="M25" s="42">
        <v>299.34527600000001</v>
      </c>
      <c r="N25" s="42">
        <v>225.93364</v>
      </c>
      <c r="O25" s="42">
        <f t="shared" si="1"/>
        <v>67632.167823484648</v>
      </c>
      <c r="P25" s="42">
        <v>120</v>
      </c>
      <c r="Q25" s="42">
        <v>128</v>
      </c>
      <c r="R25" s="42">
        <v>131</v>
      </c>
      <c r="S25" s="42">
        <v>25</v>
      </c>
      <c r="T25" s="42">
        <v>128</v>
      </c>
      <c r="U25" s="42">
        <v>125</v>
      </c>
      <c r="W25">
        <v>1</v>
      </c>
      <c r="X25" s="42">
        <v>334.59545900000001</v>
      </c>
      <c r="Y25" s="42">
        <v>231.88475</v>
      </c>
      <c r="Z25" s="42">
        <f t="shared" si="2"/>
        <v>77587.584361350251</v>
      </c>
      <c r="AA25" s="42">
        <v>143</v>
      </c>
      <c r="AB25" s="42">
        <v>154</v>
      </c>
      <c r="AC25" s="42">
        <v>154</v>
      </c>
      <c r="AD25" s="42">
        <v>63</v>
      </c>
      <c r="AE25" s="42">
        <v>58</v>
      </c>
      <c r="AF25" s="42">
        <v>153</v>
      </c>
      <c r="AH25">
        <v>1</v>
      </c>
      <c r="AI25" s="42">
        <v>324.05484000000001</v>
      </c>
      <c r="AJ25" s="42">
        <v>244.786789</v>
      </c>
      <c r="AK25" s="42">
        <f t="shared" si="3"/>
        <v>79324.343743508769</v>
      </c>
      <c r="AL25" s="42">
        <v>130</v>
      </c>
      <c r="AM25" s="42">
        <v>166</v>
      </c>
      <c r="AN25" s="42">
        <v>137</v>
      </c>
      <c r="AO25" s="42">
        <v>61</v>
      </c>
      <c r="AP25" s="42">
        <v>94</v>
      </c>
      <c r="AQ25" s="42">
        <v>162</v>
      </c>
    </row>
    <row r="26" spans="1:43">
      <c r="A26">
        <v>1</v>
      </c>
      <c r="B26" s="42">
        <v>388</v>
      </c>
      <c r="C26" s="42">
        <v>227</v>
      </c>
      <c r="D26" s="42">
        <f t="shared" si="0"/>
        <v>88076</v>
      </c>
      <c r="E26">
        <v>118</v>
      </c>
      <c r="F26">
        <v>125</v>
      </c>
      <c r="G26">
        <v>112</v>
      </c>
      <c r="H26">
        <v>54</v>
      </c>
      <c r="I26">
        <v>142</v>
      </c>
      <c r="J26">
        <v>124</v>
      </c>
      <c r="L26">
        <v>1</v>
      </c>
      <c r="M26" s="42">
        <v>291.48822000000001</v>
      </c>
      <c r="N26" s="42">
        <v>227.23477199999999</v>
      </c>
      <c r="O26" s="42">
        <f t="shared" si="1"/>
        <v>66236.259212385834</v>
      </c>
      <c r="P26" s="42">
        <v>121</v>
      </c>
      <c r="Q26" s="42">
        <v>127</v>
      </c>
      <c r="R26" s="42">
        <v>133</v>
      </c>
      <c r="S26" s="42">
        <v>25</v>
      </c>
      <c r="T26" s="42">
        <v>129</v>
      </c>
      <c r="U26" s="42">
        <v>125</v>
      </c>
      <c r="W26">
        <v>1</v>
      </c>
      <c r="X26" s="42">
        <v>334.96298200000001</v>
      </c>
      <c r="Y26" s="42">
        <v>231.20942700000001</v>
      </c>
      <c r="Z26" s="42">
        <f t="shared" si="2"/>
        <v>77446.599134431322</v>
      </c>
      <c r="AA26" s="42">
        <v>143</v>
      </c>
      <c r="AB26" s="42">
        <v>154</v>
      </c>
      <c r="AC26" s="42">
        <v>154</v>
      </c>
      <c r="AD26" s="42">
        <v>60</v>
      </c>
      <c r="AE26" s="42">
        <v>60</v>
      </c>
      <c r="AF26" s="42">
        <v>152</v>
      </c>
      <c r="AH26">
        <v>1</v>
      </c>
      <c r="AI26" s="42">
        <v>324.11743200000001</v>
      </c>
      <c r="AJ26" s="42">
        <v>244.69502299999999</v>
      </c>
      <c r="AK26" s="42">
        <f t="shared" si="3"/>
        <v>79309.922477940941</v>
      </c>
      <c r="AL26" s="42">
        <v>128</v>
      </c>
      <c r="AM26" s="42">
        <v>166</v>
      </c>
      <c r="AN26" s="42">
        <v>137</v>
      </c>
      <c r="AO26" s="42">
        <v>61</v>
      </c>
      <c r="AP26" s="42">
        <v>89</v>
      </c>
      <c r="AQ26" s="42">
        <v>162</v>
      </c>
    </row>
    <row r="27" spans="1:43">
      <c r="A27">
        <v>2</v>
      </c>
      <c r="B27" s="42">
        <v>309</v>
      </c>
      <c r="C27" s="42">
        <v>220</v>
      </c>
      <c r="D27" s="42">
        <f t="shared" si="0"/>
        <v>67980</v>
      </c>
      <c r="E27" s="42">
        <v>81</v>
      </c>
      <c r="F27" s="42">
        <v>115</v>
      </c>
      <c r="G27" s="42">
        <v>111</v>
      </c>
      <c r="H27" s="42">
        <v>49</v>
      </c>
      <c r="I27" s="42">
        <v>131</v>
      </c>
      <c r="J27" s="42">
        <v>131</v>
      </c>
      <c r="L27">
        <v>2</v>
      </c>
      <c r="M27" s="42">
        <v>295.71734600000002</v>
      </c>
      <c r="N27" s="42">
        <v>222.58781400000001</v>
      </c>
      <c r="O27" s="42">
        <v>65823.077608021646</v>
      </c>
      <c r="P27" s="42">
        <v>118</v>
      </c>
      <c r="Q27" s="42">
        <v>129</v>
      </c>
      <c r="R27" s="42">
        <v>139</v>
      </c>
      <c r="S27" s="42">
        <v>28</v>
      </c>
      <c r="T27" s="42">
        <v>119</v>
      </c>
      <c r="U27" s="42">
        <v>131</v>
      </c>
      <c r="W27">
        <v>2</v>
      </c>
      <c r="X27" s="42">
        <v>330.93405200000001</v>
      </c>
      <c r="Y27" s="42">
        <v>235.64967300000001</v>
      </c>
      <c r="Z27" s="42">
        <v>77984.501138364998</v>
      </c>
      <c r="AA27" s="42">
        <v>149</v>
      </c>
      <c r="AB27" s="42">
        <v>159</v>
      </c>
      <c r="AC27" s="42">
        <v>158</v>
      </c>
      <c r="AD27" s="42">
        <v>64</v>
      </c>
      <c r="AE27" s="42">
        <v>57</v>
      </c>
      <c r="AF27" s="42">
        <v>155</v>
      </c>
      <c r="AH27">
        <v>2</v>
      </c>
      <c r="AI27" s="42">
        <v>327.195404</v>
      </c>
      <c r="AJ27" s="42">
        <v>245.210938</v>
      </c>
      <c r="AK27" s="42">
        <v>80231.891924128955</v>
      </c>
      <c r="AL27" s="42">
        <v>98</v>
      </c>
      <c r="AM27" s="42">
        <v>92</v>
      </c>
      <c r="AN27" s="42">
        <v>124</v>
      </c>
      <c r="AO27" s="42">
        <v>144</v>
      </c>
      <c r="AP27" s="42">
        <v>109</v>
      </c>
      <c r="AQ27" s="42">
        <v>141</v>
      </c>
    </row>
    <row r="28" spans="1:43">
      <c r="A28">
        <v>2</v>
      </c>
      <c r="B28" s="42">
        <v>309</v>
      </c>
      <c r="C28" s="42">
        <v>220</v>
      </c>
      <c r="D28" s="42">
        <f t="shared" si="0"/>
        <v>67980</v>
      </c>
      <c r="E28" s="42">
        <v>79</v>
      </c>
      <c r="F28" s="42">
        <v>113</v>
      </c>
      <c r="G28" s="42">
        <v>108</v>
      </c>
      <c r="H28" s="42">
        <v>50</v>
      </c>
      <c r="I28" s="42">
        <v>131</v>
      </c>
      <c r="J28" s="42">
        <v>131</v>
      </c>
      <c r="L28">
        <v>2</v>
      </c>
      <c r="M28" s="42">
        <v>295.55462599999998</v>
      </c>
      <c r="N28" s="42">
        <v>222.402512</v>
      </c>
      <c r="O28" s="42">
        <v>65732.091255620515</v>
      </c>
      <c r="P28" s="42">
        <v>118</v>
      </c>
      <c r="Q28" s="42">
        <v>129</v>
      </c>
      <c r="R28" s="42">
        <v>138</v>
      </c>
      <c r="S28" s="42">
        <v>27</v>
      </c>
      <c r="T28" s="42">
        <v>120</v>
      </c>
      <c r="U28" s="42">
        <v>130</v>
      </c>
      <c r="W28">
        <v>2</v>
      </c>
      <c r="X28" s="42">
        <v>324.44781499999999</v>
      </c>
      <c r="Y28" s="42">
        <v>235.55046100000001</v>
      </c>
      <c r="Z28" s="42">
        <v>76423.832393692719</v>
      </c>
      <c r="AA28" s="42">
        <v>149</v>
      </c>
      <c r="AB28" s="42">
        <v>159</v>
      </c>
      <c r="AC28" s="42">
        <v>158</v>
      </c>
      <c r="AD28" s="42">
        <v>61</v>
      </c>
      <c r="AE28" s="42">
        <v>58</v>
      </c>
      <c r="AF28" s="42">
        <v>153</v>
      </c>
      <c r="AH28">
        <v>2</v>
      </c>
      <c r="AI28" s="42">
        <v>326.82504299999999</v>
      </c>
      <c r="AJ28" s="42">
        <v>245.70245399999999</v>
      </c>
      <c r="AK28" s="42">
        <v>80301.715093755512</v>
      </c>
      <c r="AL28" s="42">
        <v>97</v>
      </c>
      <c r="AM28" s="42">
        <v>91</v>
      </c>
      <c r="AN28" s="42">
        <v>123</v>
      </c>
      <c r="AO28" s="42">
        <v>143</v>
      </c>
      <c r="AP28" s="42">
        <v>109</v>
      </c>
      <c r="AQ28" s="42">
        <v>141</v>
      </c>
    </row>
    <row r="29" spans="1:43">
      <c r="A29">
        <v>2</v>
      </c>
      <c r="B29" s="42">
        <v>309</v>
      </c>
      <c r="C29" s="42">
        <v>220</v>
      </c>
      <c r="D29" s="42">
        <f t="shared" si="0"/>
        <v>67980</v>
      </c>
      <c r="E29" s="42">
        <v>84</v>
      </c>
      <c r="F29" s="42">
        <v>114</v>
      </c>
      <c r="G29" s="42">
        <v>110</v>
      </c>
      <c r="H29" s="42">
        <v>49</v>
      </c>
      <c r="I29" s="42">
        <v>131</v>
      </c>
      <c r="J29" s="42">
        <v>131</v>
      </c>
      <c r="L29">
        <v>2</v>
      </c>
      <c r="M29" s="42">
        <v>296.17626999999999</v>
      </c>
      <c r="N29" s="42">
        <v>222.13916</v>
      </c>
      <c r="O29" s="42">
        <v>65792.347829733204</v>
      </c>
      <c r="P29" s="42">
        <v>121</v>
      </c>
      <c r="Q29" s="42">
        <v>128</v>
      </c>
      <c r="R29" s="42">
        <v>137</v>
      </c>
      <c r="S29" s="42">
        <v>28</v>
      </c>
      <c r="T29" s="42">
        <v>118</v>
      </c>
      <c r="U29" s="42">
        <v>127</v>
      </c>
      <c r="W29">
        <v>2</v>
      </c>
      <c r="X29" s="42">
        <v>325.70190400000001</v>
      </c>
      <c r="Y29" s="42">
        <v>235.65536499999999</v>
      </c>
      <c r="Z29" s="42">
        <v>76753.401068314954</v>
      </c>
      <c r="AA29" s="42">
        <v>149</v>
      </c>
      <c r="AB29" s="42">
        <v>159</v>
      </c>
      <c r="AC29" s="42">
        <v>158</v>
      </c>
      <c r="AD29" s="42">
        <v>63</v>
      </c>
      <c r="AE29" s="42">
        <v>57</v>
      </c>
      <c r="AF29" s="42">
        <v>154</v>
      </c>
      <c r="AH29">
        <v>2</v>
      </c>
      <c r="AI29" s="42">
        <v>327.19567899999998</v>
      </c>
      <c r="AJ29" s="42">
        <v>245.54049699999999</v>
      </c>
      <c r="AK29" s="42">
        <v>80339.789637912458</v>
      </c>
      <c r="AL29" s="42">
        <v>97</v>
      </c>
      <c r="AM29" s="42">
        <v>92</v>
      </c>
      <c r="AN29" s="42">
        <v>124</v>
      </c>
      <c r="AO29" s="42">
        <v>144</v>
      </c>
      <c r="AP29" s="42">
        <v>109</v>
      </c>
      <c r="AQ29" s="42">
        <v>142</v>
      </c>
    </row>
    <row r="30" spans="1:43">
      <c r="A30">
        <v>2</v>
      </c>
      <c r="B30" s="42">
        <v>309</v>
      </c>
      <c r="C30" s="42">
        <v>220</v>
      </c>
      <c r="D30" s="42">
        <f t="shared" si="0"/>
        <v>67980</v>
      </c>
      <c r="E30" s="42">
        <v>83</v>
      </c>
      <c r="F30" s="42">
        <v>114</v>
      </c>
      <c r="G30" s="42">
        <v>109</v>
      </c>
      <c r="H30" s="42">
        <v>50</v>
      </c>
      <c r="I30" s="42">
        <v>130</v>
      </c>
      <c r="J30" s="42">
        <v>132</v>
      </c>
      <c r="L30">
        <v>2</v>
      </c>
      <c r="M30" s="42">
        <v>296.45339999999999</v>
      </c>
      <c r="N30" s="42">
        <v>222.12597700000001</v>
      </c>
      <c r="O30" s="42">
        <v>65850.001109971796</v>
      </c>
      <c r="P30" s="42">
        <v>121</v>
      </c>
      <c r="Q30" s="42">
        <v>128</v>
      </c>
      <c r="R30" s="42">
        <v>138</v>
      </c>
      <c r="S30" s="42">
        <v>27</v>
      </c>
      <c r="T30" s="42">
        <v>120</v>
      </c>
      <c r="U30" s="42">
        <v>128</v>
      </c>
      <c r="W30">
        <v>2</v>
      </c>
      <c r="X30" s="42">
        <v>324.743988</v>
      </c>
      <c r="Y30" s="42">
        <v>235.666504</v>
      </c>
      <c r="Z30" s="42">
        <v>76531.280346977946</v>
      </c>
      <c r="AA30" s="42">
        <v>149</v>
      </c>
      <c r="AB30" s="42">
        <v>159</v>
      </c>
      <c r="AC30" s="42">
        <v>158</v>
      </c>
      <c r="AD30" s="42">
        <v>61</v>
      </c>
      <c r="AE30" s="42">
        <v>58</v>
      </c>
      <c r="AF30" s="42">
        <v>153</v>
      </c>
      <c r="AH30">
        <v>2</v>
      </c>
      <c r="AI30" s="42">
        <v>327.38742100000002</v>
      </c>
      <c r="AJ30" s="42">
        <v>245.38774100000001</v>
      </c>
      <c r="AK30" s="42">
        <v>80336.859671005965</v>
      </c>
      <c r="AL30" s="42">
        <v>97</v>
      </c>
      <c r="AM30" s="42">
        <v>91</v>
      </c>
      <c r="AN30" s="42">
        <v>123</v>
      </c>
      <c r="AO30" s="42">
        <v>137</v>
      </c>
      <c r="AP30" s="42">
        <v>109</v>
      </c>
      <c r="AQ30" s="42">
        <v>141</v>
      </c>
    </row>
    <row r="31" spans="1:43">
      <c r="A31">
        <v>2</v>
      </c>
      <c r="B31" s="42">
        <v>309</v>
      </c>
      <c r="C31" s="42">
        <v>220</v>
      </c>
      <c r="D31" s="42">
        <f t="shared" si="0"/>
        <v>67980</v>
      </c>
      <c r="E31" s="42">
        <v>85</v>
      </c>
      <c r="F31" s="42">
        <v>112</v>
      </c>
      <c r="G31" s="42">
        <v>105</v>
      </c>
      <c r="H31" s="42">
        <v>49</v>
      </c>
      <c r="I31" s="42">
        <v>133</v>
      </c>
      <c r="J31" s="42">
        <v>131</v>
      </c>
      <c r="L31">
        <v>2</v>
      </c>
      <c r="M31" s="42">
        <v>296.68884300000002</v>
      </c>
      <c r="N31" s="42">
        <v>222.40571600000001</v>
      </c>
      <c r="O31" s="42">
        <v>65985.294556626599</v>
      </c>
      <c r="P31" s="42">
        <v>124</v>
      </c>
      <c r="Q31" s="42">
        <v>128</v>
      </c>
      <c r="R31" s="42">
        <v>137</v>
      </c>
      <c r="S31" s="42">
        <v>28</v>
      </c>
      <c r="T31" s="42">
        <v>118</v>
      </c>
      <c r="U31" s="42">
        <v>127</v>
      </c>
      <c r="W31">
        <v>2</v>
      </c>
      <c r="X31" s="42">
        <v>324.55825800000002</v>
      </c>
      <c r="Y31" s="42">
        <v>235.881744</v>
      </c>
      <c r="Z31" s="42">
        <v>76557.367926641964</v>
      </c>
      <c r="AA31" s="42">
        <v>149</v>
      </c>
      <c r="AB31" s="42">
        <v>160</v>
      </c>
      <c r="AC31" s="42">
        <v>159</v>
      </c>
      <c r="AD31" s="42">
        <v>64</v>
      </c>
      <c r="AE31" s="42">
        <v>57</v>
      </c>
      <c r="AF31" s="42">
        <v>154</v>
      </c>
      <c r="AH31">
        <v>2</v>
      </c>
      <c r="AI31" s="42">
        <v>327.00949100000003</v>
      </c>
      <c r="AJ31" s="42">
        <v>245.86064099999999</v>
      </c>
      <c r="AK31" s="42">
        <v>80398.763070343732</v>
      </c>
      <c r="AL31" s="42">
        <v>97</v>
      </c>
      <c r="AM31" s="42">
        <v>91</v>
      </c>
      <c r="AN31" s="42">
        <v>123</v>
      </c>
      <c r="AO31" s="42">
        <v>144</v>
      </c>
      <c r="AP31" s="42">
        <v>109</v>
      </c>
      <c r="AQ31" s="42">
        <v>142</v>
      </c>
    </row>
    <row r="32" spans="1:43">
      <c r="A32">
        <v>2</v>
      </c>
      <c r="B32" s="42">
        <v>309</v>
      </c>
      <c r="C32" s="42">
        <v>220</v>
      </c>
      <c r="D32" s="42">
        <f t="shared" si="0"/>
        <v>67980</v>
      </c>
      <c r="E32" s="42">
        <v>86</v>
      </c>
      <c r="F32" s="42">
        <v>113</v>
      </c>
      <c r="G32" s="42">
        <v>107</v>
      </c>
      <c r="H32" s="42">
        <v>49</v>
      </c>
      <c r="I32" s="42">
        <v>133</v>
      </c>
      <c r="J32" s="42">
        <v>131</v>
      </c>
      <c r="L32">
        <v>2</v>
      </c>
      <c r="M32" s="42">
        <v>296.26809700000001</v>
      </c>
      <c r="N32" s="42">
        <v>222.41360499999999</v>
      </c>
      <c r="O32" s="42">
        <v>65894.055500259681</v>
      </c>
      <c r="P32" s="42">
        <v>124</v>
      </c>
      <c r="Q32" s="42">
        <v>128</v>
      </c>
      <c r="R32" s="42">
        <v>136</v>
      </c>
      <c r="S32" s="42">
        <v>28</v>
      </c>
      <c r="T32" s="42">
        <v>118</v>
      </c>
      <c r="U32" s="42">
        <v>127</v>
      </c>
      <c r="W32">
        <v>2</v>
      </c>
      <c r="X32" s="42">
        <v>329.92852800000003</v>
      </c>
      <c r="Y32" s="42">
        <v>235.775848</v>
      </c>
      <c r="Z32" s="42">
        <v>77789.178468591752</v>
      </c>
      <c r="AA32" s="42">
        <v>149</v>
      </c>
      <c r="AB32" s="42">
        <v>160</v>
      </c>
      <c r="AC32" s="42">
        <v>159</v>
      </c>
      <c r="AD32" s="42">
        <v>60</v>
      </c>
      <c r="AE32" s="42">
        <v>58</v>
      </c>
      <c r="AF32" s="42">
        <v>153</v>
      </c>
      <c r="AH32">
        <v>2</v>
      </c>
      <c r="AI32" s="42">
        <v>327.01599099999999</v>
      </c>
      <c r="AJ32" s="42">
        <v>245.54049699999999</v>
      </c>
      <c r="AK32" s="42">
        <v>80295.668957087517</v>
      </c>
      <c r="AL32" s="42">
        <v>96</v>
      </c>
      <c r="AM32" s="42">
        <v>91</v>
      </c>
      <c r="AN32" s="42">
        <v>123</v>
      </c>
      <c r="AO32" s="42">
        <v>137</v>
      </c>
      <c r="AP32" s="42">
        <v>110</v>
      </c>
      <c r="AQ32" s="42">
        <v>140</v>
      </c>
    </row>
    <row r="33" spans="1:43">
      <c r="A33">
        <v>2</v>
      </c>
      <c r="B33" s="42">
        <v>309</v>
      </c>
      <c r="C33" s="42">
        <v>220</v>
      </c>
      <c r="D33" s="42">
        <f t="shared" si="0"/>
        <v>67980</v>
      </c>
      <c r="E33" s="42">
        <v>87</v>
      </c>
      <c r="F33" s="42">
        <v>113</v>
      </c>
      <c r="G33" s="42">
        <v>104</v>
      </c>
      <c r="H33" s="42">
        <v>49</v>
      </c>
      <c r="I33" s="42">
        <v>132</v>
      </c>
      <c r="J33" s="42">
        <v>132</v>
      </c>
      <c r="L33">
        <v>2</v>
      </c>
      <c r="M33" s="42">
        <v>298.68344100000002</v>
      </c>
      <c r="N33" s="42">
        <v>222.501633</v>
      </c>
      <c r="O33" s="42">
        <v>66457.553372559152</v>
      </c>
      <c r="P33" s="42">
        <v>125</v>
      </c>
      <c r="Q33" s="42">
        <v>128</v>
      </c>
      <c r="R33" s="42">
        <v>135</v>
      </c>
      <c r="S33" s="42">
        <v>27</v>
      </c>
      <c r="T33" s="42">
        <v>117</v>
      </c>
      <c r="U33" s="42">
        <v>129</v>
      </c>
      <c r="W33">
        <v>2</v>
      </c>
      <c r="X33" s="42">
        <v>327.397583</v>
      </c>
      <c r="Y33" s="42">
        <v>235.551132</v>
      </c>
      <c r="Z33" s="42">
        <v>77118.871289713948</v>
      </c>
      <c r="AA33" s="42">
        <v>150</v>
      </c>
      <c r="AB33" s="42">
        <v>160</v>
      </c>
      <c r="AC33" s="42">
        <v>159</v>
      </c>
      <c r="AD33" s="42">
        <v>61</v>
      </c>
      <c r="AE33" s="42">
        <v>59</v>
      </c>
      <c r="AF33" s="42">
        <v>153</v>
      </c>
      <c r="AH33">
        <v>2</v>
      </c>
      <c r="AI33" s="42">
        <v>327.19555700000001</v>
      </c>
      <c r="AJ33" s="42">
        <v>245.51538099999999</v>
      </c>
      <c r="AK33" s="42">
        <v>80331.541838362216</v>
      </c>
      <c r="AL33" s="42">
        <v>97</v>
      </c>
      <c r="AM33" s="42">
        <v>91</v>
      </c>
      <c r="AN33" s="42">
        <v>123</v>
      </c>
      <c r="AO33" s="42">
        <v>144</v>
      </c>
      <c r="AP33" s="42">
        <v>110</v>
      </c>
      <c r="AQ33" s="42">
        <v>141</v>
      </c>
    </row>
    <row r="34" spans="1:43">
      <c r="A34">
        <v>2</v>
      </c>
      <c r="B34" s="42">
        <v>309</v>
      </c>
      <c r="C34" s="42">
        <v>220</v>
      </c>
      <c r="D34" s="42">
        <f t="shared" si="0"/>
        <v>67980</v>
      </c>
      <c r="E34" s="42">
        <v>87</v>
      </c>
      <c r="F34" s="42">
        <v>113</v>
      </c>
      <c r="G34" s="42">
        <v>105</v>
      </c>
      <c r="H34" s="42">
        <v>49</v>
      </c>
      <c r="I34" s="42">
        <v>133</v>
      </c>
      <c r="J34" s="42">
        <v>132</v>
      </c>
      <c r="L34">
        <v>2</v>
      </c>
      <c r="M34" s="42">
        <v>295.92517099999998</v>
      </c>
      <c r="N34" s="42">
        <v>222.52972399999999</v>
      </c>
      <c r="O34" s="42">
        <v>65852.146627282797</v>
      </c>
      <c r="P34" s="42">
        <v>125</v>
      </c>
      <c r="Q34" s="42">
        <v>127</v>
      </c>
      <c r="R34" s="42">
        <v>135</v>
      </c>
      <c r="S34" s="42">
        <v>28</v>
      </c>
      <c r="T34" s="42">
        <v>118</v>
      </c>
      <c r="U34" s="42">
        <v>127</v>
      </c>
      <c r="W34">
        <v>2</v>
      </c>
      <c r="X34" s="42">
        <v>325.73794600000002</v>
      </c>
      <c r="Y34" s="42">
        <v>235.666504</v>
      </c>
      <c r="Z34" s="42">
        <v>76765.522953960797</v>
      </c>
      <c r="AA34" s="42">
        <v>149</v>
      </c>
      <c r="AB34" s="42">
        <v>160</v>
      </c>
      <c r="AC34" s="42">
        <v>158</v>
      </c>
      <c r="AD34" s="42">
        <v>59</v>
      </c>
      <c r="AE34" s="42">
        <v>60</v>
      </c>
      <c r="AF34" s="42">
        <v>152</v>
      </c>
      <c r="AH34">
        <v>2</v>
      </c>
      <c r="AI34" s="42">
        <v>326.83633400000002</v>
      </c>
      <c r="AJ34" s="42">
        <v>245.54049699999999</v>
      </c>
      <c r="AK34" s="42">
        <v>80251.555888018003</v>
      </c>
      <c r="AL34" s="42">
        <v>96</v>
      </c>
      <c r="AM34" s="42">
        <v>91</v>
      </c>
      <c r="AN34" s="42">
        <v>122</v>
      </c>
      <c r="AO34" s="42">
        <v>137</v>
      </c>
      <c r="AP34" s="42">
        <v>109</v>
      </c>
      <c r="AQ34" s="42">
        <v>140</v>
      </c>
    </row>
    <row r="35" spans="1:43">
      <c r="A35">
        <v>2</v>
      </c>
      <c r="B35" s="42">
        <v>309</v>
      </c>
      <c r="C35" s="42">
        <v>220</v>
      </c>
      <c r="D35" s="42">
        <f t="shared" si="0"/>
        <v>67980</v>
      </c>
      <c r="E35" s="42">
        <v>90</v>
      </c>
      <c r="F35" s="42">
        <v>113</v>
      </c>
      <c r="G35" s="42">
        <v>103</v>
      </c>
      <c r="H35" s="42">
        <v>49</v>
      </c>
      <c r="I35" s="42">
        <v>132</v>
      </c>
      <c r="J35" s="42">
        <v>132</v>
      </c>
      <c r="L35">
        <v>2</v>
      </c>
      <c r="M35" s="42">
        <v>296.34652699999998</v>
      </c>
      <c r="N35" s="42">
        <v>222.605042</v>
      </c>
      <c r="O35" s="42">
        <v>65968.231089389126</v>
      </c>
      <c r="P35" s="42">
        <v>125</v>
      </c>
      <c r="Q35" s="42">
        <v>127</v>
      </c>
      <c r="R35" s="42">
        <v>135</v>
      </c>
      <c r="S35" s="42">
        <v>27</v>
      </c>
      <c r="T35" s="42">
        <v>119</v>
      </c>
      <c r="U35" s="42">
        <v>126</v>
      </c>
      <c r="W35">
        <v>2</v>
      </c>
      <c r="X35" s="42">
        <v>324.743988</v>
      </c>
      <c r="Y35" s="42">
        <v>235.77612300000001</v>
      </c>
      <c r="Z35" s="42">
        <v>76566.878458198524</v>
      </c>
      <c r="AA35" s="42">
        <v>149</v>
      </c>
      <c r="AB35" s="42">
        <v>160</v>
      </c>
      <c r="AC35" s="42">
        <v>159</v>
      </c>
      <c r="AD35" s="42">
        <v>60</v>
      </c>
      <c r="AE35" s="42">
        <v>60</v>
      </c>
      <c r="AF35" s="42">
        <v>152</v>
      </c>
      <c r="AH35">
        <v>2</v>
      </c>
      <c r="AI35" s="42">
        <v>327.01599099999999</v>
      </c>
      <c r="AJ35" s="42">
        <v>245.54049699999999</v>
      </c>
      <c r="AK35" s="42">
        <v>80295.668957087517</v>
      </c>
      <c r="AL35" s="42">
        <v>95</v>
      </c>
      <c r="AM35" s="42">
        <v>90</v>
      </c>
      <c r="AN35" s="42">
        <v>121</v>
      </c>
      <c r="AO35" s="42">
        <v>144</v>
      </c>
      <c r="AP35" s="42">
        <v>110</v>
      </c>
      <c r="AQ35" s="42">
        <v>141</v>
      </c>
    </row>
    <row r="36" spans="1:43">
      <c r="A36">
        <v>2</v>
      </c>
      <c r="B36" s="42">
        <v>309</v>
      </c>
      <c r="C36" s="42">
        <v>220</v>
      </c>
      <c r="D36" s="42">
        <f t="shared" si="0"/>
        <v>67980</v>
      </c>
      <c r="E36" s="42">
        <v>90</v>
      </c>
      <c r="F36" s="42">
        <v>113</v>
      </c>
      <c r="G36" s="42">
        <v>103</v>
      </c>
      <c r="H36" s="42">
        <v>49</v>
      </c>
      <c r="I36" s="42">
        <v>131</v>
      </c>
      <c r="J36" s="42">
        <v>133</v>
      </c>
      <c r="L36">
        <v>2</v>
      </c>
      <c r="M36" s="42">
        <v>298.64736900000003</v>
      </c>
      <c r="N36" s="42">
        <v>222.374954</v>
      </c>
      <c r="O36" s="42">
        <v>66411.694943596027</v>
      </c>
      <c r="P36" s="42">
        <v>125</v>
      </c>
      <c r="Q36" s="42">
        <v>128</v>
      </c>
      <c r="R36" s="42">
        <v>135</v>
      </c>
      <c r="S36" s="42">
        <v>27</v>
      </c>
      <c r="T36" s="42">
        <v>119</v>
      </c>
      <c r="U36" s="42">
        <v>127</v>
      </c>
      <c r="W36">
        <v>2</v>
      </c>
      <c r="X36" s="42">
        <v>324.48568699999998</v>
      </c>
      <c r="Y36" s="42">
        <v>235.65536499999999</v>
      </c>
      <c r="Z36" s="42">
        <v>76466.793007260741</v>
      </c>
      <c r="AA36" s="42">
        <v>149</v>
      </c>
      <c r="AB36" s="42">
        <v>160</v>
      </c>
      <c r="AC36" s="42">
        <v>159</v>
      </c>
      <c r="AD36" s="42">
        <v>61</v>
      </c>
      <c r="AE36" s="42">
        <v>59</v>
      </c>
      <c r="AF36" s="42">
        <v>154</v>
      </c>
      <c r="AH36">
        <v>2</v>
      </c>
      <c r="AI36" s="42">
        <v>327.19555700000001</v>
      </c>
      <c r="AJ36" s="42">
        <v>245.698013</v>
      </c>
      <c r="AK36" s="42">
        <v>80391.298217328251</v>
      </c>
      <c r="AL36" s="42">
        <v>97</v>
      </c>
      <c r="AM36" s="42">
        <v>92</v>
      </c>
      <c r="AN36" s="42">
        <v>124</v>
      </c>
      <c r="AO36" s="42">
        <v>144</v>
      </c>
      <c r="AP36" s="42">
        <v>110</v>
      </c>
      <c r="AQ36" s="42">
        <v>141</v>
      </c>
    </row>
    <row r="37" spans="1:43">
      <c r="A37">
        <v>2</v>
      </c>
      <c r="B37" s="42">
        <v>309</v>
      </c>
      <c r="C37" s="42">
        <v>220</v>
      </c>
      <c r="D37" s="42">
        <f t="shared" si="0"/>
        <v>67980</v>
      </c>
      <c r="E37" s="42">
        <v>95</v>
      </c>
      <c r="F37" s="42">
        <v>111</v>
      </c>
      <c r="G37" s="42">
        <v>98</v>
      </c>
      <c r="H37" s="42">
        <v>49</v>
      </c>
      <c r="I37" s="42">
        <v>131</v>
      </c>
      <c r="J37" s="42">
        <v>133</v>
      </c>
      <c r="L37">
        <v>2</v>
      </c>
      <c r="M37" s="42">
        <v>295.85781900000001</v>
      </c>
      <c r="N37" s="42">
        <v>222.44735700000001</v>
      </c>
      <c r="O37" s="42">
        <v>65812.789884334386</v>
      </c>
      <c r="P37" s="42">
        <v>122</v>
      </c>
      <c r="Q37" s="42">
        <v>125</v>
      </c>
      <c r="R37" s="42">
        <v>134</v>
      </c>
      <c r="S37" s="42">
        <v>28</v>
      </c>
      <c r="T37" s="42">
        <v>118</v>
      </c>
      <c r="U37" s="42">
        <v>128</v>
      </c>
      <c r="W37">
        <v>2</v>
      </c>
      <c r="X37" s="42">
        <v>324.708099</v>
      </c>
      <c r="Y37" s="42">
        <v>235.76658599999999</v>
      </c>
      <c r="Z37" s="42">
        <v>76555.319947780008</v>
      </c>
      <c r="AA37" s="42">
        <v>149</v>
      </c>
      <c r="AB37" s="42">
        <v>159</v>
      </c>
      <c r="AC37" s="42">
        <v>159</v>
      </c>
      <c r="AD37" s="42">
        <v>59</v>
      </c>
      <c r="AE37" s="42">
        <v>60</v>
      </c>
      <c r="AF37" s="42">
        <v>152</v>
      </c>
      <c r="AH37">
        <v>2</v>
      </c>
      <c r="AI37" s="42">
        <v>326.84182700000002</v>
      </c>
      <c r="AJ37" s="42">
        <v>245.38774100000001</v>
      </c>
      <c r="AK37" s="42">
        <v>80202.97759184282</v>
      </c>
      <c r="AL37" s="42">
        <v>96</v>
      </c>
      <c r="AM37" s="42">
        <v>91</v>
      </c>
      <c r="AN37" s="42">
        <v>122</v>
      </c>
      <c r="AO37" s="42">
        <v>144</v>
      </c>
      <c r="AP37" s="42">
        <v>110</v>
      </c>
      <c r="AQ37" s="42">
        <v>141</v>
      </c>
    </row>
    <row r="38" spans="1:43">
      <c r="A38">
        <v>3</v>
      </c>
      <c r="B38" s="42">
        <v>384.747345</v>
      </c>
      <c r="C38" s="42">
        <v>220.772446</v>
      </c>
      <c r="D38" s="42">
        <f t="shared" si="0"/>
        <v>84941.612447655876</v>
      </c>
      <c r="E38">
        <v>84</v>
      </c>
      <c r="F38">
        <v>119</v>
      </c>
      <c r="G38">
        <v>112</v>
      </c>
      <c r="H38">
        <v>48</v>
      </c>
      <c r="I38">
        <v>143</v>
      </c>
      <c r="J38">
        <v>126</v>
      </c>
      <c r="L38">
        <v>3</v>
      </c>
      <c r="M38" s="42">
        <v>302.82839999999999</v>
      </c>
      <c r="N38" s="42">
        <v>220.33860799999999</v>
      </c>
      <c r="O38" s="42">
        <v>66724.788118867189</v>
      </c>
      <c r="P38" s="42">
        <v>109</v>
      </c>
      <c r="Q38" s="42">
        <v>125</v>
      </c>
      <c r="R38" s="42">
        <v>133</v>
      </c>
      <c r="S38" s="42">
        <v>26</v>
      </c>
      <c r="T38" s="42">
        <v>124</v>
      </c>
      <c r="U38" s="42">
        <v>130</v>
      </c>
      <c r="W38">
        <v>3</v>
      </c>
      <c r="X38" s="42">
        <v>331.79016100000001</v>
      </c>
      <c r="Y38" s="42">
        <v>233.30059800000001</v>
      </c>
      <c r="Z38" s="42">
        <v>77406.842971816281</v>
      </c>
      <c r="AA38" s="42">
        <v>140</v>
      </c>
      <c r="AB38" s="42">
        <v>148</v>
      </c>
      <c r="AC38" s="42">
        <v>143</v>
      </c>
      <c r="AD38" s="42">
        <v>65</v>
      </c>
      <c r="AE38" s="42">
        <v>56</v>
      </c>
      <c r="AF38" s="42">
        <v>156</v>
      </c>
      <c r="AH38">
        <v>3</v>
      </c>
      <c r="AI38" s="42">
        <v>325.652649</v>
      </c>
      <c r="AJ38" s="42">
        <v>245.315338</v>
      </c>
      <c r="AK38" s="42">
        <v>79887.589660030353</v>
      </c>
      <c r="AL38" s="42">
        <v>91</v>
      </c>
      <c r="AM38" s="42">
        <v>84</v>
      </c>
      <c r="AN38" s="42">
        <v>128</v>
      </c>
      <c r="AO38" s="42">
        <v>146</v>
      </c>
      <c r="AP38" s="42">
        <v>118</v>
      </c>
      <c r="AQ38" s="42">
        <v>144</v>
      </c>
    </row>
    <row r="39" spans="1:43">
      <c r="A39">
        <v>3</v>
      </c>
      <c r="B39" s="42">
        <v>383.83132899999998</v>
      </c>
      <c r="C39" s="42">
        <v>220.406418</v>
      </c>
      <c r="D39" s="42">
        <f t="shared" si="0"/>
        <v>84598.888341069513</v>
      </c>
      <c r="E39">
        <v>83</v>
      </c>
      <c r="F39">
        <v>119</v>
      </c>
      <c r="G39">
        <v>112</v>
      </c>
      <c r="H39">
        <v>48</v>
      </c>
      <c r="I39">
        <v>142</v>
      </c>
      <c r="J39">
        <v>126</v>
      </c>
      <c r="L39">
        <v>3</v>
      </c>
      <c r="M39" s="42">
        <v>303.32693499999999</v>
      </c>
      <c r="N39" s="42">
        <v>220.3237</v>
      </c>
      <c r="O39" s="42">
        <v>66830.112628859497</v>
      </c>
      <c r="P39" s="42">
        <v>108</v>
      </c>
      <c r="Q39" s="42">
        <v>125</v>
      </c>
      <c r="R39" s="42">
        <v>133</v>
      </c>
      <c r="S39" s="42">
        <v>26</v>
      </c>
      <c r="T39" s="42">
        <v>123</v>
      </c>
      <c r="U39" s="42">
        <v>129</v>
      </c>
      <c r="W39">
        <v>3</v>
      </c>
      <c r="X39" s="42">
        <v>331.85870399999999</v>
      </c>
      <c r="Y39" s="42">
        <v>232.850143</v>
      </c>
      <c r="Z39" s="42">
        <v>77273.346682194664</v>
      </c>
      <c r="AA39" s="42">
        <v>140</v>
      </c>
      <c r="AB39" s="42">
        <v>147</v>
      </c>
      <c r="AC39" s="42">
        <v>142</v>
      </c>
      <c r="AD39" s="42">
        <v>61</v>
      </c>
      <c r="AE39" s="42">
        <v>57</v>
      </c>
      <c r="AF39" s="42">
        <v>153</v>
      </c>
      <c r="AH39">
        <v>3</v>
      </c>
      <c r="AI39" s="42">
        <v>325.78244000000001</v>
      </c>
      <c r="AJ39" s="42">
        <v>245.28930700000001</v>
      </c>
      <c r="AK39" s="42">
        <v>79910.948940369082</v>
      </c>
      <c r="AL39" s="42">
        <v>93</v>
      </c>
      <c r="AM39" s="42">
        <v>84</v>
      </c>
      <c r="AN39" s="42">
        <v>127</v>
      </c>
      <c r="AO39" s="42">
        <v>146</v>
      </c>
      <c r="AP39" s="42">
        <v>118</v>
      </c>
      <c r="AQ39" s="42">
        <v>144</v>
      </c>
    </row>
    <row r="40" spans="1:43">
      <c r="A40">
        <v>3</v>
      </c>
      <c r="B40" s="42">
        <v>384.780914</v>
      </c>
      <c r="C40" s="42">
        <v>220.548599</v>
      </c>
      <c r="D40" s="42">
        <f t="shared" si="0"/>
        <v>84862.891504639483</v>
      </c>
      <c r="E40">
        <v>87</v>
      </c>
      <c r="F40">
        <v>116</v>
      </c>
      <c r="G40">
        <v>113</v>
      </c>
      <c r="H40">
        <v>49</v>
      </c>
      <c r="I40">
        <v>141</v>
      </c>
      <c r="J40">
        <v>127</v>
      </c>
      <c r="L40">
        <v>3</v>
      </c>
      <c r="M40" s="42">
        <v>303.27331500000003</v>
      </c>
      <c r="N40" s="42">
        <v>220.21553</v>
      </c>
      <c r="O40" s="42">
        <v>66785.493797581963</v>
      </c>
      <c r="P40" s="42">
        <v>110</v>
      </c>
      <c r="Q40" s="42">
        <v>126</v>
      </c>
      <c r="R40" s="42">
        <v>133</v>
      </c>
      <c r="S40" s="42">
        <v>26</v>
      </c>
      <c r="T40" s="42">
        <v>126</v>
      </c>
      <c r="U40" s="42">
        <v>128</v>
      </c>
      <c r="W40">
        <v>3</v>
      </c>
      <c r="X40" s="42">
        <v>330.93585200000001</v>
      </c>
      <c r="Y40" s="42">
        <v>233.03207399999999</v>
      </c>
      <c r="Z40" s="42">
        <v>77118.667952517048</v>
      </c>
      <c r="AA40" s="42">
        <v>140</v>
      </c>
      <c r="AB40" s="42">
        <v>147</v>
      </c>
      <c r="AC40" s="42">
        <v>142</v>
      </c>
      <c r="AD40" s="42">
        <v>61</v>
      </c>
      <c r="AE40" s="42">
        <v>57</v>
      </c>
      <c r="AF40" s="42">
        <v>153</v>
      </c>
      <c r="AH40">
        <v>3</v>
      </c>
      <c r="AI40" s="42">
        <v>325.87304699999999</v>
      </c>
      <c r="AJ40" s="42">
        <v>245.315338</v>
      </c>
      <c r="AK40" s="42">
        <v>79941.656669894888</v>
      </c>
      <c r="AL40" s="42">
        <v>93</v>
      </c>
      <c r="AM40" s="42">
        <v>85</v>
      </c>
      <c r="AN40" s="42">
        <v>128</v>
      </c>
      <c r="AO40" s="42">
        <v>145</v>
      </c>
      <c r="AP40" s="42">
        <v>118</v>
      </c>
      <c r="AQ40" s="42">
        <v>144</v>
      </c>
    </row>
    <row r="41" spans="1:43">
      <c r="A41">
        <v>3</v>
      </c>
      <c r="B41" s="42">
        <v>384.33874500000002</v>
      </c>
      <c r="C41" s="42">
        <v>220.54617300000001</v>
      </c>
      <c r="D41" s="42">
        <f t="shared" si="0"/>
        <v>84764.439345372899</v>
      </c>
      <c r="E41">
        <v>87</v>
      </c>
      <c r="F41">
        <v>116</v>
      </c>
      <c r="G41">
        <v>113</v>
      </c>
      <c r="H41">
        <v>49</v>
      </c>
      <c r="I41">
        <v>139</v>
      </c>
      <c r="J41">
        <v>127</v>
      </c>
      <c r="L41">
        <v>3</v>
      </c>
      <c r="M41" s="42">
        <v>303.03302000000002</v>
      </c>
      <c r="N41" s="42">
        <v>220.21553</v>
      </c>
      <c r="O41" s="42">
        <v>66732.5771068006</v>
      </c>
      <c r="P41" s="42">
        <v>110</v>
      </c>
      <c r="Q41" s="42">
        <v>125</v>
      </c>
      <c r="R41" s="42">
        <v>132</v>
      </c>
      <c r="S41" s="42">
        <v>26</v>
      </c>
      <c r="T41" s="42">
        <v>125</v>
      </c>
      <c r="U41" s="42">
        <v>129</v>
      </c>
      <c r="W41">
        <v>3</v>
      </c>
      <c r="X41" s="42">
        <v>331.84487899999999</v>
      </c>
      <c r="Y41" s="42">
        <v>232.83866900000001</v>
      </c>
      <c r="Z41" s="42">
        <v>77266.319940826055</v>
      </c>
      <c r="AA41" s="42">
        <v>139</v>
      </c>
      <c r="AB41" s="42">
        <v>147</v>
      </c>
      <c r="AC41" s="42">
        <v>141</v>
      </c>
      <c r="AD41" s="42">
        <v>62</v>
      </c>
      <c r="AE41" s="42">
        <v>57</v>
      </c>
      <c r="AF41" s="42">
        <v>153</v>
      </c>
      <c r="AH41">
        <v>3</v>
      </c>
      <c r="AI41" s="42">
        <v>325.80258199999997</v>
      </c>
      <c r="AJ41" s="42">
        <v>245.08744799999999</v>
      </c>
      <c r="AK41" s="42">
        <v>79850.123374190734</v>
      </c>
      <c r="AL41" s="42">
        <v>93</v>
      </c>
      <c r="AM41" s="42">
        <v>85</v>
      </c>
      <c r="AN41" s="42">
        <v>126</v>
      </c>
      <c r="AO41" s="42">
        <v>138</v>
      </c>
      <c r="AP41" s="42">
        <v>118</v>
      </c>
      <c r="AQ41" s="42">
        <v>143</v>
      </c>
    </row>
    <row r="42" spans="1:43">
      <c r="A42">
        <v>3</v>
      </c>
      <c r="B42" s="42">
        <v>384.06564300000002</v>
      </c>
      <c r="C42" s="42">
        <v>220.332626</v>
      </c>
      <c r="D42" s="42">
        <f t="shared" si="0"/>
        <v>84622.191678568532</v>
      </c>
      <c r="E42">
        <v>90</v>
      </c>
      <c r="F42">
        <v>116</v>
      </c>
      <c r="G42">
        <v>111</v>
      </c>
      <c r="H42">
        <v>49</v>
      </c>
      <c r="I42">
        <v>143</v>
      </c>
      <c r="J42">
        <v>126</v>
      </c>
      <c r="L42">
        <v>3</v>
      </c>
      <c r="M42" s="42">
        <v>303.08166499999999</v>
      </c>
      <c r="N42" s="42">
        <v>220.09939600000001</v>
      </c>
      <c r="O42" s="42">
        <v>66708.091405174346</v>
      </c>
      <c r="P42" s="42">
        <v>111</v>
      </c>
      <c r="Q42" s="42">
        <v>124</v>
      </c>
      <c r="R42" s="42">
        <v>130</v>
      </c>
      <c r="S42" s="42">
        <v>26</v>
      </c>
      <c r="T42" s="42">
        <v>126</v>
      </c>
      <c r="U42" s="42">
        <v>129</v>
      </c>
      <c r="W42">
        <v>3</v>
      </c>
      <c r="X42" s="42">
        <v>331.903076</v>
      </c>
      <c r="Y42" s="42">
        <v>233.02049299999999</v>
      </c>
      <c r="Z42" s="42">
        <v>77340.218397736462</v>
      </c>
      <c r="AA42" s="42">
        <v>139</v>
      </c>
      <c r="AB42" s="42">
        <v>146</v>
      </c>
      <c r="AC42" s="42">
        <v>141</v>
      </c>
      <c r="AD42" s="42">
        <v>62</v>
      </c>
      <c r="AE42" s="42">
        <v>57</v>
      </c>
      <c r="AF42" s="42">
        <v>153</v>
      </c>
      <c r="AH42">
        <v>3</v>
      </c>
      <c r="AI42" s="42">
        <v>325.64819299999999</v>
      </c>
      <c r="AJ42" s="42">
        <v>245.511292</v>
      </c>
      <c r="AK42" s="42">
        <v>79950.308600895354</v>
      </c>
      <c r="AL42" s="42">
        <v>93</v>
      </c>
      <c r="AM42" s="42">
        <v>85</v>
      </c>
      <c r="AN42" s="42">
        <v>125</v>
      </c>
      <c r="AO42" s="42">
        <v>146</v>
      </c>
      <c r="AP42" s="42">
        <v>118</v>
      </c>
      <c r="AQ42" s="42">
        <v>143</v>
      </c>
    </row>
    <row r="43" spans="1:43">
      <c r="A43">
        <v>3</v>
      </c>
      <c r="B43" s="42">
        <v>384.27975500000002</v>
      </c>
      <c r="C43" s="42">
        <v>220.776398</v>
      </c>
      <c r="D43" s="42">
        <f t="shared" si="0"/>
        <v>84839.900133222502</v>
      </c>
      <c r="E43">
        <v>90</v>
      </c>
      <c r="F43">
        <v>116</v>
      </c>
      <c r="G43">
        <v>111</v>
      </c>
      <c r="H43">
        <v>50</v>
      </c>
      <c r="I43">
        <v>141</v>
      </c>
      <c r="J43">
        <v>126</v>
      </c>
      <c r="L43">
        <v>3</v>
      </c>
      <c r="M43" s="42">
        <v>301.79321299999998</v>
      </c>
      <c r="N43" s="42">
        <v>220.21553</v>
      </c>
      <c r="O43" s="42">
        <v>66459.552351197883</v>
      </c>
      <c r="P43" s="42">
        <v>111</v>
      </c>
      <c r="Q43" s="42">
        <v>124</v>
      </c>
      <c r="R43" s="42">
        <v>130</v>
      </c>
      <c r="S43" s="42">
        <v>26</v>
      </c>
      <c r="T43" s="42">
        <v>125</v>
      </c>
      <c r="U43" s="42">
        <v>129</v>
      </c>
      <c r="W43">
        <v>3</v>
      </c>
      <c r="X43" s="42">
        <v>331.93084700000003</v>
      </c>
      <c r="Y43" s="42">
        <v>233.03207399999999</v>
      </c>
      <c r="Z43" s="42">
        <v>77350.533700986678</v>
      </c>
      <c r="AA43" s="42">
        <v>138</v>
      </c>
      <c r="AB43" s="42">
        <v>146</v>
      </c>
      <c r="AC43" s="42">
        <v>140</v>
      </c>
      <c r="AD43" s="42">
        <v>64</v>
      </c>
      <c r="AE43" s="42">
        <v>56</v>
      </c>
      <c r="AF43" s="42">
        <v>155</v>
      </c>
      <c r="AH43">
        <v>3</v>
      </c>
      <c r="AI43" s="42">
        <v>325.655304</v>
      </c>
      <c r="AJ43" s="42">
        <v>245.33114599999999</v>
      </c>
      <c r="AK43" s="42">
        <v>79893.388931298381</v>
      </c>
      <c r="AL43" s="42">
        <v>93</v>
      </c>
      <c r="AM43" s="42">
        <v>85</v>
      </c>
      <c r="AN43" s="42">
        <v>125</v>
      </c>
      <c r="AO43" s="42">
        <v>140</v>
      </c>
      <c r="AP43" s="42">
        <v>118</v>
      </c>
      <c r="AQ43" s="42">
        <v>143</v>
      </c>
    </row>
    <row r="44" spans="1:43">
      <c r="A44">
        <v>3</v>
      </c>
      <c r="B44" s="42">
        <v>384.30850199999998</v>
      </c>
      <c r="C44" s="42">
        <v>220.077133</v>
      </c>
      <c r="D44" s="42">
        <f t="shared" si="0"/>
        <v>84577.513307684756</v>
      </c>
      <c r="E44">
        <v>92</v>
      </c>
      <c r="F44">
        <v>116</v>
      </c>
      <c r="G44">
        <v>109</v>
      </c>
      <c r="H44">
        <v>49</v>
      </c>
      <c r="I44">
        <v>142</v>
      </c>
      <c r="J44">
        <v>127</v>
      </c>
      <c r="L44">
        <v>3</v>
      </c>
      <c r="M44" s="42">
        <v>303.02157599999998</v>
      </c>
      <c r="N44" s="42">
        <v>220.22039799999999</v>
      </c>
      <c r="O44" s="42">
        <v>66731.532069307243</v>
      </c>
      <c r="P44" s="42">
        <v>115</v>
      </c>
      <c r="Q44" s="42">
        <v>124</v>
      </c>
      <c r="R44" s="42">
        <v>131</v>
      </c>
      <c r="S44" s="42">
        <v>26</v>
      </c>
      <c r="T44" s="42">
        <v>122</v>
      </c>
      <c r="U44" s="42">
        <v>129</v>
      </c>
      <c r="W44">
        <v>3</v>
      </c>
      <c r="X44" s="42">
        <v>331.81658900000002</v>
      </c>
      <c r="Y44" s="42">
        <v>233.126846</v>
      </c>
      <c r="Z44" s="42">
        <v>77355.354844048299</v>
      </c>
      <c r="AA44" s="42">
        <v>138</v>
      </c>
      <c r="AB44" s="42">
        <v>145</v>
      </c>
      <c r="AC44" s="42">
        <v>140</v>
      </c>
      <c r="AD44" s="42">
        <v>61</v>
      </c>
      <c r="AE44" s="42">
        <v>57</v>
      </c>
      <c r="AF44" s="42">
        <v>153</v>
      </c>
      <c r="AH44">
        <v>3</v>
      </c>
      <c r="AI44" s="42">
        <v>325.655304</v>
      </c>
      <c r="AJ44" s="42">
        <v>245.33114599999999</v>
      </c>
      <c r="AK44" s="42">
        <v>79893.388931298381</v>
      </c>
      <c r="AL44" s="42">
        <v>93</v>
      </c>
      <c r="AM44" s="42">
        <v>85</v>
      </c>
      <c r="AN44" s="42">
        <v>125</v>
      </c>
      <c r="AO44" s="42">
        <v>145</v>
      </c>
      <c r="AP44" s="42">
        <v>118</v>
      </c>
      <c r="AQ44" s="42">
        <v>144</v>
      </c>
    </row>
    <row r="45" spans="1:43">
      <c r="A45">
        <v>3</v>
      </c>
      <c r="B45" s="42">
        <v>384.58612099999999</v>
      </c>
      <c r="C45" s="42">
        <v>220.097061</v>
      </c>
      <c r="D45" s="42">
        <f t="shared" si="0"/>
        <v>84646.274933490378</v>
      </c>
      <c r="E45">
        <v>91</v>
      </c>
      <c r="F45">
        <v>116</v>
      </c>
      <c r="G45">
        <v>109</v>
      </c>
      <c r="H45">
        <v>50</v>
      </c>
      <c r="I45">
        <v>139</v>
      </c>
      <c r="J45">
        <v>128</v>
      </c>
      <c r="L45">
        <v>3</v>
      </c>
      <c r="M45" s="42">
        <v>302.783142</v>
      </c>
      <c r="N45" s="42">
        <v>220.21553</v>
      </c>
      <c r="O45" s="42">
        <v>66677.550090595265</v>
      </c>
      <c r="P45" s="42">
        <v>114</v>
      </c>
      <c r="Q45" s="42">
        <v>123</v>
      </c>
      <c r="R45" s="42">
        <v>131</v>
      </c>
      <c r="S45" s="42">
        <v>26</v>
      </c>
      <c r="T45" s="42">
        <v>124</v>
      </c>
      <c r="U45" s="42">
        <v>127</v>
      </c>
      <c r="W45">
        <v>3</v>
      </c>
      <c r="X45" s="42">
        <v>331.85870399999999</v>
      </c>
      <c r="Y45" s="42">
        <v>232.84520000000001</v>
      </c>
      <c r="Z45" s="42">
        <v>77271.706304620806</v>
      </c>
      <c r="AA45" s="42">
        <v>138</v>
      </c>
      <c r="AB45" s="42">
        <v>145</v>
      </c>
      <c r="AC45" s="42">
        <v>140</v>
      </c>
      <c r="AD45" s="42">
        <v>64</v>
      </c>
      <c r="AE45" s="42">
        <v>56</v>
      </c>
      <c r="AF45" s="42">
        <v>155</v>
      </c>
      <c r="AH45">
        <v>3</v>
      </c>
      <c r="AI45" s="42">
        <v>325.78662100000003</v>
      </c>
      <c r="AJ45" s="42">
        <v>245.35581999999999</v>
      </c>
      <c r="AK45" s="42">
        <v>79933.64354048422</v>
      </c>
      <c r="AL45" s="42">
        <v>93</v>
      </c>
      <c r="AM45" s="42">
        <v>85</v>
      </c>
      <c r="AN45" s="42">
        <v>125</v>
      </c>
      <c r="AO45" s="42">
        <v>140</v>
      </c>
      <c r="AP45" s="42">
        <v>118</v>
      </c>
      <c r="AQ45" s="42">
        <v>142</v>
      </c>
    </row>
    <row r="46" spans="1:43">
      <c r="A46">
        <v>3</v>
      </c>
      <c r="B46" s="42">
        <v>384.75826999999998</v>
      </c>
      <c r="C46" s="42">
        <v>220.53247099999999</v>
      </c>
      <c r="D46" s="42">
        <f t="shared" si="0"/>
        <v>84851.692020785165</v>
      </c>
      <c r="E46">
        <v>96</v>
      </c>
      <c r="F46">
        <v>116</v>
      </c>
      <c r="G46">
        <v>108</v>
      </c>
      <c r="H46">
        <v>49</v>
      </c>
      <c r="I46">
        <v>142</v>
      </c>
      <c r="J46">
        <v>127</v>
      </c>
      <c r="L46">
        <v>3</v>
      </c>
      <c r="M46" s="42">
        <v>303.83438100000001</v>
      </c>
      <c r="N46" s="42">
        <v>220.11390700000001</v>
      </c>
      <c r="O46" s="42">
        <v>66878.172682836579</v>
      </c>
      <c r="P46" s="42">
        <v>116</v>
      </c>
      <c r="Q46" s="42">
        <v>124</v>
      </c>
      <c r="R46" s="42">
        <v>132</v>
      </c>
      <c r="S46" s="42">
        <v>27</v>
      </c>
      <c r="T46" s="42">
        <v>122</v>
      </c>
      <c r="U46" s="42">
        <v>129</v>
      </c>
      <c r="W46">
        <v>3</v>
      </c>
      <c r="X46" s="42">
        <v>331.90173299999998</v>
      </c>
      <c r="Y46" s="42">
        <v>232.96270799999999</v>
      </c>
      <c r="Z46" s="42">
        <v>77320.726509572953</v>
      </c>
      <c r="AA46" s="42">
        <v>138</v>
      </c>
      <c r="AB46" s="42">
        <v>145</v>
      </c>
      <c r="AC46" s="42">
        <v>140</v>
      </c>
      <c r="AD46" s="42">
        <v>62</v>
      </c>
      <c r="AE46" s="42">
        <v>57</v>
      </c>
      <c r="AF46" s="42">
        <v>153</v>
      </c>
      <c r="AH46">
        <v>3</v>
      </c>
      <c r="AI46" s="42">
        <v>325.87368800000002</v>
      </c>
      <c r="AJ46" s="42">
        <v>245.15477000000001</v>
      </c>
      <c r="AK46" s="42">
        <v>79889.489030691766</v>
      </c>
      <c r="AL46" s="42">
        <v>92</v>
      </c>
      <c r="AM46" s="42">
        <v>84</v>
      </c>
      <c r="AN46" s="42">
        <v>124</v>
      </c>
      <c r="AO46" s="42">
        <v>145</v>
      </c>
      <c r="AP46" s="42">
        <v>118</v>
      </c>
      <c r="AQ46" s="42">
        <v>143</v>
      </c>
    </row>
    <row r="47" spans="1:43">
      <c r="A47">
        <v>3</v>
      </c>
      <c r="B47" s="42">
        <v>384.565765</v>
      </c>
      <c r="C47" s="42">
        <v>220.08255</v>
      </c>
      <c r="D47" s="42">
        <f t="shared" si="0"/>
        <v>84636.214203900745</v>
      </c>
      <c r="E47">
        <v>95</v>
      </c>
      <c r="F47">
        <v>116</v>
      </c>
      <c r="G47">
        <v>107</v>
      </c>
      <c r="H47">
        <v>49</v>
      </c>
      <c r="I47">
        <v>142</v>
      </c>
      <c r="J47">
        <v>127</v>
      </c>
      <c r="L47">
        <v>3</v>
      </c>
      <c r="M47" s="42">
        <v>303.51162699999998</v>
      </c>
      <c r="N47" s="42">
        <v>220.22039799999999</v>
      </c>
      <c r="O47" s="42">
        <v>66839.451295567531</v>
      </c>
      <c r="P47" s="42">
        <v>116</v>
      </c>
      <c r="Q47" s="42">
        <v>124</v>
      </c>
      <c r="R47" s="42">
        <v>131</v>
      </c>
      <c r="S47" s="42">
        <v>26</v>
      </c>
      <c r="T47" s="42">
        <v>125</v>
      </c>
      <c r="U47" s="42">
        <v>129</v>
      </c>
      <c r="W47">
        <v>3</v>
      </c>
      <c r="X47" s="42">
        <v>331.944366</v>
      </c>
      <c r="Y47" s="42">
        <v>232.83866900000001</v>
      </c>
      <c r="Z47" s="42">
        <v>77289.484361488852</v>
      </c>
      <c r="AA47" s="42">
        <v>138</v>
      </c>
      <c r="AB47" s="42">
        <v>145</v>
      </c>
      <c r="AC47" s="42">
        <v>139</v>
      </c>
      <c r="AD47" s="42">
        <v>64</v>
      </c>
      <c r="AE47" s="42">
        <v>56</v>
      </c>
      <c r="AF47" s="42">
        <v>155</v>
      </c>
      <c r="AH47">
        <v>3</v>
      </c>
      <c r="AI47" s="42">
        <v>325.655304</v>
      </c>
      <c r="AJ47" s="42">
        <v>245.550613</v>
      </c>
      <c r="AK47" s="42">
        <v>79964.859523901352</v>
      </c>
      <c r="AL47" s="42">
        <v>91</v>
      </c>
      <c r="AM47" s="42">
        <v>83</v>
      </c>
      <c r="AN47" s="42">
        <v>123</v>
      </c>
      <c r="AO47" s="42">
        <v>145</v>
      </c>
      <c r="AP47" s="42">
        <v>118</v>
      </c>
      <c r="AQ47" s="42">
        <v>144</v>
      </c>
    </row>
    <row r="48" spans="1:43">
      <c r="A48">
        <v>3</v>
      </c>
      <c r="B48" s="42">
        <v>384.59591699999999</v>
      </c>
      <c r="C48" s="42">
        <v>220.35580400000001</v>
      </c>
      <c r="D48" s="42">
        <f t="shared" ref="D48:D70" si="4">B48*C48</f>
        <v>84747.942505652274</v>
      </c>
      <c r="E48">
        <v>100</v>
      </c>
      <c r="F48">
        <v>116</v>
      </c>
      <c r="G48">
        <v>106</v>
      </c>
      <c r="H48">
        <v>49</v>
      </c>
      <c r="I48">
        <v>141</v>
      </c>
      <c r="J48">
        <v>129</v>
      </c>
      <c r="L48">
        <v>3</v>
      </c>
      <c r="M48" s="42">
        <v>303.02157599999998</v>
      </c>
      <c r="N48" s="42">
        <v>220.22039799999999</v>
      </c>
      <c r="O48" s="42">
        <v>66731.532069307243</v>
      </c>
      <c r="P48" s="42">
        <v>116</v>
      </c>
      <c r="Q48" s="42">
        <v>122</v>
      </c>
      <c r="R48" s="42">
        <v>133</v>
      </c>
      <c r="S48" s="42">
        <v>26</v>
      </c>
      <c r="T48" s="42">
        <v>122</v>
      </c>
      <c r="U48" s="42">
        <v>129</v>
      </c>
      <c r="W48">
        <v>3</v>
      </c>
      <c r="X48" s="42">
        <v>331.80419899999998</v>
      </c>
      <c r="Y48" s="42">
        <v>233.223221</v>
      </c>
      <c r="Z48" s="42">
        <v>77384.444032104977</v>
      </c>
      <c r="AA48" s="42">
        <v>138</v>
      </c>
      <c r="AB48" s="42">
        <v>145</v>
      </c>
      <c r="AC48" s="42">
        <v>139</v>
      </c>
      <c r="AD48" s="42">
        <v>61</v>
      </c>
      <c r="AE48" s="42">
        <v>57</v>
      </c>
      <c r="AF48" s="42">
        <v>153</v>
      </c>
      <c r="AH48">
        <v>3</v>
      </c>
      <c r="AI48" s="42">
        <v>325.65768400000002</v>
      </c>
      <c r="AJ48" s="42">
        <v>245.187073</v>
      </c>
      <c r="AK48" s="42">
        <v>79847.054339918934</v>
      </c>
      <c r="AL48" s="42">
        <v>92</v>
      </c>
      <c r="AM48" s="42">
        <v>83</v>
      </c>
      <c r="AN48" s="42">
        <v>123</v>
      </c>
      <c r="AO48" s="42">
        <v>145</v>
      </c>
      <c r="AP48" s="42">
        <v>118</v>
      </c>
      <c r="AQ48" s="42">
        <v>144</v>
      </c>
    </row>
    <row r="49" spans="1:43">
      <c r="A49">
        <v>4</v>
      </c>
      <c r="B49" s="42">
        <v>388.04373199999998</v>
      </c>
      <c r="C49" s="42">
        <v>221.19871499999999</v>
      </c>
      <c r="D49" s="42">
        <f t="shared" si="4"/>
        <v>85834.774882204365</v>
      </c>
      <c r="E49">
        <v>86</v>
      </c>
      <c r="F49">
        <v>111</v>
      </c>
      <c r="G49">
        <v>113</v>
      </c>
      <c r="H49">
        <v>54</v>
      </c>
      <c r="I49">
        <v>149</v>
      </c>
      <c r="J49">
        <v>123</v>
      </c>
      <c r="L49">
        <v>4</v>
      </c>
      <c r="M49" s="42">
        <v>299.94052099999999</v>
      </c>
      <c r="N49" s="42">
        <v>222.270096</v>
      </c>
      <c r="O49" s="42">
        <v>66667.808396960012</v>
      </c>
      <c r="P49" s="42">
        <v>116</v>
      </c>
      <c r="Q49" s="42">
        <v>126</v>
      </c>
      <c r="R49" s="42">
        <v>138</v>
      </c>
      <c r="S49" s="42">
        <v>26</v>
      </c>
      <c r="T49" s="42">
        <v>123</v>
      </c>
      <c r="U49" s="42">
        <v>127</v>
      </c>
      <c r="W49">
        <v>4</v>
      </c>
      <c r="X49" s="42">
        <v>325.67758199999997</v>
      </c>
      <c r="Y49" s="42">
        <v>235.89009100000001</v>
      </c>
      <c r="Z49" s="42">
        <v>76824.114454639959</v>
      </c>
      <c r="AA49" s="42">
        <v>150</v>
      </c>
      <c r="AB49" s="42">
        <v>158</v>
      </c>
      <c r="AC49" s="42">
        <v>158</v>
      </c>
      <c r="AD49" s="42">
        <v>59</v>
      </c>
      <c r="AE49" s="42">
        <v>58</v>
      </c>
      <c r="AF49" s="42">
        <v>155</v>
      </c>
      <c r="AH49">
        <v>4</v>
      </c>
      <c r="AI49" s="42">
        <v>321.810608</v>
      </c>
      <c r="AJ49" s="42">
        <v>245.54567</v>
      </c>
      <c r="AK49" s="42">
        <v>79019.201354467354</v>
      </c>
      <c r="AL49" s="42">
        <v>90</v>
      </c>
      <c r="AM49" s="42">
        <v>82</v>
      </c>
      <c r="AN49" s="42">
        <v>116</v>
      </c>
      <c r="AO49" s="42">
        <v>136</v>
      </c>
      <c r="AP49" s="42">
        <v>120</v>
      </c>
      <c r="AQ49" s="42">
        <v>142</v>
      </c>
    </row>
    <row r="50" spans="1:43">
      <c r="A50">
        <v>4</v>
      </c>
      <c r="B50" s="42">
        <v>386.91940299999999</v>
      </c>
      <c r="C50" s="42">
        <v>221.79307600000001</v>
      </c>
      <c r="D50" s="42">
        <f t="shared" si="4"/>
        <v>85816.044555453627</v>
      </c>
      <c r="E50">
        <v>86</v>
      </c>
      <c r="F50">
        <v>111</v>
      </c>
      <c r="G50">
        <v>112</v>
      </c>
      <c r="H50">
        <v>54</v>
      </c>
      <c r="I50">
        <v>147</v>
      </c>
      <c r="J50">
        <v>123</v>
      </c>
      <c r="L50">
        <v>4</v>
      </c>
      <c r="M50" s="42">
        <v>298.12893700000001</v>
      </c>
      <c r="N50" s="42">
        <v>223.36537200000001</v>
      </c>
      <c r="O50" s="42">
        <v>66591.680916969563</v>
      </c>
      <c r="P50" s="42">
        <v>116</v>
      </c>
      <c r="Q50" s="42">
        <v>126</v>
      </c>
      <c r="R50" s="42">
        <v>138</v>
      </c>
      <c r="S50" s="42">
        <v>26</v>
      </c>
      <c r="T50" s="42">
        <v>124</v>
      </c>
      <c r="U50" s="42">
        <v>127</v>
      </c>
      <c r="W50">
        <v>4</v>
      </c>
      <c r="X50" s="42">
        <v>324.205017</v>
      </c>
      <c r="Y50" s="42">
        <v>234.386414</v>
      </c>
      <c r="Z50" s="42">
        <v>75989.251335439039</v>
      </c>
      <c r="AA50" s="42">
        <v>150</v>
      </c>
      <c r="AB50" s="42">
        <v>158</v>
      </c>
      <c r="AC50" s="42">
        <v>157</v>
      </c>
      <c r="AD50" s="42">
        <v>58</v>
      </c>
      <c r="AE50" s="42">
        <v>59</v>
      </c>
      <c r="AF50" s="42">
        <v>153</v>
      </c>
      <c r="AH50">
        <v>4</v>
      </c>
      <c r="AI50" s="42">
        <v>321.810608</v>
      </c>
      <c r="AJ50" s="42">
        <v>245.550781</v>
      </c>
      <c r="AK50" s="42">
        <v>79020.846128484845</v>
      </c>
      <c r="AL50" s="42">
        <v>89</v>
      </c>
      <c r="AM50" s="42">
        <v>80</v>
      </c>
      <c r="AN50" s="42">
        <v>115</v>
      </c>
      <c r="AO50" s="42">
        <v>135</v>
      </c>
      <c r="AP50" s="42">
        <v>119</v>
      </c>
      <c r="AQ50" s="42">
        <v>141</v>
      </c>
    </row>
    <row r="51" spans="1:43">
      <c r="A51">
        <v>4</v>
      </c>
      <c r="B51" s="42">
        <v>387.58395400000001</v>
      </c>
      <c r="C51" s="42">
        <v>220.93710300000001</v>
      </c>
      <c r="D51" s="42">
        <f t="shared" si="4"/>
        <v>85631.675966045266</v>
      </c>
      <c r="E51">
        <v>91</v>
      </c>
      <c r="F51">
        <v>111</v>
      </c>
      <c r="G51">
        <v>110</v>
      </c>
      <c r="H51">
        <v>54</v>
      </c>
      <c r="I51">
        <v>150</v>
      </c>
      <c r="J51">
        <v>123</v>
      </c>
      <c r="L51">
        <v>4</v>
      </c>
      <c r="M51" s="42">
        <v>300.63073700000001</v>
      </c>
      <c r="N51" s="42">
        <v>224.29480000000001</v>
      </c>
      <c r="O51" s="42">
        <v>67429.911029267605</v>
      </c>
      <c r="P51" s="42">
        <v>121</v>
      </c>
      <c r="Q51" s="42">
        <v>125</v>
      </c>
      <c r="R51" s="42">
        <v>137</v>
      </c>
      <c r="S51" s="42">
        <v>26</v>
      </c>
      <c r="T51" s="42">
        <v>122</v>
      </c>
      <c r="U51" s="42">
        <v>128</v>
      </c>
      <c r="W51">
        <v>4</v>
      </c>
      <c r="X51" s="42">
        <v>325.67468300000002</v>
      </c>
      <c r="Y51" s="42">
        <v>235.75036600000001</v>
      </c>
      <c r="Z51" s="42">
        <v>76777.925714183992</v>
      </c>
      <c r="AA51" s="42">
        <v>150</v>
      </c>
      <c r="AB51" s="42">
        <v>158</v>
      </c>
      <c r="AC51" s="42">
        <v>158</v>
      </c>
      <c r="AD51" s="42">
        <v>60</v>
      </c>
      <c r="AE51" s="42">
        <v>57</v>
      </c>
      <c r="AF51" s="42">
        <v>155</v>
      </c>
      <c r="AH51">
        <v>4</v>
      </c>
      <c r="AI51" s="42">
        <v>321.80551100000002</v>
      </c>
      <c r="AJ51" s="42">
        <v>245.550781</v>
      </c>
      <c r="AK51" s="42">
        <v>79019.594556154101</v>
      </c>
      <c r="AL51" s="42">
        <v>90</v>
      </c>
      <c r="AM51" s="42">
        <v>82</v>
      </c>
      <c r="AN51" s="42">
        <v>115</v>
      </c>
      <c r="AO51" s="42">
        <v>126</v>
      </c>
      <c r="AP51" s="42">
        <v>119</v>
      </c>
      <c r="AQ51" s="42">
        <v>140</v>
      </c>
    </row>
    <row r="52" spans="1:43">
      <c r="A52">
        <v>4</v>
      </c>
      <c r="B52" s="42">
        <v>387.32971199999997</v>
      </c>
      <c r="C52" s="42">
        <v>221.308121</v>
      </c>
      <c r="D52" s="42">
        <f t="shared" si="4"/>
        <v>85719.210770191145</v>
      </c>
      <c r="E52">
        <v>91</v>
      </c>
      <c r="F52">
        <v>111</v>
      </c>
      <c r="G52">
        <v>111</v>
      </c>
      <c r="H52">
        <v>54</v>
      </c>
      <c r="I52">
        <v>147</v>
      </c>
      <c r="J52">
        <v>124</v>
      </c>
      <c r="L52">
        <v>4</v>
      </c>
      <c r="M52" s="42">
        <v>300.73379499999999</v>
      </c>
      <c r="N52" s="42">
        <v>223.57324199999999</v>
      </c>
      <c r="O52" s="42">
        <v>67236.02952711338</v>
      </c>
      <c r="P52" s="42">
        <v>122</v>
      </c>
      <c r="Q52" s="42">
        <v>126</v>
      </c>
      <c r="R52" s="42">
        <v>138</v>
      </c>
      <c r="S52" s="42">
        <v>28</v>
      </c>
      <c r="T52" s="42">
        <v>119</v>
      </c>
      <c r="U52" s="42">
        <v>128</v>
      </c>
      <c r="W52">
        <v>4</v>
      </c>
      <c r="X52" s="42">
        <v>324.52758799999998</v>
      </c>
      <c r="Y52" s="42">
        <v>234.264297</v>
      </c>
      <c r="Z52" s="42">
        <v>76025.227259925625</v>
      </c>
      <c r="AA52" s="42">
        <v>150</v>
      </c>
      <c r="AB52" s="42">
        <v>158</v>
      </c>
      <c r="AC52" s="42">
        <v>157</v>
      </c>
      <c r="AD52" s="42">
        <v>58</v>
      </c>
      <c r="AE52" s="42">
        <v>59</v>
      </c>
      <c r="AF52" s="42">
        <v>153</v>
      </c>
      <c r="AH52">
        <v>4</v>
      </c>
      <c r="AI52" s="42">
        <v>321.810608</v>
      </c>
      <c r="AJ52" s="42">
        <v>245.54567</v>
      </c>
      <c r="AK52" s="42">
        <v>79019.201354467354</v>
      </c>
      <c r="AL52" s="42">
        <v>90</v>
      </c>
      <c r="AM52" s="42">
        <v>81</v>
      </c>
      <c r="AN52" s="42">
        <v>116</v>
      </c>
      <c r="AO52" s="42">
        <v>137</v>
      </c>
      <c r="AP52" s="42">
        <v>119</v>
      </c>
      <c r="AQ52" s="42">
        <v>141</v>
      </c>
    </row>
    <row r="53" spans="1:43">
      <c r="A53">
        <v>4</v>
      </c>
      <c r="B53" s="42">
        <v>387.44146699999999</v>
      </c>
      <c r="C53" s="42">
        <v>221.00834699999999</v>
      </c>
      <c r="D53" s="42">
        <f t="shared" si="4"/>
        <v>85627.798180925034</v>
      </c>
      <c r="E53">
        <v>93</v>
      </c>
      <c r="F53">
        <v>110</v>
      </c>
      <c r="G53">
        <v>107</v>
      </c>
      <c r="H53">
        <v>54</v>
      </c>
      <c r="I53">
        <v>150</v>
      </c>
      <c r="J53">
        <v>123</v>
      </c>
      <c r="L53">
        <v>4</v>
      </c>
      <c r="M53" s="42">
        <v>301.47036700000001</v>
      </c>
      <c r="N53" s="42">
        <v>225.12399300000001</v>
      </c>
      <c r="O53" s="42">
        <v>67868.212790215432</v>
      </c>
      <c r="P53" s="42">
        <v>123</v>
      </c>
      <c r="Q53" s="42">
        <v>126</v>
      </c>
      <c r="R53" s="42">
        <v>137</v>
      </c>
      <c r="S53" s="42">
        <v>26</v>
      </c>
      <c r="T53" s="42">
        <v>123</v>
      </c>
      <c r="U53" s="42">
        <v>127</v>
      </c>
      <c r="W53">
        <v>4</v>
      </c>
      <c r="X53" s="42">
        <v>325.67275999999998</v>
      </c>
      <c r="Y53" s="42">
        <v>234.70349100000001</v>
      </c>
      <c r="Z53" s="42">
        <v>76436.533695605161</v>
      </c>
      <c r="AA53" s="42">
        <v>150</v>
      </c>
      <c r="AB53" s="42">
        <v>158</v>
      </c>
      <c r="AC53" s="42">
        <v>157</v>
      </c>
      <c r="AD53" s="42">
        <v>60</v>
      </c>
      <c r="AE53" s="42">
        <v>57</v>
      </c>
      <c r="AF53" s="42">
        <v>155</v>
      </c>
      <c r="AH53">
        <v>4</v>
      </c>
      <c r="AI53" s="42">
        <v>321.810608</v>
      </c>
      <c r="AJ53" s="42">
        <v>245.550781</v>
      </c>
      <c r="AK53" s="42">
        <v>79020.846128484845</v>
      </c>
      <c r="AL53" s="42">
        <v>91</v>
      </c>
      <c r="AM53" s="42">
        <v>83</v>
      </c>
      <c r="AN53" s="42">
        <v>114</v>
      </c>
      <c r="AO53" s="42">
        <v>126</v>
      </c>
      <c r="AP53" s="42">
        <v>119</v>
      </c>
      <c r="AQ53" s="42">
        <v>140</v>
      </c>
    </row>
    <row r="54" spans="1:43">
      <c r="A54">
        <v>4</v>
      </c>
      <c r="B54" s="42">
        <v>387.86892699999999</v>
      </c>
      <c r="C54" s="42">
        <v>221.29335</v>
      </c>
      <c r="D54" s="42">
        <f t="shared" si="4"/>
        <v>85832.814216735453</v>
      </c>
      <c r="E54">
        <v>93</v>
      </c>
      <c r="F54">
        <v>110</v>
      </c>
      <c r="G54">
        <v>106</v>
      </c>
      <c r="H54">
        <v>54</v>
      </c>
      <c r="I54">
        <v>147</v>
      </c>
      <c r="J54">
        <v>123</v>
      </c>
      <c r="L54">
        <v>4</v>
      </c>
      <c r="M54" s="42">
        <v>298.165955</v>
      </c>
      <c r="N54" s="42">
        <v>224.51272599999999</v>
      </c>
      <c r="O54" s="42">
        <v>66942.051357443328</v>
      </c>
      <c r="P54" s="42">
        <v>123</v>
      </c>
      <c r="Q54" s="42">
        <v>126</v>
      </c>
      <c r="R54" s="42">
        <v>137</v>
      </c>
      <c r="S54" s="42">
        <v>27</v>
      </c>
      <c r="T54" s="42">
        <v>121</v>
      </c>
      <c r="U54" s="42">
        <v>128</v>
      </c>
      <c r="W54">
        <v>4</v>
      </c>
      <c r="X54" s="42">
        <v>323.76229899999998</v>
      </c>
      <c r="Y54" s="42">
        <v>234.264297</v>
      </c>
      <c r="Z54" s="42">
        <v>75845.947370338792</v>
      </c>
      <c r="AA54" s="42">
        <v>150</v>
      </c>
      <c r="AB54" s="42">
        <v>158</v>
      </c>
      <c r="AC54" s="42">
        <v>157</v>
      </c>
      <c r="AD54" s="42">
        <v>58</v>
      </c>
      <c r="AE54" s="42">
        <v>59</v>
      </c>
      <c r="AF54" s="42">
        <v>153</v>
      </c>
      <c r="AH54">
        <v>4</v>
      </c>
      <c r="AI54" s="42">
        <v>321.810608</v>
      </c>
      <c r="AJ54" s="42">
        <v>245.550781</v>
      </c>
      <c r="AK54" s="42">
        <v>79020.846128484845</v>
      </c>
      <c r="AL54" s="42">
        <v>89</v>
      </c>
      <c r="AM54" s="42">
        <v>80</v>
      </c>
      <c r="AN54" s="42">
        <v>112</v>
      </c>
      <c r="AO54" s="42">
        <v>136</v>
      </c>
      <c r="AP54" s="42">
        <v>119</v>
      </c>
      <c r="AQ54" s="42">
        <v>141</v>
      </c>
    </row>
    <row r="55" spans="1:43">
      <c r="A55">
        <v>4</v>
      </c>
      <c r="B55" s="42">
        <v>387.355774</v>
      </c>
      <c r="C55" s="42">
        <v>220.92349200000001</v>
      </c>
      <c r="D55" s="42">
        <f t="shared" si="4"/>
        <v>85575.990238442813</v>
      </c>
      <c r="E55">
        <v>95</v>
      </c>
      <c r="F55">
        <v>110</v>
      </c>
      <c r="G55">
        <v>106</v>
      </c>
      <c r="H55">
        <v>54</v>
      </c>
      <c r="I55">
        <v>150</v>
      </c>
      <c r="J55">
        <v>123</v>
      </c>
      <c r="L55">
        <v>4</v>
      </c>
      <c r="M55" s="42">
        <v>300.80502300000001</v>
      </c>
      <c r="N55" s="42">
        <v>224.214462</v>
      </c>
      <c r="O55" s="42">
        <v>67444.836398842628</v>
      </c>
      <c r="P55" s="42">
        <v>124</v>
      </c>
      <c r="Q55" s="42">
        <v>126</v>
      </c>
      <c r="R55" s="42">
        <v>135</v>
      </c>
      <c r="S55" s="42">
        <v>26</v>
      </c>
      <c r="T55" s="42">
        <v>123</v>
      </c>
      <c r="U55" s="42">
        <v>127</v>
      </c>
      <c r="W55">
        <v>4</v>
      </c>
      <c r="X55" s="42">
        <v>325.73968500000001</v>
      </c>
      <c r="Y55" s="42">
        <v>235.65031400000001</v>
      </c>
      <c r="Z55" s="42">
        <v>76760.659052511095</v>
      </c>
      <c r="AA55" s="42">
        <v>150</v>
      </c>
      <c r="AB55" s="42">
        <v>158</v>
      </c>
      <c r="AC55" s="42">
        <v>157</v>
      </c>
      <c r="AD55" s="42">
        <v>58</v>
      </c>
      <c r="AE55" s="42">
        <v>59</v>
      </c>
      <c r="AF55" s="42">
        <v>153</v>
      </c>
      <c r="AH55">
        <v>4</v>
      </c>
      <c r="AI55" s="42">
        <v>321.81286599999999</v>
      </c>
      <c r="AJ55" s="42">
        <v>245.53523300000001</v>
      </c>
      <c r="AK55" s="42">
        <v>79016.397035707778</v>
      </c>
      <c r="AL55" s="42">
        <v>88</v>
      </c>
      <c r="AM55" s="42">
        <v>80</v>
      </c>
      <c r="AN55" s="42">
        <v>112</v>
      </c>
      <c r="AO55" s="42">
        <v>137</v>
      </c>
      <c r="AP55" s="42">
        <v>120</v>
      </c>
      <c r="AQ55" s="42">
        <v>142</v>
      </c>
    </row>
    <row r="56" spans="1:43">
      <c r="A56">
        <v>4</v>
      </c>
      <c r="B56" s="42">
        <v>387.51269500000001</v>
      </c>
      <c r="C56" s="42">
        <v>221.00836200000001</v>
      </c>
      <c r="D56" s="42">
        <f t="shared" si="4"/>
        <v>85643.545976155598</v>
      </c>
      <c r="E56">
        <v>95</v>
      </c>
      <c r="F56">
        <v>110</v>
      </c>
      <c r="G56">
        <v>106</v>
      </c>
      <c r="H56">
        <v>54</v>
      </c>
      <c r="I56">
        <v>148</v>
      </c>
      <c r="J56">
        <v>124</v>
      </c>
      <c r="L56">
        <v>4</v>
      </c>
      <c r="M56" s="42">
        <v>299.535706</v>
      </c>
      <c r="N56" s="42">
        <v>222.674927</v>
      </c>
      <c r="O56" s="42">
        <v>66699.091467443461</v>
      </c>
      <c r="P56" s="42">
        <v>123</v>
      </c>
      <c r="Q56" s="42">
        <v>125</v>
      </c>
      <c r="R56" s="42">
        <v>134</v>
      </c>
      <c r="S56" s="42">
        <v>27</v>
      </c>
      <c r="T56" s="42">
        <v>119</v>
      </c>
      <c r="U56" s="42">
        <v>128</v>
      </c>
      <c r="W56">
        <v>4</v>
      </c>
      <c r="X56" s="42">
        <v>328.11441000000002</v>
      </c>
      <c r="Y56" s="42">
        <v>234.651871</v>
      </c>
      <c r="Z56" s="42">
        <v>76992.660208561108</v>
      </c>
      <c r="AA56" s="42">
        <v>150</v>
      </c>
      <c r="AB56" s="42">
        <v>158</v>
      </c>
      <c r="AC56" s="42">
        <v>157</v>
      </c>
      <c r="AD56" s="42">
        <v>58</v>
      </c>
      <c r="AE56" s="42">
        <v>59</v>
      </c>
      <c r="AF56" s="42">
        <v>153</v>
      </c>
      <c r="AH56">
        <v>4</v>
      </c>
      <c r="AI56" s="42">
        <v>321.80603000000002</v>
      </c>
      <c r="AJ56" s="42">
        <v>245.55213900000001</v>
      </c>
      <c r="AK56" s="42">
        <v>79020.159009598181</v>
      </c>
      <c r="AL56" s="42">
        <v>89</v>
      </c>
      <c r="AM56" s="42">
        <v>81</v>
      </c>
      <c r="AN56" s="42">
        <v>112</v>
      </c>
      <c r="AO56" s="42">
        <v>137</v>
      </c>
      <c r="AP56" s="42">
        <v>120</v>
      </c>
      <c r="AQ56" s="42">
        <v>143</v>
      </c>
    </row>
    <row r="57" spans="1:43">
      <c r="A57">
        <v>4</v>
      </c>
      <c r="B57" s="42">
        <v>387.275238</v>
      </c>
      <c r="C57" s="42">
        <v>221.053909</v>
      </c>
      <c r="D57" s="42">
        <f t="shared" si="4"/>
        <v>85608.705218805349</v>
      </c>
      <c r="E57">
        <v>97</v>
      </c>
      <c r="F57">
        <v>110</v>
      </c>
      <c r="G57">
        <v>102</v>
      </c>
      <c r="H57">
        <v>54</v>
      </c>
      <c r="I57">
        <v>148</v>
      </c>
      <c r="J57">
        <v>124</v>
      </c>
      <c r="L57">
        <v>4</v>
      </c>
      <c r="M57" s="42">
        <v>299.599762</v>
      </c>
      <c r="N57" s="42">
        <v>223.08784499999999</v>
      </c>
      <c r="O57" s="42">
        <v>66837.065267092883</v>
      </c>
      <c r="P57" s="42">
        <v>123</v>
      </c>
      <c r="Q57" s="42">
        <v>125</v>
      </c>
      <c r="R57" s="42">
        <v>134</v>
      </c>
      <c r="S57" s="42">
        <v>27</v>
      </c>
      <c r="T57" s="42">
        <v>123</v>
      </c>
      <c r="U57" s="42">
        <v>127</v>
      </c>
      <c r="W57">
        <v>4</v>
      </c>
      <c r="X57" s="42">
        <v>325.67025799999999</v>
      </c>
      <c r="Y57" s="42">
        <v>234.83026100000001</v>
      </c>
      <c r="Z57" s="42">
        <v>76477.231686077343</v>
      </c>
      <c r="AA57" s="42">
        <v>150</v>
      </c>
      <c r="AB57" s="42">
        <v>158</v>
      </c>
      <c r="AC57" s="42">
        <v>157</v>
      </c>
      <c r="AD57" s="42">
        <v>58</v>
      </c>
      <c r="AE57" s="42">
        <v>59</v>
      </c>
      <c r="AF57" s="42">
        <v>153</v>
      </c>
      <c r="AH57">
        <v>4</v>
      </c>
      <c r="AI57" s="42">
        <v>321.81170700000001</v>
      </c>
      <c r="AJ57" s="42">
        <v>245.54827900000001</v>
      </c>
      <c r="AK57" s="42">
        <v>79020.310815902252</v>
      </c>
      <c r="AL57" s="42">
        <v>88</v>
      </c>
      <c r="AM57" s="42">
        <v>80</v>
      </c>
      <c r="AN57" s="42">
        <v>112</v>
      </c>
      <c r="AO57" s="42">
        <v>136</v>
      </c>
      <c r="AP57" s="42">
        <v>120</v>
      </c>
      <c r="AQ57" s="42">
        <v>143</v>
      </c>
    </row>
    <row r="58" spans="1:43">
      <c r="A58">
        <v>4</v>
      </c>
      <c r="B58" s="42">
        <v>387.14865099999997</v>
      </c>
      <c r="C58" s="42">
        <v>221.45635999999999</v>
      </c>
      <c r="D58" s="42">
        <f t="shared" si="4"/>
        <v>85736.531029370351</v>
      </c>
      <c r="E58">
        <v>97</v>
      </c>
      <c r="F58">
        <v>110</v>
      </c>
      <c r="G58">
        <v>103</v>
      </c>
      <c r="H58">
        <v>54</v>
      </c>
      <c r="I58">
        <v>147</v>
      </c>
      <c r="J58">
        <v>125</v>
      </c>
      <c r="L58">
        <v>4</v>
      </c>
      <c r="M58" s="42">
        <v>294.10711700000002</v>
      </c>
      <c r="N58" s="42">
        <v>218.937927</v>
      </c>
      <c r="O58" s="42">
        <v>64391.202511926465</v>
      </c>
      <c r="P58" s="42">
        <v>123</v>
      </c>
      <c r="Q58" s="42">
        <v>124</v>
      </c>
      <c r="R58" s="42">
        <v>134</v>
      </c>
      <c r="S58" s="42">
        <v>26</v>
      </c>
      <c r="T58" s="42">
        <v>123</v>
      </c>
      <c r="U58" s="42">
        <v>127</v>
      </c>
      <c r="W58">
        <v>4</v>
      </c>
      <c r="X58" s="42">
        <v>323.522583</v>
      </c>
      <c r="Y58" s="42">
        <v>234.218231</v>
      </c>
      <c r="Z58" s="42">
        <v>75774.887078810672</v>
      </c>
      <c r="AA58" s="42">
        <v>150</v>
      </c>
      <c r="AB58" s="42">
        <v>158</v>
      </c>
      <c r="AC58" s="42">
        <v>157</v>
      </c>
      <c r="AD58" s="42">
        <v>60</v>
      </c>
      <c r="AE58" s="42">
        <v>57</v>
      </c>
      <c r="AF58" s="42">
        <v>154</v>
      </c>
      <c r="AH58">
        <v>4</v>
      </c>
      <c r="AI58" s="42">
        <v>321.810608</v>
      </c>
      <c r="AJ58" s="42">
        <v>245.555893</v>
      </c>
      <c r="AK58" s="42">
        <v>79022.491224312937</v>
      </c>
      <c r="AL58" s="42">
        <v>89</v>
      </c>
      <c r="AM58" s="42">
        <v>81</v>
      </c>
      <c r="AN58" s="42">
        <v>112</v>
      </c>
      <c r="AO58" s="42">
        <v>136</v>
      </c>
      <c r="AP58" s="42">
        <v>119</v>
      </c>
      <c r="AQ58" s="42">
        <v>141</v>
      </c>
    </row>
    <row r="59" spans="1:43">
      <c r="A59">
        <v>4</v>
      </c>
      <c r="B59" s="42">
        <v>387.73928799999999</v>
      </c>
      <c r="C59" s="42">
        <v>220.909592</v>
      </c>
      <c r="D59" s="42">
        <f>B59*C59</f>
        <v>85655.327914450492</v>
      </c>
      <c r="E59">
        <v>99</v>
      </c>
      <c r="F59">
        <v>110</v>
      </c>
      <c r="G59">
        <v>101</v>
      </c>
      <c r="H59">
        <v>54</v>
      </c>
      <c r="I59">
        <v>144</v>
      </c>
      <c r="J59">
        <v>125</v>
      </c>
      <c r="L59">
        <v>4</v>
      </c>
      <c r="M59" s="42">
        <v>296</v>
      </c>
      <c r="N59" s="42">
        <v>223</v>
      </c>
      <c r="O59" s="42">
        <v>66008</v>
      </c>
      <c r="P59" s="42">
        <v>123</v>
      </c>
      <c r="Q59" s="42">
        <v>125</v>
      </c>
      <c r="R59" s="42">
        <v>134</v>
      </c>
      <c r="S59" s="42">
        <v>27</v>
      </c>
      <c r="T59" s="42">
        <v>123</v>
      </c>
      <c r="U59" s="42">
        <v>127</v>
      </c>
      <c r="W59">
        <v>4</v>
      </c>
      <c r="X59" s="42">
        <v>324.152039</v>
      </c>
      <c r="Y59" s="42">
        <v>234.19776899999999</v>
      </c>
      <c r="Z59" s="42">
        <v>75915.68435060099</v>
      </c>
      <c r="AA59" s="42">
        <v>149</v>
      </c>
      <c r="AB59" s="42">
        <v>157</v>
      </c>
      <c r="AC59" s="42">
        <v>157</v>
      </c>
      <c r="AD59" s="42">
        <v>58</v>
      </c>
      <c r="AE59" s="42">
        <v>59</v>
      </c>
      <c r="AF59" s="42">
        <v>153</v>
      </c>
      <c r="AH59">
        <v>4</v>
      </c>
      <c r="AI59" s="42">
        <v>321.81170700000001</v>
      </c>
      <c r="AJ59" s="42">
        <v>245.54312100000001</v>
      </c>
      <c r="AK59" s="42">
        <v>79018.650911117555</v>
      </c>
      <c r="AL59" s="42">
        <v>90</v>
      </c>
      <c r="AM59" s="42">
        <v>82</v>
      </c>
      <c r="AN59" s="42">
        <v>113</v>
      </c>
      <c r="AO59" s="42">
        <v>144</v>
      </c>
      <c r="AP59" s="42">
        <v>121</v>
      </c>
      <c r="AQ59" s="42">
        <v>143</v>
      </c>
    </row>
    <row r="60" spans="1:43">
      <c r="A60">
        <v>5</v>
      </c>
      <c r="B60" s="42">
        <v>386.5401</v>
      </c>
      <c r="C60" s="42">
        <v>220.96745300000001</v>
      </c>
      <c r="D60" s="42">
        <f>B60*C60</f>
        <v>85412.781379365304</v>
      </c>
      <c r="E60" s="42">
        <v>93</v>
      </c>
      <c r="F60" s="42">
        <v>130</v>
      </c>
      <c r="G60" s="42">
        <v>129</v>
      </c>
      <c r="H60" s="42">
        <v>49</v>
      </c>
      <c r="I60" s="42">
        <v>138</v>
      </c>
      <c r="J60" s="42">
        <v>131</v>
      </c>
      <c r="M60" s="42"/>
      <c r="N60" s="42"/>
      <c r="O60" s="42"/>
      <c r="P60" s="42"/>
      <c r="Q60" s="42"/>
      <c r="R60" s="42"/>
      <c r="S60" s="42"/>
      <c r="T60" s="42"/>
      <c r="U60" s="42"/>
      <c r="W60">
        <v>5</v>
      </c>
      <c r="X60" s="42">
        <v>335.36108400000001</v>
      </c>
      <c r="Y60" s="42">
        <v>236.69360399999999</v>
      </c>
      <c r="Z60" s="46">
        <v>79377.82361330674</v>
      </c>
      <c r="AA60" s="42">
        <v>137</v>
      </c>
      <c r="AB60" s="42">
        <v>146</v>
      </c>
      <c r="AC60" s="42">
        <v>147</v>
      </c>
      <c r="AD60" s="42">
        <v>62</v>
      </c>
      <c r="AE60" s="42">
        <v>60</v>
      </c>
      <c r="AF60" s="42">
        <v>152</v>
      </c>
      <c r="AH60">
        <v>5</v>
      </c>
      <c r="AI60" s="42">
        <v>321.76852400000001</v>
      </c>
      <c r="AJ60" s="42">
        <v>241.70109600000001</v>
      </c>
      <c r="AK60" s="46">
        <v>77771.804909102313</v>
      </c>
      <c r="AL60" s="42">
        <v>97</v>
      </c>
      <c r="AM60" s="42">
        <v>114</v>
      </c>
      <c r="AN60" s="42">
        <v>132</v>
      </c>
      <c r="AO60" s="42">
        <v>28</v>
      </c>
      <c r="AP60" s="42">
        <v>150</v>
      </c>
      <c r="AQ60" s="42">
        <v>159</v>
      </c>
    </row>
    <row r="61" spans="1:43">
      <c r="A61">
        <v>5</v>
      </c>
      <c r="B61" s="42">
        <v>386.58935500000001</v>
      </c>
      <c r="C61" s="42">
        <v>220.35964999999999</v>
      </c>
      <c r="D61" s="42">
        <f t="shared" si="4"/>
        <v>85188.694961525747</v>
      </c>
      <c r="E61" s="42">
        <v>102</v>
      </c>
      <c r="F61" s="42">
        <v>130</v>
      </c>
      <c r="G61" s="42">
        <v>130</v>
      </c>
      <c r="H61" s="42">
        <v>49</v>
      </c>
      <c r="I61" s="42">
        <v>138</v>
      </c>
      <c r="J61" s="42">
        <v>131</v>
      </c>
      <c r="M61" s="42"/>
      <c r="N61" s="42"/>
      <c r="O61" s="42"/>
      <c r="P61" s="42"/>
      <c r="Q61" s="42"/>
      <c r="R61" s="42"/>
      <c r="S61" s="42"/>
      <c r="T61" s="42"/>
      <c r="U61" s="42"/>
      <c r="W61">
        <v>5</v>
      </c>
      <c r="X61" s="42">
        <v>335.26602200000002</v>
      </c>
      <c r="Y61" s="42">
        <v>236.44842499999999</v>
      </c>
      <c r="Z61" s="46">
        <v>79273.122857915354</v>
      </c>
      <c r="AA61" s="42">
        <v>137</v>
      </c>
      <c r="AB61" s="42">
        <v>146</v>
      </c>
      <c r="AC61" s="42">
        <v>147</v>
      </c>
      <c r="AD61" s="42">
        <v>60</v>
      </c>
      <c r="AE61" s="42">
        <v>61</v>
      </c>
      <c r="AF61" s="42">
        <v>150</v>
      </c>
      <c r="AH61">
        <v>5</v>
      </c>
      <c r="AI61" s="42">
        <v>321.88736</v>
      </c>
      <c r="AJ61" s="42">
        <v>241.420761</v>
      </c>
      <c r="AK61" s="46">
        <v>77710.291407480967</v>
      </c>
      <c r="AL61" s="42">
        <v>96</v>
      </c>
      <c r="AM61" s="42">
        <v>114</v>
      </c>
      <c r="AN61" s="42">
        <v>131</v>
      </c>
      <c r="AO61" s="42">
        <v>28</v>
      </c>
      <c r="AP61" s="42">
        <v>150</v>
      </c>
      <c r="AQ61" s="42">
        <v>159</v>
      </c>
    </row>
    <row r="62" spans="1:43">
      <c r="A62">
        <v>5</v>
      </c>
      <c r="B62" s="42">
        <v>386.58843999999999</v>
      </c>
      <c r="C62" s="42">
        <v>220.772842</v>
      </c>
      <c r="D62" s="42">
        <f t="shared" si="4"/>
        <v>85348.228583146483</v>
      </c>
      <c r="E62" s="42">
        <v>102</v>
      </c>
      <c r="F62" s="42">
        <v>131</v>
      </c>
      <c r="G62" s="42">
        <v>131</v>
      </c>
      <c r="H62" s="42">
        <v>49</v>
      </c>
      <c r="I62" s="42">
        <v>139</v>
      </c>
      <c r="J62" s="42">
        <v>130</v>
      </c>
      <c r="M62" s="42"/>
      <c r="N62" s="42"/>
      <c r="O62" s="42"/>
      <c r="P62" s="42"/>
      <c r="Q62" s="42"/>
      <c r="R62" s="42"/>
      <c r="S62" s="42"/>
      <c r="T62" s="42"/>
      <c r="U62" s="42"/>
      <c r="W62">
        <v>5</v>
      </c>
      <c r="X62" s="42">
        <v>335.26602200000002</v>
      </c>
      <c r="Y62" s="42">
        <v>236.662689</v>
      </c>
      <c r="Z62" s="46">
        <v>79344.958296853161</v>
      </c>
      <c r="AA62" s="42">
        <v>137</v>
      </c>
      <c r="AB62" s="42">
        <v>147</v>
      </c>
      <c r="AC62" s="42">
        <v>148</v>
      </c>
      <c r="AD62" s="42">
        <v>62</v>
      </c>
      <c r="AE62" s="42">
        <v>60</v>
      </c>
      <c r="AF62" s="42">
        <v>152</v>
      </c>
      <c r="AH62">
        <v>5</v>
      </c>
      <c r="AI62" s="42">
        <v>321.41790800000001</v>
      </c>
      <c r="AJ62" s="42">
        <v>241.818726</v>
      </c>
      <c r="AK62" s="46">
        <v>77724.869026145214</v>
      </c>
      <c r="AL62" s="42">
        <v>102</v>
      </c>
      <c r="AM62" s="42">
        <v>114</v>
      </c>
      <c r="AN62" s="42">
        <v>127</v>
      </c>
      <c r="AO62" s="42">
        <v>28</v>
      </c>
      <c r="AP62" s="42">
        <v>150</v>
      </c>
      <c r="AQ62" s="42">
        <v>159</v>
      </c>
    </row>
    <row r="63" spans="1:43">
      <c r="A63">
        <v>5</v>
      </c>
      <c r="B63" s="42">
        <v>386.73318499999999</v>
      </c>
      <c r="C63" s="42">
        <v>220.607437</v>
      </c>
      <c r="D63" s="42">
        <f t="shared" si="4"/>
        <v>85316.216745696845</v>
      </c>
      <c r="E63" s="42">
        <v>105</v>
      </c>
      <c r="F63" s="42">
        <v>130</v>
      </c>
      <c r="G63" s="42">
        <v>128</v>
      </c>
      <c r="H63" s="42">
        <v>50</v>
      </c>
      <c r="I63" s="42">
        <v>136</v>
      </c>
      <c r="J63" s="42">
        <v>131</v>
      </c>
      <c r="M63" s="42"/>
      <c r="N63" s="42"/>
      <c r="O63" s="42"/>
      <c r="P63" s="42"/>
      <c r="Q63" s="42"/>
      <c r="R63" s="42"/>
      <c r="S63" s="42"/>
      <c r="T63" s="42"/>
      <c r="U63" s="42"/>
      <c r="W63">
        <v>5</v>
      </c>
      <c r="X63" s="42">
        <v>335.20712300000002</v>
      </c>
      <c r="Y63" s="42">
        <v>236.20347599999999</v>
      </c>
      <c r="Z63" s="46">
        <v>79177.087632559545</v>
      </c>
      <c r="AA63" s="42">
        <v>137</v>
      </c>
      <c r="AB63" s="42">
        <v>147</v>
      </c>
      <c r="AC63" s="42">
        <v>148</v>
      </c>
      <c r="AD63" s="42">
        <v>60</v>
      </c>
      <c r="AE63" s="42">
        <v>61</v>
      </c>
      <c r="AF63" s="42">
        <v>150</v>
      </c>
      <c r="AH63">
        <v>5</v>
      </c>
      <c r="AI63" s="42">
        <v>321.57247899999999</v>
      </c>
      <c r="AJ63" s="42">
        <v>241.74615499999999</v>
      </c>
      <c r="AK63" s="46">
        <v>77738.91035206824</v>
      </c>
      <c r="AL63" s="42">
        <v>102</v>
      </c>
      <c r="AM63" s="42">
        <v>115</v>
      </c>
      <c r="AN63" s="42">
        <v>127</v>
      </c>
      <c r="AO63" s="42">
        <v>27</v>
      </c>
      <c r="AP63" s="42">
        <v>151</v>
      </c>
      <c r="AQ63" s="42">
        <v>160</v>
      </c>
    </row>
    <row r="64" spans="1:43">
      <c r="A64">
        <v>5</v>
      </c>
      <c r="B64" s="42">
        <v>386.73202500000002</v>
      </c>
      <c r="C64" s="42">
        <v>220.85348500000001</v>
      </c>
      <c r="D64" s="42">
        <f t="shared" si="4"/>
        <v>85411.115482357127</v>
      </c>
      <c r="E64" s="42">
        <v>106</v>
      </c>
      <c r="F64" s="42">
        <v>131</v>
      </c>
      <c r="G64" s="42">
        <v>129</v>
      </c>
      <c r="H64" s="42">
        <v>49</v>
      </c>
      <c r="I64" s="42">
        <v>139</v>
      </c>
      <c r="J64" s="42">
        <v>130</v>
      </c>
      <c r="M64" s="42"/>
      <c r="N64" s="42"/>
      <c r="O64" s="42"/>
      <c r="P64" s="42"/>
      <c r="Q64" s="42"/>
      <c r="R64" s="42"/>
      <c r="S64" s="42"/>
      <c r="T64" s="42"/>
      <c r="U64" s="42"/>
      <c r="W64">
        <v>5</v>
      </c>
      <c r="X64" s="42">
        <v>335.44332900000001</v>
      </c>
      <c r="Y64" s="42">
        <v>236.197205</v>
      </c>
      <c r="Z64" s="46">
        <v>79230.776745695446</v>
      </c>
      <c r="AA64" s="42">
        <v>137</v>
      </c>
      <c r="AB64" s="42">
        <v>148</v>
      </c>
      <c r="AC64" s="42">
        <v>148</v>
      </c>
      <c r="AD64" s="42">
        <v>62</v>
      </c>
      <c r="AE64" s="42">
        <v>60</v>
      </c>
      <c r="AF64" s="42">
        <v>151</v>
      </c>
      <c r="AH64">
        <v>5</v>
      </c>
      <c r="AI64" s="42">
        <v>321.40976000000001</v>
      </c>
      <c r="AJ64" s="42">
        <v>241.095383</v>
      </c>
      <c r="AK64" s="46">
        <v>77490.409187138081</v>
      </c>
      <c r="AL64" s="42">
        <v>105</v>
      </c>
      <c r="AM64" s="42">
        <v>115</v>
      </c>
      <c r="AN64" s="42">
        <v>124</v>
      </c>
      <c r="AO64" s="42">
        <v>28</v>
      </c>
      <c r="AP64" s="42">
        <v>148</v>
      </c>
      <c r="AQ64" s="42">
        <v>160</v>
      </c>
    </row>
    <row r="65" spans="1:43">
      <c r="A65">
        <v>5</v>
      </c>
      <c r="B65" s="42">
        <v>386.70049999999998</v>
      </c>
      <c r="C65" s="42">
        <v>220.707977</v>
      </c>
      <c r="D65" s="42">
        <f t="shared" si="4"/>
        <v>85347.885059888489</v>
      </c>
      <c r="E65" s="42">
        <v>108</v>
      </c>
      <c r="F65" s="42">
        <v>130</v>
      </c>
      <c r="G65" s="42">
        <v>125</v>
      </c>
      <c r="H65" s="42">
        <v>50</v>
      </c>
      <c r="I65" s="42">
        <v>136</v>
      </c>
      <c r="J65" s="42">
        <v>131</v>
      </c>
      <c r="M65" s="42"/>
      <c r="N65" s="42"/>
      <c r="O65" s="42"/>
      <c r="P65" s="42"/>
      <c r="Q65" s="42"/>
      <c r="R65" s="42"/>
      <c r="S65" s="42"/>
      <c r="T65" s="42"/>
      <c r="U65" s="42"/>
      <c r="W65">
        <v>5</v>
      </c>
      <c r="X65" s="42">
        <v>335.24960299999998</v>
      </c>
      <c r="Y65" s="42">
        <v>236.19125399999999</v>
      </c>
      <c r="Z65" s="46">
        <v>79183.024135572152</v>
      </c>
      <c r="AA65" s="42">
        <v>137</v>
      </c>
      <c r="AB65" s="42">
        <v>148</v>
      </c>
      <c r="AC65" s="42">
        <v>149</v>
      </c>
      <c r="AD65" s="42">
        <v>60</v>
      </c>
      <c r="AE65" s="42">
        <v>61</v>
      </c>
      <c r="AF65" s="42">
        <v>150</v>
      </c>
      <c r="AH65">
        <v>5</v>
      </c>
      <c r="AI65" s="42">
        <v>321.40976000000001</v>
      </c>
      <c r="AJ65" s="42">
        <v>241.41027800000001</v>
      </c>
      <c r="AK65" s="46">
        <v>77591.619513513288</v>
      </c>
      <c r="AL65" s="42">
        <v>105</v>
      </c>
      <c r="AM65" s="42">
        <v>115</v>
      </c>
      <c r="AN65" s="42">
        <v>124</v>
      </c>
      <c r="AO65" s="42">
        <v>27</v>
      </c>
      <c r="AP65" s="42">
        <v>151</v>
      </c>
      <c r="AQ65" s="42">
        <v>160</v>
      </c>
    </row>
    <row r="66" spans="1:43">
      <c r="A66">
        <v>5</v>
      </c>
      <c r="B66" s="42">
        <v>386.53476000000001</v>
      </c>
      <c r="C66" s="42">
        <v>220.86937</v>
      </c>
      <c r="D66" s="42">
        <f t="shared" si="4"/>
        <v>85373.688924301197</v>
      </c>
      <c r="E66" s="42">
        <v>108</v>
      </c>
      <c r="F66" s="42">
        <v>131</v>
      </c>
      <c r="G66" s="42">
        <v>126</v>
      </c>
      <c r="H66" s="42">
        <v>49</v>
      </c>
      <c r="I66" s="42">
        <v>139</v>
      </c>
      <c r="J66" s="42">
        <v>130</v>
      </c>
      <c r="M66" s="42"/>
      <c r="N66" s="42"/>
      <c r="O66" s="42"/>
      <c r="P66" s="42"/>
      <c r="Q66" s="42"/>
      <c r="R66" s="42"/>
      <c r="S66" s="42"/>
      <c r="T66" s="42"/>
      <c r="U66" s="42"/>
      <c r="W66">
        <v>5</v>
      </c>
      <c r="X66" s="42">
        <v>335.26602200000002</v>
      </c>
      <c r="Y66" s="42">
        <v>236.662689</v>
      </c>
      <c r="Z66" s="46">
        <v>79344.958296853161</v>
      </c>
      <c r="AA66" s="42">
        <v>138</v>
      </c>
      <c r="AB66" s="42">
        <v>148</v>
      </c>
      <c r="AC66" s="42">
        <v>149</v>
      </c>
      <c r="AD66" s="42">
        <v>60</v>
      </c>
      <c r="AE66" s="42">
        <v>61</v>
      </c>
      <c r="AF66" s="42">
        <v>150</v>
      </c>
      <c r="AH66">
        <v>5</v>
      </c>
      <c r="AI66" s="42">
        <v>322.08807400000001</v>
      </c>
      <c r="AJ66" s="42">
        <v>241.21404999999999</v>
      </c>
      <c r="AK66" s="46">
        <v>77692.168786239694</v>
      </c>
      <c r="AL66" s="42">
        <v>109</v>
      </c>
      <c r="AM66" s="42">
        <v>115</v>
      </c>
      <c r="AN66" s="42">
        <v>123</v>
      </c>
      <c r="AO66" s="42">
        <v>27</v>
      </c>
      <c r="AP66" s="42">
        <v>151</v>
      </c>
      <c r="AQ66" s="42">
        <v>160</v>
      </c>
    </row>
    <row r="67" spans="1:43">
      <c r="A67">
        <v>5</v>
      </c>
      <c r="B67" s="42">
        <v>386.67691000000002</v>
      </c>
      <c r="C67" s="42">
        <v>220.772842</v>
      </c>
      <c r="D67" s="42">
        <f t="shared" si="4"/>
        <v>85367.760356478218</v>
      </c>
      <c r="E67" s="42">
        <v>110</v>
      </c>
      <c r="F67" s="42">
        <v>131</v>
      </c>
      <c r="G67" s="42">
        <v>125</v>
      </c>
      <c r="H67" s="42">
        <v>50</v>
      </c>
      <c r="I67" s="42">
        <v>136</v>
      </c>
      <c r="J67" s="42">
        <v>131</v>
      </c>
      <c r="M67" s="42"/>
      <c r="N67" s="42"/>
      <c r="O67" s="42"/>
      <c r="P67" s="42"/>
      <c r="Q67" s="42"/>
      <c r="R67" s="42"/>
      <c r="S67" s="42"/>
      <c r="T67" s="42"/>
      <c r="U67" s="42"/>
      <c r="W67">
        <v>5</v>
      </c>
      <c r="X67" s="42">
        <v>335.24960299999998</v>
      </c>
      <c r="Y67" s="42">
        <v>236.442215</v>
      </c>
      <c r="Z67" s="46">
        <v>79267.158711190641</v>
      </c>
      <c r="AA67" s="42">
        <v>138</v>
      </c>
      <c r="AB67" s="42">
        <v>148</v>
      </c>
      <c r="AC67" s="42">
        <v>149</v>
      </c>
      <c r="AD67" s="42">
        <v>60</v>
      </c>
      <c r="AE67" s="42">
        <v>61</v>
      </c>
      <c r="AF67" s="42">
        <v>150</v>
      </c>
      <c r="AH67">
        <v>5</v>
      </c>
      <c r="AI67" s="42">
        <v>321.94656400000002</v>
      </c>
      <c r="AJ67" s="42">
        <v>241.457382</v>
      </c>
      <c r="AK67" s="46">
        <v>77736.374487335459</v>
      </c>
      <c r="AL67" s="42">
        <v>108</v>
      </c>
      <c r="AM67" s="42">
        <v>115</v>
      </c>
      <c r="AN67" s="42">
        <v>123</v>
      </c>
      <c r="AO67" s="42">
        <v>27</v>
      </c>
      <c r="AP67" s="42">
        <v>151</v>
      </c>
      <c r="AQ67" s="42">
        <v>160</v>
      </c>
    </row>
    <row r="68" spans="1:43">
      <c r="A68">
        <v>5</v>
      </c>
      <c r="B68" s="42">
        <v>386.72280899999998</v>
      </c>
      <c r="C68" s="42">
        <v>220.72972100000001</v>
      </c>
      <c r="D68" s="42">
        <f t="shared" si="4"/>
        <v>85361.217734906284</v>
      </c>
      <c r="E68" s="42">
        <v>109</v>
      </c>
      <c r="F68" s="42">
        <v>130</v>
      </c>
      <c r="G68" s="42">
        <v>124</v>
      </c>
      <c r="H68" s="42">
        <v>49</v>
      </c>
      <c r="I68" s="42">
        <v>139</v>
      </c>
      <c r="J68" s="42">
        <v>130</v>
      </c>
      <c r="M68" s="42"/>
      <c r="N68" s="42"/>
      <c r="O68" s="42"/>
      <c r="P68" s="42"/>
      <c r="Q68" s="42"/>
      <c r="R68" s="42"/>
      <c r="S68" s="42"/>
      <c r="T68" s="42"/>
      <c r="U68" s="42"/>
      <c r="W68">
        <v>5</v>
      </c>
      <c r="X68" s="42">
        <v>335.24960299999998</v>
      </c>
      <c r="Y68" s="42">
        <v>236.657318</v>
      </c>
      <c r="Z68" s="46">
        <v>79339.271906544745</v>
      </c>
      <c r="AA68" s="42">
        <v>138</v>
      </c>
      <c r="AB68" s="42">
        <v>148</v>
      </c>
      <c r="AC68" s="42">
        <v>149</v>
      </c>
      <c r="AD68" s="42">
        <v>60</v>
      </c>
      <c r="AE68" s="42">
        <v>61</v>
      </c>
      <c r="AF68" s="42">
        <v>150</v>
      </c>
      <c r="AH68">
        <v>5</v>
      </c>
      <c r="AI68" s="42">
        <v>321.91540500000002</v>
      </c>
      <c r="AJ68" s="42">
        <v>241.62323000000001</v>
      </c>
      <c r="AK68" s="46">
        <v>77782.239942858156</v>
      </c>
      <c r="AL68" s="42">
        <v>106</v>
      </c>
      <c r="AM68" s="42">
        <v>114</v>
      </c>
      <c r="AN68" s="42">
        <v>122</v>
      </c>
      <c r="AO68" s="42">
        <v>28</v>
      </c>
      <c r="AP68" s="42">
        <v>151</v>
      </c>
      <c r="AQ68" s="42">
        <v>159</v>
      </c>
    </row>
    <row r="69" spans="1:43">
      <c r="A69">
        <v>5</v>
      </c>
      <c r="B69" s="42">
        <v>386.68945300000001</v>
      </c>
      <c r="C69" s="42">
        <v>220.54963699999999</v>
      </c>
      <c r="D69" s="42">
        <f t="shared" si="4"/>
        <v>85284.218490878557</v>
      </c>
      <c r="E69" s="42">
        <v>115</v>
      </c>
      <c r="F69" s="42">
        <v>131</v>
      </c>
      <c r="G69" s="42">
        <v>124</v>
      </c>
      <c r="H69" s="42">
        <v>49</v>
      </c>
      <c r="I69" s="42">
        <v>141</v>
      </c>
      <c r="J69" s="42">
        <v>131</v>
      </c>
      <c r="M69" s="42"/>
      <c r="N69" s="42"/>
      <c r="O69" s="42"/>
      <c r="P69" s="42"/>
      <c r="Q69" s="42"/>
      <c r="R69" s="42"/>
      <c r="S69" s="42"/>
      <c r="T69" s="42"/>
      <c r="U69" s="42"/>
      <c r="W69">
        <v>5</v>
      </c>
      <c r="X69" s="42">
        <v>335.20712300000002</v>
      </c>
      <c r="Y69" s="42">
        <v>236.66835</v>
      </c>
      <c r="Z69" s="46">
        <v>79332.916708657052</v>
      </c>
      <c r="AA69" s="42">
        <v>138</v>
      </c>
      <c r="AB69" s="42">
        <v>148</v>
      </c>
      <c r="AC69" s="42">
        <v>150</v>
      </c>
      <c r="AD69" s="42">
        <v>62</v>
      </c>
      <c r="AE69" s="42">
        <v>60</v>
      </c>
      <c r="AF69" s="42">
        <v>152</v>
      </c>
      <c r="AH69">
        <v>5</v>
      </c>
      <c r="AI69" s="42">
        <v>321.71957400000002</v>
      </c>
      <c r="AJ69" s="42">
        <v>241.179337</v>
      </c>
      <c r="AK69" s="46">
        <v>77592.113557242439</v>
      </c>
      <c r="AL69" s="42">
        <v>107</v>
      </c>
      <c r="AM69" s="42">
        <v>115</v>
      </c>
      <c r="AN69" s="42">
        <v>122</v>
      </c>
      <c r="AO69" s="42">
        <v>28</v>
      </c>
      <c r="AP69" s="42">
        <v>151</v>
      </c>
      <c r="AQ69" s="42">
        <v>159</v>
      </c>
    </row>
    <row r="70" spans="1:43">
      <c r="A70">
        <v>5</v>
      </c>
      <c r="B70" s="42">
        <v>386.64779700000003</v>
      </c>
      <c r="C70" s="42">
        <v>220.70282</v>
      </c>
      <c r="D70" s="42">
        <f t="shared" si="4"/>
        <v>85334.259144687545</v>
      </c>
      <c r="E70" s="42">
        <v>115</v>
      </c>
      <c r="F70" s="42">
        <v>132</v>
      </c>
      <c r="G70" s="42">
        <v>125</v>
      </c>
      <c r="H70" s="42">
        <v>49</v>
      </c>
      <c r="I70" s="42">
        <v>141</v>
      </c>
      <c r="J70" s="42">
        <v>131</v>
      </c>
      <c r="M70" s="42"/>
      <c r="N70" s="42"/>
      <c r="O70" s="42"/>
      <c r="P70" s="42"/>
      <c r="Q70" s="42"/>
      <c r="R70" s="42"/>
      <c r="S70" s="42"/>
      <c r="T70" s="42"/>
      <c r="U70" s="42"/>
      <c r="W70">
        <v>5</v>
      </c>
      <c r="X70" s="42">
        <v>335.20712300000002</v>
      </c>
      <c r="Y70" s="42">
        <v>236.416855</v>
      </c>
      <c r="Z70" s="46">
        <v>79248.613793258177</v>
      </c>
      <c r="AA70" s="42">
        <v>138</v>
      </c>
      <c r="AB70" s="42">
        <v>148</v>
      </c>
      <c r="AC70" s="42">
        <v>149</v>
      </c>
      <c r="AD70" s="42">
        <v>60</v>
      </c>
      <c r="AE70" s="42">
        <v>61</v>
      </c>
      <c r="AF70" s="42">
        <v>150</v>
      </c>
      <c r="AH70">
        <v>5</v>
      </c>
      <c r="AI70" s="42">
        <v>321.74267600000002</v>
      </c>
      <c r="AJ70" s="42">
        <v>241.220474</v>
      </c>
      <c r="AK70" s="46">
        <v>77610.92081074843</v>
      </c>
      <c r="AL70" s="42">
        <v>106</v>
      </c>
      <c r="AM70" s="42">
        <v>114</v>
      </c>
      <c r="AN70" s="42">
        <v>124</v>
      </c>
      <c r="AO70" s="42">
        <v>28</v>
      </c>
      <c r="AP70" s="42">
        <v>151</v>
      </c>
      <c r="AQ70" s="42">
        <v>159</v>
      </c>
    </row>
    <row r="71" spans="1:43">
      <c r="A71">
        <v>6</v>
      </c>
      <c r="B71" s="42">
        <v>388.54165599999999</v>
      </c>
      <c r="C71" s="42">
        <v>227.16682399999999</v>
      </c>
      <c r="D71" s="42">
        <v>88263.773985220541</v>
      </c>
      <c r="E71">
        <v>110</v>
      </c>
      <c r="F71">
        <v>137</v>
      </c>
      <c r="G71">
        <v>134</v>
      </c>
      <c r="M71" s="42"/>
      <c r="N71" s="42"/>
      <c r="O71" s="42"/>
      <c r="P71" s="42"/>
      <c r="Q71" s="42"/>
      <c r="R71" s="42"/>
      <c r="S71" s="42"/>
      <c r="T71" s="42"/>
      <c r="U71" s="42"/>
      <c r="W71">
        <v>6</v>
      </c>
      <c r="X71" s="42">
        <v>332.51364100000001</v>
      </c>
      <c r="Y71" s="42">
        <v>234.53743</v>
      </c>
      <c r="Z71" s="46">
        <v>77986.894800082635</v>
      </c>
      <c r="AA71" s="42">
        <v>143</v>
      </c>
      <c r="AB71" s="42">
        <v>154</v>
      </c>
      <c r="AC71" s="42">
        <v>151</v>
      </c>
      <c r="AD71" s="42">
        <v>63</v>
      </c>
      <c r="AE71" s="42">
        <v>60</v>
      </c>
      <c r="AF71" s="42">
        <v>150</v>
      </c>
      <c r="AI71" s="42"/>
      <c r="AJ71" s="42"/>
      <c r="AK71" s="46"/>
      <c r="AL71" s="42"/>
      <c r="AM71" s="42"/>
      <c r="AN71" s="42"/>
      <c r="AO71" s="42"/>
      <c r="AP71" s="42"/>
      <c r="AQ71" s="42"/>
    </row>
    <row r="72" spans="1:43">
      <c r="A72">
        <v>6</v>
      </c>
      <c r="B72" s="42">
        <v>381.753693</v>
      </c>
      <c r="C72" s="42">
        <v>227.16682399999999</v>
      </c>
      <c r="D72" s="42">
        <v>86721.773989081034</v>
      </c>
      <c r="E72">
        <v>109</v>
      </c>
      <c r="F72">
        <v>136</v>
      </c>
      <c r="G72">
        <v>133</v>
      </c>
      <c r="M72" s="42"/>
      <c r="N72" s="42"/>
      <c r="O72" s="42"/>
      <c r="P72" s="42"/>
      <c r="Q72" s="42"/>
      <c r="R72" s="42"/>
      <c r="S72" s="42"/>
      <c r="T72" s="42"/>
      <c r="U72" s="42"/>
      <c r="W72">
        <v>6</v>
      </c>
      <c r="X72" s="42">
        <v>332.40493800000002</v>
      </c>
      <c r="Y72" s="42">
        <v>234.70069899999999</v>
      </c>
      <c r="Z72" s="46">
        <v>78015.671299651658</v>
      </c>
      <c r="AA72" s="42">
        <v>143</v>
      </c>
      <c r="AB72" s="42">
        <v>153</v>
      </c>
      <c r="AC72" s="42">
        <v>150</v>
      </c>
      <c r="AD72" s="42">
        <v>60</v>
      </c>
      <c r="AE72" s="42">
        <v>61</v>
      </c>
      <c r="AF72" s="42">
        <v>149</v>
      </c>
      <c r="AI72" s="42"/>
      <c r="AJ72" s="42"/>
      <c r="AK72" s="46"/>
      <c r="AL72" s="42"/>
      <c r="AM72" s="42"/>
      <c r="AN72" s="42"/>
      <c r="AO72" s="42"/>
      <c r="AP72" s="42"/>
      <c r="AQ72" s="42"/>
    </row>
    <row r="73" spans="1:43">
      <c r="A73">
        <v>6</v>
      </c>
      <c r="B73" s="42">
        <v>382.14541600000001</v>
      </c>
      <c r="C73" s="42">
        <v>227.03843699999999</v>
      </c>
      <c r="D73" s="42">
        <v>86761.697955354786</v>
      </c>
      <c r="E73">
        <v>113</v>
      </c>
      <c r="F73">
        <v>136</v>
      </c>
      <c r="G73">
        <v>131</v>
      </c>
      <c r="M73" s="42"/>
      <c r="N73" s="42"/>
      <c r="O73" s="42"/>
      <c r="P73" s="42"/>
      <c r="Q73" s="42"/>
      <c r="R73" s="42"/>
      <c r="S73" s="42"/>
      <c r="T73" s="42"/>
      <c r="U73" s="42"/>
      <c r="W73">
        <v>6</v>
      </c>
      <c r="X73" s="42">
        <v>323.20840500000003</v>
      </c>
      <c r="Y73" s="42">
        <v>234.61000100000001</v>
      </c>
      <c r="Z73" s="46">
        <v>75827.924220258414</v>
      </c>
      <c r="AA73" s="42">
        <v>143</v>
      </c>
      <c r="AB73" s="42">
        <v>153</v>
      </c>
      <c r="AC73" s="42">
        <v>151</v>
      </c>
      <c r="AD73" s="42">
        <v>63</v>
      </c>
      <c r="AE73" s="42">
        <v>60</v>
      </c>
      <c r="AF73" s="42">
        <v>150</v>
      </c>
      <c r="AI73" s="42"/>
      <c r="AJ73" s="42"/>
      <c r="AK73" s="46"/>
      <c r="AL73" s="42"/>
      <c r="AM73" s="42"/>
      <c r="AN73" s="42"/>
      <c r="AO73" s="42"/>
      <c r="AP73" s="42"/>
      <c r="AQ73" s="42"/>
    </row>
    <row r="74" spans="1:43">
      <c r="A74">
        <v>6</v>
      </c>
      <c r="B74" s="42">
        <v>383.27868699999999</v>
      </c>
      <c r="C74" s="42">
        <v>227.19551100000001</v>
      </c>
      <c r="D74" s="42">
        <v>87079.197148374064</v>
      </c>
      <c r="E74">
        <v>113</v>
      </c>
      <c r="F74">
        <v>136</v>
      </c>
      <c r="G74">
        <v>131</v>
      </c>
      <c r="M74" s="42"/>
      <c r="N74" s="42"/>
      <c r="O74" s="42"/>
      <c r="P74" s="42"/>
      <c r="Q74" s="42"/>
      <c r="R74" s="42"/>
      <c r="S74" s="42"/>
      <c r="T74" s="42"/>
      <c r="U74" s="42"/>
      <c r="W74">
        <v>6</v>
      </c>
      <c r="X74" s="42">
        <v>332.27517699999999</v>
      </c>
      <c r="Y74" s="42">
        <v>235.43600499999999</v>
      </c>
      <c r="Z74" s="46">
        <v>78229.540233547887</v>
      </c>
      <c r="AA74" s="42">
        <v>143</v>
      </c>
      <c r="AB74" s="42">
        <v>154</v>
      </c>
      <c r="AC74" s="42">
        <v>151</v>
      </c>
      <c r="AD74" s="42">
        <v>60</v>
      </c>
      <c r="AE74" s="42">
        <v>62</v>
      </c>
      <c r="AF74" s="42">
        <v>149</v>
      </c>
      <c r="AI74" s="42"/>
      <c r="AJ74" s="42"/>
      <c r="AK74" s="46"/>
      <c r="AL74" s="42"/>
      <c r="AM74" s="42"/>
      <c r="AN74" s="42"/>
      <c r="AO74" s="42"/>
      <c r="AP74" s="42"/>
      <c r="AQ74" s="42"/>
    </row>
    <row r="75" spans="1:43">
      <c r="A75">
        <v>6</v>
      </c>
      <c r="B75" s="42">
        <v>389.003174</v>
      </c>
      <c r="C75" s="42">
        <v>227.295456</v>
      </c>
      <c r="D75" s="42">
        <v>88418.653819777348</v>
      </c>
      <c r="E75">
        <v>115</v>
      </c>
      <c r="F75">
        <v>135</v>
      </c>
      <c r="G75">
        <v>129</v>
      </c>
      <c r="M75" s="42"/>
      <c r="N75" s="42"/>
      <c r="O75" s="42"/>
      <c r="P75" s="42"/>
      <c r="Q75" s="42"/>
      <c r="R75" s="42"/>
      <c r="S75" s="42"/>
      <c r="T75" s="42"/>
      <c r="U75" s="42"/>
      <c r="W75">
        <v>6</v>
      </c>
      <c r="X75" s="42">
        <v>322.85858200000001</v>
      </c>
      <c r="Y75" s="42">
        <v>234.281204</v>
      </c>
      <c r="Z75" s="46">
        <v>75639.697312692733</v>
      </c>
      <c r="AA75" s="42">
        <v>143</v>
      </c>
      <c r="AB75" s="42">
        <v>153</v>
      </c>
      <c r="AC75" s="42">
        <v>150</v>
      </c>
      <c r="AD75" s="42">
        <v>62</v>
      </c>
      <c r="AE75" s="42">
        <v>60</v>
      </c>
      <c r="AF75" s="42">
        <v>150</v>
      </c>
      <c r="AI75" s="42"/>
      <c r="AJ75" s="42"/>
      <c r="AK75" s="46"/>
      <c r="AL75" s="42"/>
      <c r="AM75" s="42"/>
      <c r="AN75" s="42"/>
      <c r="AO75" s="42"/>
      <c r="AP75" s="42"/>
      <c r="AQ75" s="42"/>
    </row>
    <row r="76" spans="1:43">
      <c r="A76">
        <v>6</v>
      </c>
      <c r="B76" s="42">
        <v>388.47830199999999</v>
      </c>
      <c r="C76" s="42">
        <v>227.10368299999999</v>
      </c>
      <c r="D76" s="42">
        <v>88224.853149786257</v>
      </c>
      <c r="E76">
        <v>115</v>
      </c>
      <c r="F76">
        <v>136</v>
      </c>
      <c r="G76">
        <v>130</v>
      </c>
      <c r="M76" s="42"/>
      <c r="N76" s="42"/>
      <c r="O76" s="42"/>
      <c r="P76" s="42"/>
      <c r="Q76" s="42"/>
      <c r="R76" s="42"/>
      <c r="S76" s="42"/>
      <c r="T76" s="42"/>
      <c r="U76" s="42"/>
      <c r="W76">
        <v>6</v>
      </c>
      <c r="X76" s="42">
        <v>322.814911</v>
      </c>
      <c r="Y76" s="42">
        <v>234.046875</v>
      </c>
      <c r="Z76" s="46">
        <v>75553.82112295313</v>
      </c>
      <c r="AA76" s="42">
        <v>143</v>
      </c>
      <c r="AB76" s="42">
        <v>153</v>
      </c>
      <c r="AC76" s="42">
        <v>150</v>
      </c>
      <c r="AD76" s="42">
        <v>61</v>
      </c>
      <c r="AE76" s="42">
        <v>61</v>
      </c>
      <c r="AF76" s="42">
        <v>149</v>
      </c>
      <c r="AI76" s="42"/>
      <c r="AJ76" s="42"/>
      <c r="AK76" s="46"/>
      <c r="AL76" s="42"/>
      <c r="AM76" s="42"/>
      <c r="AN76" s="42"/>
      <c r="AO76" s="42"/>
      <c r="AP76" s="42"/>
      <c r="AQ76" s="42"/>
    </row>
    <row r="77" spans="1:43">
      <c r="A77">
        <v>6</v>
      </c>
      <c r="B77" s="42">
        <v>388.54348800000002</v>
      </c>
      <c r="C77" s="42">
        <v>227.10368299999999</v>
      </c>
      <c r="D77" s="42">
        <v>88239.657130466308</v>
      </c>
      <c r="E77">
        <v>119</v>
      </c>
      <c r="F77">
        <v>136</v>
      </c>
      <c r="G77">
        <v>126</v>
      </c>
      <c r="M77" s="42"/>
      <c r="N77" s="42"/>
      <c r="O77" s="42"/>
      <c r="P77" s="42"/>
      <c r="Q77" s="42"/>
      <c r="R77" s="42"/>
      <c r="S77" s="42"/>
      <c r="T77" s="42"/>
      <c r="U77" s="42"/>
      <c r="W77">
        <v>6</v>
      </c>
      <c r="X77" s="42">
        <v>331.588348</v>
      </c>
      <c r="Y77" s="42">
        <v>235.02389500000001</v>
      </c>
      <c r="Z77" s="46">
        <v>77931.185083575459</v>
      </c>
      <c r="AA77" s="42">
        <v>142</v>
      </c>
      <c r="AB77" s="42">
        <v>153</v>
      </c>
      <c r="AC77" s="42">
        <v>150</v>
      </c>
      <c r="AD77" s="42">
        <v>61</v>
      </c>
      <c r="AE77" s="42">
        <v>61</v>
      </c>
      <c r="AF77" s="42">
        <v>149</v>
      </c>
      <c r="AI77" s="42"/>
      <c r="AJ77" s="42"/>
      <c r="AK77" s="46"/>
      <c r="AL77" s="42"/>
      <c r="AM77" s="42"/>
      <c r="AN77" s="42"/>
      <c r="AO77" s="42"/>
      <c r="AP77" s="42"/>
      <c r="AQ77" s="42"/>
    </row>
    <row r="78" spans="1:43">
      <c r="A78">
        <v>6</v>
      </c>
      <c r="B78" s="42">
        <v>388.54165599999999</v>
      </c>
      <c r="C78" s="42">
        <v>227.232483</v>
      </c>
      <c r="D78" s="42">
        <v>88289.285241811842</v>
      </c>
      <c r="E78">
        <v>119</v>
      </c>
      <c r="F78">
        <v>135</v>
      </c>
      <c r="G78">
        <v>126</v>
      </c>
      <c r="M78" s="42"/>
      <c r="N78" s="42"/>
      <c r="O78" s="42"/>
      <c r="P78" s="42"/>
      <c r="Q78" s="42"/>
      <c r="R78" s="42"/>
      <c r="S78" s="42"/>
      <c r="T78" s="42"/>
      <c r="U78" s="42"/>
      <c r="W78">
        <v>6</v>
      </c>
      <c r="X78" s="42">
        <v>331.866333</v>
      </c>
      <c r="Y78" s="42">
        <v>235.656769</v>
      </c>
      <c r="Z78" s="46">
        <v>78206.547774658073</v>
      </c>
      <c r="AA78" s="42">
        <v>142</v>
      </c>
      <c r="AB78" s="42">
        <v>153</v>
      </c>
      <c r="AC78" s="42">
        <v>150</v>
      </c>
      <c r="AD78" s="42">
        <v>60</v>
      </c>
      <c r="AE78" s="42">
        <v>61</v>
      </c>
      <c r="AF78" s="42">
        <v>149</v>
      </c>
      <c r="AI78" s="42"/>
      <c r="AJ78" s="42"/>
      <c r="AK78" s="46"/>
      <c r="AL78" s="42"/>
      <c r="AM78" s="42"/>
      <c r="AN78" s="42"/>
      <c r="AO78" s="42"/>
      <c r="AP78" s="42"/>
      <c r="AQ78" s="42"/>
    </row>
    <row r="79" spans="1:43">
      <c r="A79">
        <v>6</v>
      </c>
      <c r="B79" s="42">
        <v>389.88089000000002</v>
      </c>
      <c r="C79" s="42">
        <v>227.16682399999999</v>
      </c>
      <c r="D79" s="42">
        <v>88568.00351959336</v>
      </c>
      <c r="E79">
        <v>124</v>
      </c>
      <c r="F79">
        <v>136</v>
      </c>
      <c r="G79">
        <v>122</v>
      </c>
      <c r="M79" s="42"/>
      <c r="N79" s="42"/>
      <c r="O79" s="42"/>
      <c r="P79" s="42"/>
      <c r="Q79" s="42"/>
      <c r="R79" s="42"/>
      <c r="S79" s="42"/>
      <c r="T79" s="42"/>
      <c r="U79" s="42"/>
      <c r="W79">
        <v>6</v>
      </c>
      <c r="X79" s="42">
        <v>331.87152099999997</v>
      </c>
      <c r="Y79" s="42">
        <v>235.30375699999999</v>
      </c>
      <c r="Z79" s="46">
        <v>78090.61573260439</v>
      </c>
      <c r="AA79" s="42">
        <v>142</v>
      </c>
      <c r="AB79" s="42">
        <v>153</v>
      </c>
      <c r="AC79" s="42">
        <v>150</v>
      </c>
      <c r="AD79" s="42">
        <v>60</v>
      </c>
      <c r="AE79" s="42">
        <v>61</v>
      </c>
      <c r="AF79" s="42">
        <v>148</v>
      </c>
      <c r="AI79" s="42"/>
      <c r="AJ79" s="42"/>
      <c r="AK79" s="46"/>
      <c r="AL79" s="42"/>
      <c r="AM79" s="42"/>
      <c r="AN79" s="42"/>
      <c r="AO79" s="42"/>
      <c r="AP79" s="42"/>
      <c r="AQ79" s="42"/>
    </row>
    <row r="80" spans="1:43">
      <c r="A80">
        <v>6</v>
      </c>
      <c r="B80" s="42">
        <v>381.22457900000001</v>
      </c>
      <c r="C80" s="42">
        <v>227.296829</v>
      </c>
      <c r="D80" s="42">
        <v>86651.137943559996</v>
      </c>
      <c r="E80">
        <v>123</v>
      </c>
      <c r="F80">
        <v>135</v>
      </c>
      <c r="G80">
        <v>122</v>
      </c>
      <c r="M80" s="42"/>
      <c r="N80" s="42"/>
      <c r="O80" s="42"/>
      <c r="P80" s="42"/>
      <c r="Q80" s="42"/>
      <c r="R80" s="42"/>
      <c r="S80" s="42"/>
      <c r="T80" s="42"/>
      <c r="U80" s="42"/>
      <c r="W80">
        <v>6</v>
      </c>
      <c r="X80" s="42">
        <v>332.03900099999998</v>
      </c>
      <c r="Y80" s="42">
        <v>234.616623</v>
      </c>
      <c r="Z80" s="46">
        <v>77901.869118913615</v>
      </c>
      <c r="AA80" s="42">
        <v>142</v>
      </c>
      <c r="AB80" s="42">
        <v>153</v>
      </c>
      <c r="AC80" s="42">
        <v>150</v>
      </c>
      <c r="AD80" s="42">
        <v>63</v>
      </c>
      <c r="AE80" s="42">
        <v>59</v>
      </c>
      <c r="AF80" s="42">
        <v>149</v>
      </c>
      <c r="AI80" s="42"/>
      <c r="AJ80" s="42"/>
      <c r="AK80" s="46"/>
      <c r="AL80" s="42"/>
      <c r="AM80" s="42"/>
      <c r="AN80" s="42"/>
      <c r="AO80" s="42"/>
      <c r="AP80" s="42"/>
      <c r="AQ80" s="42"/>
    </row>
    <row r="81" spans="1:43">
      <c r="A81">
        <v>6</v>
      </c>
      <c r="B81" s="42">
        <v>388.31228599999997</v>
      </c>
      <c r="C81" s="42">
        <v>226.97726399999999</v>
      </c>
      <c r="D81" s="42">
        <v>88138.060253865493</v>
      </c>
      <c r="E81">
        <v>125</v>
      </c>
      <c r="F81">
        <v>134</v>
      </c>
      <c r="G81">
        <v>120</v>
      </c>
      <c r="M81" s="42"/>
      <c r="N81" s="42"/>
      <c r="O81" s="42"/>
      <c r="P81" s="42"/>
      <c r="Q81" s="42"/>
      <c r="R81" s="42"/>
      <c r="S81" s="42"/>
      <c r="T81" s="42"/>
      <c r="U81" s="42"/>
      <c r="W81">
        <v>6</v>
      </c>
      <c r="X81" s="42">
        <v>331.90924100000001</v>
      </c>
      <c r="Y81" s="42">
        <v>234.946381</v>
      </c>
      <c r="Z81" s="46">
        <v>77980.874993406818</v>
      </c>
      <c r="AA81" s="42">
        <v>141</v>
      </c>
      <c r="AB81" s="42">
        <v>152</v>
      </c>
      <c r="AC81" s="42">
        <v>149</v>
      </c>
      <c r="AD81" s="42">
        <v>60</v>
      </c>
      <c r="AE81" s="42">
        <v>61</v>
      </c>
      <c r="AF81" s="42">
        <v>148</v>
      </c>
      <c r="AI81" s="42"/>
      <c r="AJ81" s="42"/>
      <c r="AK81" s="46"/>
      <c r="AL81" s="42"/>
      <c r="AM81" s="42"/>
      <c r="AN81" s="42"/>
      <c r="AO81" s="42"/>
      <c r="AP81" s="42"/>
      <c r="AQ81" s="42"/>
    </row>
    <row r="82" spans="1:43">
      <c r="A82">
        <v>7</v>
      </c>
      <c r="B82" s="42">
        <v>398.99993899999998</v>
      </c>
      <c r="C82" s="42">
        <v>229.99996899999999</v>
      </c>
      <c r="D82" s="42">
        <v>91769.973601001882</v>
      </c>
      <c r="E82">
        <v>108</v>
      </c>
      <c r="F82">
        <v>129</v>
      </c>
      <c r="G82">
        <v>131</v>
      </c>
      <c r="M82" s="42"/>
      <c r="N82" s="42"/>
      <c r="O82" s="42"/>
      <c r="P82" s="42"/>
      <c r="Q82" s="42"/>
      <c r="R82" s="42"/>
      <c r="S82" s="42"/>
      <c r="T82" s="42"/>
      <c r="U82" s="42"/>
      <c r="X82" s="42"/>
      <c r="Y82" s="42"/>
      <c r="Z82" s="42"/>
      <c r="AA82" s="42"/>
      <c r="AB82" s="42"/>
      <c r="AC82" s="42"/>
      <c r="AD82" s="42"/>
      <c r="AE82" s="42"/>
      <c r="AF82" s="42"/>
      <c r="AI82" s="42"/>
      <c r="AJ82" s="42"/>
      <c r="AK82" s="42"/>
      <c r="AL82" s="42"/>
      <c r="AM82" s="42"/>
      <c r="AN82" s="42"/>
      <c r="AO82" s="42"/>
      <c r="AP82" s="42"/>
      <c r="AQ82" s="42"/>
    </row>
    <row r="83" spans="1:43">
      <c r="A83">
        <v>7</v>
      </c>
      <c r="B83" s="42">
        <v>400</v>
      </c>
      <c r="C83" s="42">
        <v>228</v>
      </c>
      <c r="D83" s="42">
        <v>91200</v>
      </c>
      <c r="E83">
        <v>107</v>
      </c>
      <c r="F83">
        <v>128</v>
      </c>
      <c r="G83">
        <v>129</v>
      </c>
      <c r="M83" s="42"/>
      <c r="N83" s="42"/>
      <c r="O83" s="42"/>
      <c r="P83" s="42"/>
      <c r="Q83" s="42"/>
      <c r="R83" s="42"/>
      <c r="S83" s="42"/>
      <c r="T83" s="42"/>
      <c r="U83" s="42"/>
      <c r="X83" s="42"/>
      <c r="Y83" s="42"/>
      <c r="Z83" s="42"/>
      <c r="AA83" s="42"/>
      <c r="AB83" s="42"/>
      <c r="AC83" s="42"/>
      <c r="AD83" s="42"/>
      <c r="AE83" s="42"/>
      <c r="AF83" s="42"/>
      <c r="AI83" s="42"/>
      <c r="AJ83" s="42"/>
      <c r="AK83" s="42"/>
      <c r="AL83" s="42"/>
      <c r="AM83" s="42"/>
      <c r="AN83" s="42"/>
      <c r="AO83" s="42"/>
      <c r="AP83" s="42"/>
      <c r="AQ83" s="42"/>
    </row>
    <row r="84" spans="1:43">
      <c r="A84">
        <v>7</v>
      </c>
      <c r="B84" s="42">
        <v>399.06607100000002</v>
      </c>
      <c r="C84" s="42">
        <v>228.66615300000001</v>
      </c>
      <c r="D84" s="42">
        <v>91252.903248394869</v>
      </c>
      <c r="E84">
        <v>112</v>
      </c>
      <c r="F84">
        <v>128</v>
      </c>
      <c r="G84">
        <v>128</v>
      </c>
      <c r="M84" s="42"/>
      <c r="N84" s="42"/>
      <c r="O84" s="42"/>
      <c r="P84" s="42"/>
      <c r="Q84" s="42"/>
      <c r="R84" s="42"/>
      <c r="S84" s="42"/>
      <c r="T84" s="42"/>
      <c r="U84" s="42"/>
      <c r="X84" s="42"/>
      <c r="Y84" s="42"/>
      <c r="Z84" s="42"/>
      <c r="AA84" s="42"/>
      <c r="AB84" s="42"/>
      <c r="AC84" s="42"/>
      <c r="AD84" s="42"/>
      <c r="AE84" s="42"/>
      <c r="AF84" s="42"/>
      <c r="AI84" s="42"/>
      <c r="AJ84" s="42"/>
      <c r="AK84" s="42"/>
      <c r="AL84" s="42"/>
      <c r="AM84" s="42"/>
      <c r="AN84" s="42"/>
      <c r="AO84" s="42"/>
      <c r="AP84" s="42"/>
      <c r="AQ84" s="42"/>
    </row>
    <row r="85" spans="1:43">
      <c r="A85">
        <v>7</v>
      </c>
      <c r="B85" s="42">
        <v>394</v>
      </c>
      <c r="C85" s="42">
        <v>228</v>
      </c>
      <c r="D85" s="42">
        <v>89832</v>
      </c>
      <c r="E85">
        <v>113</v>
      </c>
      <c r="F85">
        <v>129</v>
      </c>
      <c r="G85">
        <v>129</v>
      </c>
      <c r="M85" s="42"/>
      <c r="N85" s="42"/>
      <c r="O85" s="42"/>
      <c r="P85" s="42"/>
      <c r="Q85" s="42"/>
      <c r="R85" s="42"/>
      <c r="S85" s="42"/>
      <c r="T85" s="42"/>
      <c r="U85" s="42"/>
      <c r="X85" s="42"/>
      <c r="Y85" s="42"/>
      <c r="Z85" s="42"/>
      <c r="AA85" s="42"/>
      <c r="AB85" s="42"/>
      <c r="AC85" s="42"/>
      <c r="AD85" s="42"/>
      <c r="AE85" s="42"/>
      <c r="AF85" s="42"/>
      <c r="AI85" s="42"/>
      <c r="AJ85" s="42"/>
      <c r="AK85" s="42"/>
      <c r="AL85" s="42"/>
      <c r="AM85" s="42"/>
      <c r="AN85" s="42"/>
      <c r="AO85" s="42"/>
      <c r="AP85" s="42"/>
      <c r="AQ85" s="42"/>
    </row>
    <row r="86" spans="1:43">
      <c r="A86">
        <v>7</v>
      </c>
      <c r="B86" s="42">
        <v>400</v>
      </c>
      <c r="C86" s="42">
        <v>230</v>
      </c>
      <c r="D86" s="42">
        <v>92000</v>
      </c>
      <c r="E86">
        <v>116</v>
      </c>
      <c r="F86">
        <v>129</v>
      </c>
      <c r="G86">
        <v>127</v>
      </c>
      <c r="M86" s="42"/>
      <c r="N86" s="42"/>
      <c r="O86" s="42"/>
      <c r="P86" s="42"/>
      <c r="Q86" s="42"/>
      <c r="R86" s="42"/>
      <c r="S86" s="42"/>
      <c r="T86" s="42"/>
      <c r="U86" s="42"/>
      <c r="X86" s="42"/>
      <c r="Y86" s="42"/>
      <c r="Z86" s="42"/>
      <c r="AA86" s="42"/>
      <c r="AB86" s="42"/>
      <c r="AC86" s="42"/>
      <c r="AD86" s="42"/>
      <c r="AE86" s="42"/>
      <c r="AF86" s="42"/>
      <c r="AI86" s="42"/>
      <c r="AJ86" s="42"/>
      <c r="AK86" s="42"/>
      <c r="AL86" s="42"/>
      <c r="AM86" s="42"/>
      <c r="AN86" s="42"/>
      <c r="AO86" s="42"/>
      <c r="AP86" s="42"/>
      <c r="AQ86" s="42"/>
    </row>
    <row r="87" spans="1:43">
      <c r="A87">
        <v>7</v>
      </c>
      <c r="B87" s="42">
        <v>398.50213600000001</v>
      </c>
      <c r="C87" s="42">
        <v>230.16220100000001</v>
      </c>
      <c r="D87" s="42">
        <v>91720.128724961338</v>
      </c>
      <c r="E87">
        <v>116</v>
      </c>
      <c r="F87">
        <v>130</v>
      </c>
      <c r="G87">
        <v>127</v>
      </c>
      <c r="M87" s="42"/>
      <c r="N87" s="42"/>
      <c r="O87" s="42"/>
      <c r="P87" s="42"/>
      <c r="Q87" s="42"/>
      <c r="R87" s="42"/>
      <c r="S87" s="42"/>
      <c r="T87" s="42"/>
      <c r="U87" s="42"/>
      <c r="X87" s="42"/>
      <c r="Y87" s="42"/>
      <c r="Z87" s="42"/>
      <c r="AA87" s="42"/>
      <c r="AB87" s="42"/>
      <c r="AC87" s="42"/>
      <c r="AD87" s="42"/>
      <c r="AE87" s="42"/>
      <c r="AF87" s="42"/>
      <c r="AI87" s="42"/>
      <c r="AJ87" s="42"/>
      <c r="AK87" s="42"/>
      <c r="AL87" s="42"/>
      <c r="AM87" s="42"/>
      <c r="AN87" s="42"/>
      <c r="AO87" s="42"/>
      <c r="AP87" s="42"/>
      <c r="AQ87" s="42"/>
    </row>
    <row r="88" spans="1:43">
      <c r="A88">
        <v>7</v>
      </c>
      <c r="B88" s="42">
        <v>398.78152499999999</v>
      </c>
      <c r="C88" s="42">
        <v>228.35978700000001</v>
      </c>
      <c r="D88" s="42">
        <v>91065.664108535173</v>
      </c>
      <c r="E88">
        <v>120</v>
      </c>
      <c r="F88">
        <v>130</v>
      </c>
      <c r="G88">
        <v>127</v>
      </c>
      <c r="M88" s="42"/>
      <c r="N88" s="42"/>
      <c r="O88" s="42"/>
      <c r="P88" s="42"/>
      <c r="Q88" s="42"/>
      <c r="R88" s="42"/>
      <c r="S88" s="42"/>
      <c r="T88" s="42"/>
      <c r="U88" s="42"/>
      <c r="X88" s="42"/>
      <c r="Y88" s="42"/>
      <c r="Z88" s="42"/>
      <c r="AA88" s="42"/>
      <c r="AB88" s="42"/>
      <c r="AC88" s="42"/>
      <c r="AD88" s="42"/>
      <c r="AE88" s="42"/>
      <c r="AF88" s="42"/>
      <c r="AI88" s="42"/>
      <c r="AJ88" s="42"/>
      <c r="AK88" s="42"/>
      <c r="AL88" s="42"/>
      <c r="AM88" s="42"/>
      <c r="AN88" s="42"/>
      <c r="AO88" s="42"/>
      <c r="AP88" s="42"/>
      <c r="AQ88" s="42"/>
    </row>
    <row r="89" spans="1:43">
      <c r="A89">
        <v>7</v>
      </c>
      <c r="B89" s="42">
        <v>399.99993899999998</v>
      </c>
      <c r="C89" s="42">
        <v>227.99996899999999</v>
      </c>
      <c r="D89" s="42">
        <v>91199.973692001891</v>
      </c>
      <c r="E89">
        <v>119</v>
      </c>
      <c r="F89">
        <v>130</v>
      </c>
      <c r="G89">
        <v>127</v>
      </c>
      <c r="M89" s="42"/>
      <c r="N89" s="42"/>
      <c r="O89" s="42"/>
      <c r="P89" s="42"/>
      <c r="Q89" s="42"/>
      <c r="R89" s="42"/>
      <c r="S89" s="42"/>
      <c r="T89" s="42"/>
      <c r="U89" s="42"/>
      <c r="X89" s="42"/>
      <c r="Y89" s="42"/>
      <c r="Z89" s="42"/>
      <c r="AA89" s="42"/>
      <c r="AB89" s="42"/>
      <c r="AC89" s="42"/>
      <c r="AD89" s="42"/>
      <c r="AE89" s="42"/>
      <c r="AF89" s="42"/>
      <c r="AI89" s="42"/>
      <c r="AJ89" s="42"/>
      <c r="AK89" s="42"/>
      <c r="AL89" s="42"/>
      <c r="AM89" s="42"/>
      <c r="AN89" s="42"/>
      <c r="AO89" s="42"/>
      <c r="AP89" s="42"/>
      <c r="AQ89" s="42"/>
    </row>
    <row r="90" spans="1:43">
      <c r="A90">
        <v>7</v>
      </c>
      <c r="B90" s="42">
        <v>394.61834700000003</v>
      </c>
      <c r="C90" s="42">
        <v>228.95413199999999</v>
      </c>
      <c r="D90" s="42">
        <v>90349.50110865981</v>
      </c>
      <c r="E90">
        <v>121</v>
      </c>
      <c r="F90">
        <v>131</v>
      </c>
      <c r="G90">
        <v>124</v>
      </c>
      <c r="M90" s="42"/>
      <c r="N90" s="42"/>
      <c r="O90" s="42"/>
      <c r="P90" s="42"/>
      <c r="Q90" s="42"/>
      <c r="R90" s="42"/>
      <c r="S90" s="42"/>
      <c r="T90" s="42"/>
      <c r="U90" s="42"/>
      <c r="X90" s="42"/>
      <c r="Y90" s="42"/>
      <c r="Z90" s="42"/>
      <c r="AA90" s="42"/>
      <c r="AB90" s="42"/>
      <c r="AC90" s="42"/>
      <c r="AD90" s="42"/>
      <c r="AE90" s="42"/>
      <c r="AF90" s="42"/>
      <c r="AI90" s="42"/>
      <c r="AJ90" s="42"/>
      <c r="AK90" s="42"/>
      <c r="AL90" s="42"/>
      <c r="AM90" s="42"/>
      <c r="AN90" s="42"/>
      <c r="AO90" s="42"/>
      <c r="AP90" s="42"/>
      <c r="AQ90" s="42"/>
    </row>
    <row r="91" spans="1:43">
      <c r="A91">
        <v>7</v>
      </c>
      <c r="B91" s="42">
        <v>399.99993899999998</v>
      </c>
      <c r="C91" s="42">
        <v>227.99996899999999</v>
      </c>
      <c r="D91" s="42">
        <v>91199.973692001891</v>
      </c>
      <c r="E91">
        <v>121</v>
      </c>
      <c r="F91">
        <v>131</v>
      </c>
      <c r="G91">
        <v>124</v>
      </c>
      <c r="M91" s="42"/>
      <c r="N91" s="42"/>
      <c r="O91" s="42"/>
      <c r="P91" s="42"/>
      <c r="Q91" s="42"/>
      <c r="R91" s="42"/>
      <c r="S91" s="42"/>
      <c r="T91" s="42"/>
      <c r="U91" s="42"/>
      <c r="X91" s="42"/>
      <c r="Y91" s="42"/>
      <c r="Z91" s="42"/>
      <c r="AA91" s="42"/>
      <c r="AB91" s="42"/>
      <c r="AC91" s="42"/>
      <c r="AD91" s="42"/>
      <c r="AE91" s="42"/>
      <c r="AF91" s="42"/>
      <c r="AI91" s="42"/>
      <c r="AJ91" s="42"/>
      <c r="AK91" s="42"/>
      <c r="AL91" s="42"/>
      <c r="AM91" s="42"/>
      <c r="AN91" s="42"/>
      <c r="AO91" s="42"/>
      <c r="AP91" s="42"/>
      <c r="AQ91" s="42"/>
    </row>
    <row r="92" spans="1:43">
      <c r="A92">
        <v>7</v>
      </c>
      <c r="B92" s="42">
        <v>400.07498199999998</v>
      </c>
      <c r="C92" s="42">
        <v>227.77882399999999</v>
      </c>
      <c r="D92" s="42">
        <v>91128.608911781164</v>
      </c>
      <c r="E92">
        <v>124</v>
      </c>
      <c r="F92">
        <v>131</v>
      </c>
      <c r="G92">
        <v>123</v>
      </c>
      <c r="M92" s="42"/>
      <c r="N92" s="42"/>
      <c r="O92" s="42"/>
      <c r="P92" s="42"/>
      <c r="Q92" s="42"/>
      <c r="R92" s="42"/>
      <c r="S92" s="42"/>
      <c r="T92" s="42"/>
      <c r="U92" s="42"/>
      <c r="X92" s="42"/>
      <c r="Y92" s="42"/>
      <c r="Z92" s="42"/>
      <c r="AA92" s="42"/>
      <c r="AB92" s="42"/>
      <c r="AC92" s="42"/>
      <c r="AD92" s="42"/>
      <c r="AE92" s="42"/>
      <c r="AF92" s="42"/>
      <c r="AI92" s="42"/>
      <c r="AJ92" s="42"/>
      <c r="AK92" s="42"/>
      <c r="AL92" s="42"/>
      <c r="AM92" s="42"/>
      <c r="AN92" s="42"/>
      <c r="AO92" s="42"/>
      <c r="AP92" s="42"/>
      <c r="AQ92" s="42"/>
    </row>
    <row r="93" spans="1:43">
      <c r="B93" s="42"/>
      <c r="C93" s="42"/>
      <c r="D93" s="42"/>
      <c r="M93" s="42"/>
      <c r="N93" s="42"/>
      <c r="O93" s="42"/>
      <c r="X93" s="42"/>
      <c r="Y93" s="42"/>
      <c r="Z93" s="42"/>
      <c r="AI93" s="42"/>
      <c r="AJ93" s="42"/>
      <c r="AK93" s="42"/>
    </row>
    <row r="94" spans="1:43">
      <c r="B94" s="42"/>
      <c r="C94" s="42"/>
      <c r="D94" s="42"/>
      <c r="M94" s="42"/>
      <c r="N94" s="42"/>
      <c r="O94" s="42"/>
      <c r="X94" s="42"/>
      <c r="Y94" s="42"/>
      <c r="Z94" s="42"/>
      <c r="AI94" s="42"/>
      <c r="AJ94" s="42"/>
      <c r="AK94" s="42"/>
    </row>
    <row r="95" spans="1:43">
      <c r="B95" s="42"/>
      <c r="C95" s="42"/>
      <c r="D95" s="42"/>
      <c r="M95" s="42"/>
      <c r="N95" s="42"/>
      <c r="O95" s="42"/>
      <c r="X95" s="42"/>
      <c r="Y95" s="42"/>
      <c r="Z95" s="42"/>
      <c r="AI95" s="42"/>
      <c r="AJ95" s="42"/>
      <c r="AK95" s="42"/>
    </row>
    <row r="96" spans="1:43">
      <c r="B96" s="42"/>
      <c r="C96" s="42"/>
      <c r="D96" s="42"/>
      <c r="M96" s="42"/>
      <c r="N96" s="42"/>
      <c r="O96" s="42"/>
      <c r="X96" s="42"/>
      <c r="Y96" s="42"/>
      <c r="Z96" s="42"/>
      <c r="AI96" s="42"/>
      <c r="AJ96" s="42"/>
      <c r="AK96" s="42"/>
    </row>
    <row r="97" spans="2:37">
      <c r="B97" s="42"/>
      <c r="C97" s="42"/>
      <c r="D97" s="42"/>
      <c r="M97" s="42"/>
      <c r="N97" s="42"/>
      <c r="O97" s="42"/>
      <c r="X97" s="42"/>
      <c r="Y97" s="42"/>
      <c r="Z97" s="42"/>
      <c r="AI97" s="42"/>
      <c r="AJ97" s="42"/>
      <c r="AK97" s="42"/>
    </row>
    <row r="98" spans="2:37">
      <c r="B98" s="42"/>
      <c r="C98" s="42"/>
      <c r="D98" s="42"/>
      <c r="M98" s="42"/>
      <c r="N98" s="42"/>
      <c r="O98" s="42"/>
      <c r="X98" s="42"/>
      <c r="Y98" s="42"/>
      <c r="Z98" s="42"/>
      <c r="AI98" s="42"/>
      <c r="AJ98" s="42"/>
      <c r="AK98" s="42"/>
    </row>
    <row r="99" spans="2:37">
      <c r="B99" s="42"/>
      <c r="C99" s="42"/>
      <c r="D99" s="42"/>
      <c r="M99" s="42"/>
      <c r="N99" s="42"/>
      <c r="O99" s="42"/>
      <c r="X99" s="42"/>
      <c r="Y99" s="42"/>
      <c r="Z99" s="42"/>
      <c r="AI99" s="42"/>
      <c r="AJ99" s="42"/>
      <c r="AK99" s="42"/>
    </row>
    <row r="100" spans="2:37">
      <c r="B100" s="42"/>
      <c r="C100" s="42"/>
      <c r="D100" s="42"/>
      <c r="M100" s="42"/>
      <c r="N100" s="42"/>
      <c r="O100" s="42"/>
      <c r="X100" s="42"/>
      <c r="Y100" s="42"/>
      <c r="Z100" s="42"/>
      <c r="AI100" s="42"/>
      <c r="AJ100" s="42"/>
      <c r="AK100" s="42"/>
    </row>
    <row r="101" spans="2:37">
      <c r="B101" s="42"/>
      <c r="C101" s="42"/>
      <c r="D101" s="42"/>
      <c r="M101" s="42"/>
      <c r="N101" s="42"/>
      <c r="O101" s="42"/>
      <c r="X101" s="42"/>
      <c r="Y101" s="42"/>
      <c r="Z101" s="42"/>
      <c r="AI101" s="42"/>
      <c r="AJ101" s="42"/>
      <c r="AK101" s="42"/>
    </row>
    <row r="102" spans="2:37">
      <c r="B102" s="42"/>
      <c r="C102" s="42"/>
      <c r="D102" s="42"/>
      <c r="M102" s="42"/>
      <c r="N102" s="42"/>
      <c r="O102" s="42"/>
      <c r="X102" s="42"/>
      <c r="Y102" s="42"/>
      <c r="Z102" s="42"/>
      <c r="AI102" s="42"/>
      <c r="AJ102" s="42"/>
      <c r="AK102" s="42"/>
    </row>
    <row r="103" spans="2:37">
      <c r="B103" s="42"/>
      <c r="C103" s="42"/>
      <c r="D103" s="42"/>
      <c r="M103" s="42"/>
      <c r="N103" s="42"/>
      <c r="O103" s="42"/>
      <c r="X103" s="42"/>
      <c r="Y103" s="42"/>
      <c r="Z103" s="42"/>
      <c r="AI103" s="42"/>
      <c r="AJ103" s="42"/>
      <c r="AK103" s="42"/>
    </row>
    <row r="104" spans="2:37">
      <c r="B104" s="42"/>
      <c r="C104" s="42"/>
      <c r="D104" s="42"/>
      <c r="M104" s="42"/>
      <c r="N104" s="42"/>
      <c r="O104" s="42"/>
      <c r="X104" s="42"/>
      <c r="Y104" s="42"/>
      <c r="Z104" s="42"/>
      <c r="AI104" s="42"/>
      <c r="AJ104" s="42"/>
      <c r="AK104" s="42"/>
    </row>
    <row r="105" spans="2:37">
      <c r="B105" s="42"/>
      <c r="C105" s="42"/>
      <c r="D105" s="42"/>
      <c r="M105" s="42"/>
      <c r="N105" s="42"/>
      <c r="O105" s="42"/>
      <c r="X105" s="42"/>
      <c r="Y105" s="42"/>
      <c r="Z105" s="42"/>
      <c r="AI105" s="42"/>
      <c r="AJ105" s="42"/>
      <c r="AK105" s="42"/>
    </row>
    <row r="106" spans="2:37">
      <c r="B106" s="42"/>
      <c r="C106" s="42"/>
      <c r="D106" s="42"/>
      <c r="M106" s="42"/>
      <c r="N106" s="42"/>
      <c r="O106" s="42"/>
      <c r="X106" s="42"/>
      <c r="Y106" s="42"/>
      <c r="Z106" s="42"/>
      <c r="AI106" s="42"/>
      <c r="AJ106" s="42"/>
      <c r="AK106" s="42"/>
    </row>
    <row r="107" spans="2:37">
      <c r="B107" s="42"/>
      <c r="C107" s="42"/>
      <c r="D107" s="42"/>
      <c r="M107" s="42"/>
      <c r="N107" s="42"/>
      <c r="O107" s="42"/>
      <c r="X107" s="42"/>
      <c r="Y107" s="42"/>
      <c r="Z107" s="42"/>
      <c r="AI107" s="42"/>
      <c r="AJ107" s="42"/>
      <c r="AK107" s="42"/>
    </row>
    <row r="108" spans="2:37">
      <c r="B108" s="42"/>
      <c r="C108" s="42"/>
      <c r="D108" s="42"/>
      <c r="M108" s="42"/>
      <c r="N108" s="42"/>
      <c r="O108" s="42"/>
      <c r="X108" s="42"/>
      <c r="Y108" s="42"/>
      <c r="Z108" s="42"/>
      <c r="AI108" s="42"/>
      <c r="AJ108" s="42"/>
      <c r="AK108" s="42"/>
    </row>
    <row r="109" spans="2:37">
      <c r="B109" s="42"/>
      <c r="C109" s="42"/>
      <c r="D109" s="42"/>
      <c r="M109" s="42"/>
      <c r="N109" s="42"/>
      <c r="O109" s="42"/>
      <c r="X109" s="42"/>
      <c r="Y109" s="42"/>
      <c r="Z109" s="42"/>
      <c r="AI109" s="42"/>
      <c r="AJ109" s="42"/>
      <c r="AK109" s="42"/>
    </row>
    <row r="110" spans="2:37">
      <c r="B110" s="42"/>
      <c r="C110" s="42"/>
      <c r="D110" s="42"/>
      <c r="M110" s="42"/>
      <c r="N110" s="42"/>
      <c r="O110" s="42"/>
      <c r="X110" s="42"/>
      <c r="Y110" s="42"/>
      <c r="Z110" s="42"/>
      <c r="AI110" s="42"/>
      <c r="AJ110" s="42"/>
      <c r="AK110" s="42"/>
    </row>
    <row r="111" spans="2:37">
      <c r="B111" s="42"/>
      <c r="C111" s="42"/>
      <c r="D111" s="42"/>
      <c r="M111" s="42"/>
      <c r="N111" s="42"/>
      <c r="O111" s="42"/>
      <c r="X111" s="42"/>
      <c r="Y111" s="42"/>
      <c r="Z111" s="42"/>
      <c r="AI111" s="42"/>
      <c r="AJ111" s="42"/>
      <c r="AK111" s="42"/>
    </row>
    <row r="112" spans="2:37">
      <c r="B112" s="42"/>
      <c r="C112" s="42"/>
      <c r="D112" s="42"/>
      <c r="M112" s="42"/>
      <c r="N112" s="42"/>
      <c r="O112" s="42"/>
      <c r="X112" s="42"/>
      <c r="Y112" s="42"/>
      <c r="Z112" s="42"/>
      <c r="AI112" s="42"/>
      <c r="AJ112" s="42"/>
      <c r="AK112" s="42"/>
    </row>
    <row r="113" spans="2:37">
      <c r="B113" s="42"/>
      <c r="C113" s="42"/>
      <c r="D113" s="42"/>
      <c r="M113" s="42"/>
      <c r="N113" s="42"/>
      <c r="O113" s="42"/>
      <c r="X113" s="42"/>
      <c r="Y113" s="42"/>
      <c r="Z113" s="42"/>
      <c r="AI113" s="42"/>
      <c r="AJ113" s="42"/>
      <c r="AK113" s="42"/>
    </row>
    <row r="114" spans="2:37">
      <c r="B114" s="42"/>
      <c r="C114" s="42"/>
      <c r="D114" s="42"/>
      <c r="M114" s="42"/>
      <c r="N114" s="42"/>
      <c r="O114" s="42"/>
      <c r="X114" s="42"/>
      <c r="Y114" s="42"/>
      <c r="Z114" s="42"/>
      <c r="AI114" s="42"/>
      <c r="AJ114" s="42"/>
      <c r="AK114" s="42"/>
    </row>
    <row r="115" spans="2:37">
      <c r="B115" s="42"/>
      <c r="C115" s="42"/>
      <c r="D115" s="42"/>
      <c r="M115" s="42"/>
      <c r="N115" s="42"/>
      <c r="O115" s="42"/>
      <c r="X115" s="42"/>
      <c r="Y115" s="42"/>
      <c r="Z115" s="42"/>
      <c r="AI115" s="42"/>
      <c r="AJ115" s="42"/>
      <c r="AK115" s="42"/>
    </row>
    <row r="116" spans="2:37">
      <c r="B116" s="42"/>
      <c r="C116" s="42"/>
      <c r="D116" s="42"/>
      <c r="M116" s="42"/>
      <c r="N116" s="42"/>
      <c r="O116" s="42"/>
      <c r="X116" s="42"/>
      <c r="Y116" s="42"/>
      <c r="Z116" s="42"/>
      <c r="AI116" s="42"/>
      <c r="AJ116" s="42"/>
      <c r="AK116" s="42"/>
    </row>
    <row r="117" spans="2:37">
      <c r="B117" s="42"/>
      <c r="C117" s="42"/>
      <c r="D117" s="42"/>
      <c r="M117" s="42"/>
      <c r="N117" s="42"/>
      <c r="O117" s="42"/>
      <c r="X117" s="42"/>
      <c r="Y117" s="42"/>
      <c r="Z117" s="42"/>
      <c r="AI117" s="42"/>
      <c r="AJ117" s="42"/>
      <c r="AK117" s="42"/>
    </row>
    <row r="118" spans="2:37">
      <c r="B118" s="42"/>
      <c r="C118" s="42"/>
      <c r="D118" s="42"/>
      <c r="M118" s="42"/>
      <c r="N118" s="42"/>
      <c r="O118" s="42"/>
      <c r="X118" s="42"/>
      <c r="Y118" s="42"/>
      <c r="Z118" s="42"/>
      <c r="AI118" s="42"/>
      <c r="AJ118" s="42"/>
      <c r="AK118" s="42"/>
    </row>
    <row r="119" spans="2:37">
      <c r="B119" s="42"/>
      <c r="C119" s="42"/>
      <c r="D119" s="42"/>
      <c r="M119" s="42"/>
      <c r="N119" s="42"/>
      <c r="O119" s="42"/>
      <c r="X119" s="42"/>
      <c r="Y119" s="42"/>
      <c r="Z119" s="42"/>
      <c r="AI119" s="42"/>
      <c r="AJ119" s="42"/>
      <c r="AK119" s="42"/>
    </row>
    <row r="120" spans="2:37">
      <c r="B120" s="42"/>
      <c r="C120" s="42"/>
      <c r="D120" s="42"/>
      <c r="M120" s="42"/>
      <c r="N120" s="42"/>
      <c r="O120" s="42"/>
      <c r="X120" s="42"/>
      <c r="Y120" s="42"/>
      <c r="Z120" s="42"/>
      <c r="AI120" s="42"/>
      <c r="AJ120" s="42"/>
      <c r="AK120" s="42"/>
    </row>
    <row r="121" spans="2:37">
      <c r="B121" s="42"/>
      <c r="C121" s="42"/>
      <c r="D121" s="42"/>
      <c r="M121" s="42"/>
      <c r="N121" s="42"/>
      <c r="O121" s="42"/>
      <c r="X121" s="42"/>
      <c r="Y121" s="42"/>
      <c r="Z121" s="42"/>
      <c r="AI121" s="42"/>
      <c r="AJ121" s="42"/>
      <c r="AK121" s="42"/>
    </row>
    <row r="122" spans="2:37">
      <c r="B122" s="42"/>
      <c r="C122" s="42"/>
      <c r="D122" s="42"/>
      <c r="M122" s="42"/>
      <c r="N122" s="42"/>
      <c r="O122" s="42"/>
      <c r="X122" s="42"/>
      <c r="Y122" s="42"/>
      <c r="Z122" s="42"/>
      <c r="AI122" s="42"/>
      <c r="AJ122" s="42"/>
      <c r="AK122" s="42"/>
    </row>
    <row r="123" spans="2:37">
      <c r="B123" s="42"/>
      <c r="C123" s="42"/>
      <c r="D123" s="42"/>
      <c r="M123" s="42"/>
      <c r="N123" s="42"/>
      <c r="O123" s="42"/>
      <c r="X123" s="42"/>
      <c r="Y123" s="42"/>
      <c r="Z123" s="42"/>
      <c r="AI123" s="42"/>
      <c r="AJ123" s="42"/>
      <c r="AK123" s="42"/>
    </row>
    <row r="124" spans="2:37">
      <c r="B124" s="42"/>
      <c r="C124" s="42"/>
      <c r="D124" s="42"/>
      <c r="M124" s="42"/>
      <c r="N124" s="42"/>
      <c r="O124" s="42"/>
      <c r="X124" s="42"/>
      <c r="Y124" s="42"/>
      <c r="Z124" s="42"/>
      <c r="AI124" s="42"/>
      <c r="AJ124" s="42"/>
      <c r="AK124" s="42"/>
    </row>
    <row r="125" spans="2:37">
      <c r="B125" s="42"/>
      <c r="C125" s="42"/>
      <c r="D125" s="42"/>
      <c r="M125" s="42"/>
      <c r="N125" s="42"/>
      <c r="O125" s="42"/>
      <c r="X125" s="42"/>
      <c r="Y125" s="42"/>
      <c r="Z125" s="42"/>
      <c r="AI125" s="42"/>
      <c r="AJ125" s="42"/>
      <c r="AK125" s="42"/>
    </row>
    <row r="126" spans="2:37">
      <c r="B126" s="42"/>
      <c r="C126" s="42"/>
      <c r="D126" s="42"/>
      <c r="M126" s="42"/>
      <c r="N126" s="42"/>
      <c r="O126" s="42"/>
      <c r="X126" s="42"/>
      <c r="Y126" s="42"/>
      <c r="Z126" s="42"/>
      <c r="AI126" s="42"/>
      <c r="AJ126" s="42"/>
      <c r="AK126" s="42"/>
    </row>
    <row r="127" spans="2:37">
      <c r="B127" s="42"/>
      <c r="C127" s="42"/>
      <c r="D127" s="42"/>
      <c r="M127" s="42"/>
      <c r="N127" s="42"/>
      <c r="O127" s="42"/>
      <c r="X127" s="42"/>
      <c r="Y127" s="42"/>
      <c r="Z127" s="42"/>
      <c r="AI127" s="42"/>
      <c r="AJ127" s="42"/>
      <c r="AK127" s="42"/>
    </row>
    <row r="128" spans="2:37">
      <c r="B128" s="42"/>
      <c r="C128" s="42"/>
      <c r="D128" s="42"/>
      <c r="M128" s="42"/>
      <c r="N128" s="42"/>
      <c r="O128" s="42"/>
      <c r="X128" s="42"/>
      <c r="Y128" s="42"/>
      <c r="Z128" s="42"/>
      <c r="AI128" s="42"/>
      <c r="AJ128" s="42"/>
      <c r="AK128" s="42"/>
    </row>
    <row r="129" spans="2:37">
      <c r="B129" s="42"/>
      <c r="C129" s="42"/>
      <c r="D129" s="42"/>
      <c r="M129" s="42"/>
      <c r="N129" s="42"/>
      <c r="O129" s="42"/>
      <c r="X129" s="42"/>
      <c r="Y129" s="42"/>
      <c r="Z129" s="42"/>
      <c r="AI129" s="42"/>
      <c r="AJ129" s="42"/>
      <c r="AK129" s="42"/>
    </row>
    <row r="130" spans="2:37">
      <c r="B130" s="42"/>
      <c r="C130" s="42"/>
      <c r="D130" s="42"/>
      <c r="M130" s="42"/>
      <c r="N130" s="42"/>
      <c r="O130" s="42"/>
      <c r="X130" s="42"/>
      <c r="Y130" s="42"/>
      <c r="Z130" s="42"/>
      <c r="AI130" s="42"/>
      <c r="AJ130" s="42"/>
      <c r="AK130" s="42"/>
    </row>
    <row r="131" spans="2:37">
      <c r="B131" s="42"/>
      <c r="C131" s="42"/>
      <c r="D131" s="42"/>
      <c r="M131" s="42"/>
      <c r="N131" s="42"/>
      <c r="O131" s="42"/>
      <c r="X131" s="42"/>
      <c r="Y131" s="42"/>
      <c r="Z131" s="42"/>
      <c r="AI131" s="42"/>
      <c r="AJ131" s="42"/>
      <c r="AK131" s="42"/>
    </row>
    <row r="132" spans="2:37">
      <c r="B132" s="42"/>
      <c r="C132" s="42"/>
      <c r="D132" s="42"/>
      <c r="M132" s="42"/>
      <c r="N132" s="42"/>
      <c r="O132" s="42"/>
      <c r="X132" s="42"/>
      <c r="Y132" s="42"/>
      <c r="Z132" s="42"/>
      <c r="AI132" s="42"/>
      <c r="AJ132" s="42"/>
      <c r="AK132" s="42"/>
    </row>
    <row r="133" spans="2:37">
      <c r="B133" s="42"/>
      <c r="C133" s="42"/>
      <c r="D133" s="42"/>
      <c r="M133" s="42"/>
      <c r="N133" s="42"/>
      <c r="O133" s="42"/>
      <c r="X133" s="42"/>
      <c r="Y133" s="42"/>
      <c r="Z133" s="42"/>
      <c r="AI133" s="42"/>
      <c r="AJ133" s="42"/>
      <c r="AK133" s="42"/>
    </row>
    <row r="134" spans="2:37">
      <c r="B134" s="42"/>
      <c r="C134" s="42"/>
      <c r="D134" s="42"/>
      <c r="M134" s="42"/>
      <c r="N134" s="42"/>
      <c r="O134" s="42"/>
      <c r="X134" s="42"/>
      <c r="Y134" s="42"/>
      <c r="Z134" s="42"/>
      <c r="AI134" s="42"/>
      <c r="AJ134" s="42"/>
      <c r="AK134" s="42"/>
    </row>
    <row r="135" spans="2:37">
      <c r="B135" s="42"/>
      <c r="C135" s="42"/>
      <c r="D135" s="42"/>
      <c r="M135" s="42"/>
      <c r="N135" s="42"/>
      <c r="O135" s="42"/>
      <c r="X135" s="42"/>
      <c r="Y135" s="42"/>
      <c r="Z135" s="42"/>
      <c r="AI135" s="42"/>
      <c r="AJ135" s="42"/>
      <c r="AK135" s="42"/>
    </row>
    <row r="136" spans="2:37">
      <c r="B136" s="42"/>
      <c r="C136" s="42"/>
      <c r="D136" s="42"/>
      <c r="M136" s="42"/>
      <c r="N136" s="42"/>
      <c r="O136" s="42"/>
      <c r="X136" s="42"/>
      <c r="Y136" s="42"/>
      <c r="Z136" s="42"/>
      <c r="AI136" s="42"/>
      <c r="AJ136" s="42"/>
      <c r="AK136" s="42"/>
    </row>
    <row r="137" spans="2:37">
      <c r="B137" s="42"/>
      <c r="C137" s="42"/>
      <c r="D137" s="42"/>
      <c r="M137" s="42"/>
      <c r="N137" s="42"/>
      <c r="O137" s="42"/>
      <c r="X137" s="42"/>
      <c r="Y137" s="42"/>
      <c r="Z137" s="42"/>
      <c r="AI137" s="42"/>
      <c r="AJ137" s="42"/>
      <c r="AK137" s="42"/>
    </row>
    <row r="138" spans="2:37">
      <c r="B138" s="42"/>
      <c r="C138" s="42"/>
      <c r="D138" s="42"/>
      <c r="M138" s="42"/>
      <c r="N138" s="42"/>
      <c r="O138" s="42"/>
      <c r="X138" s="42"/>
      <c r="Y138" s="42"/>
      <c r="Z138" s="42"/>
      <c r="AI138" s="42"/>
      <c r="AJ138" s="42"/>
      <c r="AK138" s="42"/>
    </row>
    <row r="139" spans="2:37">
      <c r="B139" s="42"/>
      <c r="C139" s="42"/>
      <c r="D139" s="42"/>
      <c r="M139" s="42"/>
      <c r="N139" s="42"/>
      <c r="O139" s="42"/>
      <c r="X139" s="42"/>
      <c r="Y139" s="42"/>
      <c r="Z139" s="42"/>
      <c r="AI139" s="42"/>
      <c r="AJ139" s="42"/>
      <c r="AK139" s="42"/>
    </row>
    <row r="140" spans="2:37">
      <c r="B140" s="42"/>
      <c r="C140" s="42"/>
      <c r="D140" s="42"/>
      <c r="M140" s="42"/>
      <c r="N140" s="42"/>
      <c r="O140" s="42"/>
      <c r="X140" s="42"/>
      <c r="Y140" s="42"/>
      <c r="Z140" s="42"/>
      <c r="AI140" s="42"/>
      <c r="AJ140" s="42"/>
      <c r="AK140" s="42"/>
    </row>
    <row r="141" spans="2:37">
      <c r="B141" s="42"/>
      <c r="C141" s="42"/>
      <c r="D141" s="42"/>
      <c r="M141" s="42"/>
      <c r="N141" s="42"/>
      <c r="O141" s="42"/>
      <c r="X141" s="42"/>
      <c r="Y141" s="42"/>
      <c r="Z141" s="42"/>
      <c r="AI141" s="42"/>
      <c r="AJ141" s="42"/>
      <c r="AK141" s="42"/>
    </row>
    <row r="142" spans="2:37">
      <c r="B142" s="42"/>
      <c r="C142" s="42"/>
      <c r="D142" s="42"/>
      <c r="M142" s="42"/>
      <c r="N142" s="42"/>
      <c r="O142" s="42"/>
      <c r="X142" s="42"/>
      <c r="Y142" s="42"/>
      <c r="Z142" s="42"/>
      <c r="AI142" s="42"/>
      <c r="AJ142" s="42"/>
      <c r="AK142" s="42"/>
    </row>
    <row r="143" spans="2:37">
      <c r="B143" s="42"/>
      <c r="C143" s="42"/>
      <c r="D143" s="42"/>
      <c r="M143" s="42"/>
      <c r="N143" s="42"/>
      <c r="O143" s="42"/>
      <c r="X143" s="42"/>
      <c r="Y143" s="42"/>
      <c r="Z143" s="42"/>
      <c r="AI143" s="42"/>
      <c r="AJ143" s="42"/>
      <c r="AK143" s="42"/>
    </row>
    <row r="144" spans="2:37">
      <c r="B144" s="42"/>
      <c r="C144" s="42"/>
      <c r="D144" s="42"/>
      <c r="M144" s="42"/>
      <c r="N144" s="42"/>
      <c r="O144" s="42"/>
      <c r="X144" s="42"/>
      <c r="Y144" s="42"/>
      <c r="Z144" s="42"/>
      <c r="AI144" s="42"/>
      <c r="AJ144" s="42"/>
      <c r="AK144" s="42"/>
    </row>
    <row r="145" spans="2:37">
      <c r="B145" s="42"/>
      <c r="C145" s="42"/>
      <c r="D145" s="42"/>
      <c r="M145" s="42"/>
      <c r="N145" s="42"/>
      <c r="O145" s="42"/>
      <c r="X145" s="42"/>
      <c r="Y145" s="42"/>
      <c r="Z145" s="42"/>
      <c r="AI145" s="42"/>
      <c r="AJ145" s="42"/>
      <c r="AK145" s="42"/>
    </row>
    <row r="146" spans="2:37">
      <c r="B146" s="42"/>
      <c r="C146" s="42"/>
      <c r="D146" s="42"/>
      <c r="M146" s="42"/>
      <c r="N146" s="42"/>
      <c r="O146" s="42"/>
      <c r="X146" s="42"/>
      <c r="Y146" s="42"/>
      <c r="Z146" s="42"/>
      <c r="AI146" s="42"/>
      <c r="AJ146" s="42"/>
      <c r="AK146" s="42"/>
    </row>
    <row r="147" spans="2:37">
      <c r="B147" s="42"/>
      <c r="C147" s="42"/>
      <c r="D147" s="42"/>
      <c r="M147" s="42"/>
      <c r="N147" s="42"/>
      <c r="O147" s="42"/>
      <c r="X147" s="42"/>
      <c r="Y147" s="42"/>
      <c r="Z147" s="42"/>
      <c r="AI147" s="42"/>
      <c r="AJ147" s="42"/>
      <c r="AK147" s="42"/>
    </row>
    <row r="148" spans="2:37">
      <c r="B148" s="42"/>
      <c r="C148" s="42"/>
      <c r="D148" s="42"/>
      <c r="M148" s="42"/>
      <c r="N148" s="42"/>
      <c r="O148" s="42"/>
      <c r="X148" s="42"/>
      <c r="Y148" s="42"/>
      <c r="Z148" s="42"/>
      <c r="AI148" s="42"/>
      <c r="AJ148" s="42"/>
      <c r="AK148" s="42"/>
    </row>
    <row r="149" spans="2:37">
      <c r="B149" s="42"/>
      <c r="C149" s="42"/>
      <c r="D149" s="42"/>
      <c r="M149" s="42"/>
      <c r="N149" s="42"/>
      <c r="O149" s="42"/>
      <c r="X149" s="42"/>
      <c r="Y149" s="42"/>
      <c r="Z149" s="42"/>
      <c r="AI149" s="42"/>
      <c r="AJ149" s="42"/>
      <c r="AK149" s="42"/>
    </row>
    <row r="150" spans="2:37">
      <c r="B150" s="42"/>
      <c r="C150" s="42"/>
      <c r="D150" s="42"/>
      <c r="M150" s="42"/>
      <c r="N150" s="42"/>
      <c r="O150" s="42"/>
      <c r="X150" s="42"/>
      <c r="Y150" s="42"/>
      <c r="Z150" s="42"/>
      <c r="AI150" s="42"/>
      <c r="AJ150" s="42"/>
      <c r="AK150" s="42"/>
    </row>
    <row r="151" spans="2:37">
      <c r="B151" s="42"/>
      <c r="C151" s="42"/>
      <c r="D151" s="42"/>
      <c r="M151" s="42"/>
      <c r="N151" s="42"/>
      <c r="O151" s="42"/>
      <c r="X151" s="42"/>
      <c r="Y151" s="42"/>
      <c r="Z151" s="42"/>
      <c r="AI151" s="42"/>
      <c r="AJ151" s="42"/>
      <c r="AK151" s="42"/>
    </row>
    <row r="152" spans="2:37">
      <c r="B152" s="42"/>
      <c r="C152" s="42"/>
      <c r="D152" s="42"/>
      <c r="M152" s="42"/>
      <c r="N152" s="42"/>
      <c r="O152" s="42"/>
      <c r="X152" s="42"/>
      <c r="Y152" s="42"/>
      <c r="Z152" s="42"/>
      <c r="AI152" s="42"/>
      <c r="AJ152" s="42"/>
      <c r="AK152" s="42"/>
    </row>
    <row r="153" spans="2:37">
      <c r="B153" s="42"/>
      <c r="C153" s="42"/>
      <c r="D153" s="42"/>
      <c r="M153" s="42"/>
      <c r="N153" s="42"/>
      <c r="O153" s="42"/>
      <c r="X153" s="42"/>
      <c r="Y153" s="42"/>
      <c r="Z153" s="42"/>
      <c r="AI153" s="42"/>
      <c r="AJ153" s="42"/>
      <c r="AK153" s="42"/>
    </row>
    <row r="154" spans="2:37">
      <c r="B154" s="42"/>
      <c r="C154" s="42"/>
      <c r="D154" s="42"/>
      <c r="M154" s="42"/>
      <c r="N154" s="42"/>
      <c r="O154" s="42"/>
      <c r="X154" s="42"/>
      <c r="Y154" s="42"/>
      <c r="Z154" s="42"/>
      <c r="AI154" s="42"/>
      <c r="AJ154" s="42"/>
      <c r="AK154" s="42"/>
    </row>
    <row r="155" spans="2:37">
      <c r="B155" s="42"/>
      <c r="C155" s="42"/>
      <c r="D155" s="42"/>
      <c r="M155" s="42"/>
      <c r="N155" s="42"/>
      <c r="O155" s="42"/>
      <c r="X155" s="42"/>
      <c r="Y155" s="42"/>
      <c r="Z155" s="42"/>
      <c r="AI155" s="42"/>
      <c r="AJ155" s="42"/>
      <c r="AK155" s="42"/>
    </row>
    <row r="156" spans="2:37">
      <c r="B156" s="42"/>
      <c r="C156" s="42"/>
      <c r="D156" s="42"/>
      <c r="M156" s="42"/>
      <c r="N156" s="42"/>
      <c r="O156" s="42"/>
      <c r="X156" s="42"/>
      <c r="Y156" s="42"/>
      <c r="Z156" s="42"/>
      <c r="AI156" s="42"/>
      <c r="AJ156" s="42"/>
      <c r="AK156" s="42"/>
    </row>
    <row r="157" spans="2:37">
      <c r="B157" s="42"/>
      <c r="C157" s="42"/>
      <c r="D157" s="42"/>
      <c r="M157" s="42"/>
      <c r="N157" s="42"/>
      <c r="O157" s="42"/>
      <c r="X157" s="42"/>
      <c r="Y157" s="42"/>
      <c r="Z157" s="42"/>
      <c r="AI157" s="42"/>
      <c r="AJ157" s="42"/>
      <c r="AK157" s="42"/>
    </row>
    <row r="158" spans="2:37">
      <c r="B158" s="42"/>
      <c r="C158" s="42"/>
      <c r="D158" s="42"/>
      <c r="M158" s="42"/>
      <c r="N158" s="42"/>
      <c r="O158" s="42"/>
      <c r="X158" s="42"/>
      <c r="Y158" s="42"/>
      <c r="Z158" s="42"/>
      <c r="AI158" s="42"/>
      <c r="AJ158" s="42"/>
      <c r="AK158" s="42"/>
    </row>
    <row r="159" spans="2:37">
      <c r="B159" s="42"/>
      <c r="C159" s="42"/>
      <c r="D159" s="42"/>
      <c r="M159" s="42"/>
      <c r="N159" s="42"/>
      <c r="O159" s="42"/>
      <c r="X159" s="42"/>
      <c r="Y159" s="42"/>
      <c r="Z159" s="42"/>
      <c r="AI159" s="42"/>
      <c r="AJ159" s="42"/>
      <c r="AK159" s="42"/>
    </row>
    <row r="160" spans="2:37">
      <c r="B160" s="42"/>
      <c r="C160" s="42"/>
      <c r="D160" s="42"/>
      <c r="M160" s="42"/>
      <c r="N160" s="42"/>
      <c r="O160" s="42"/>
      <c r="X160" s="42"/>
      <c r="Y160" s="42"/>
      <c r="Z160" s="42"/>
      <c r="AI160" s="42"/>
      <c r="AJ160" s="42"/>
      <c r="AK160" s="42"/>
    </row>
    <row r="161" spans="2:37">
      <c r="B161" s="42"/>
      <c r="C161" s="42"/>
      <c r="D161" s="42"/>
      <c r="M161" s="42"/>
      <c r="N161" s="42"/>
      <c r="O161" s="42"/>
      <c r="X161" s="42"/>
      <c r="Y161" s="42"/>
      <c r="Z161" s="42"/>
      <c r="AI161" s="42"/>
      <c r="AJ161" s="42"/>
      <c r="AK161" s="42"/>
    </row>
    <row r="162" spans="2:37">
      <c r="B162" s="42"/>
      <c r="C162" s="42"/>
      <c r="D162" s="42"/>
      <c r="M162" s="42"/>
      <c r="N162" s="42"/>
      <c r="O162" s="42"/>
      <c r="X162" s="42"/>
      <c r="Y162" s="42"/>
      <c r="Z162" s="42"/>
      <c r="AI162" s="42"/>
      <c r="AJ162" s="42"/>
      <c r="AK162" s="42"/>
    </row>
    <row r="163" spans="2:37">
      <c r="B163" s="42"/>
      <c r="C163" s="42"/>
      <c r="D163" s="42"/>
      <c r="M163" s="42"/>
      <c r="N163" s="42"/>
      <c r="O163" s="42"/>
      <c r="X163" s="42"/>
      <c r="Y163" s="42"/>
      <c r="Z163" s="42"/>
      <c r="AI163" s="42"/>
      <c r="AJ163" s="42"/>
      <c r="AK163" s="42"/>
    </row>
    <row r="164" spans="2:37">
      <c r="B164" s="42"/>
      <c r="C164" s="42"/>
      <c r="D164" s="42"/>
      <c r="M164" s="42"/>
      <c r="N164" s="42"/>
      <c r="O164" s="42"/>
      <c r="X164" s="42"/>
      <c r="Y164" s="42"/>
      <c r="Z164" s="42"/>
      <c r="AI164" s="42"/>
      <c r="AJ164" s="42"/>
      <c r="AK164" s="42"/>
    </row>
    <row r="165" spans="2:37">
      <c r="B165" s="42"/>
      <c r="C165" s="42"/>
      <c r="D165" s="42"/>
      <c r="M165" s="42"/>
      <c r="N165" s="42"/>
      <c r="O165" s="42"/>
      <c r="X165" s="42"/>
      <c r="Y165" s="42"/>
      <c r="Z165" s="42"/>
      <c r="AI165" s="42"/>
      <c r="AJ165" s="42"/>
      <c r="AK165" s="42"/>
    </row>
    <row r="166" spans="2:37">
      <c r="B166" s="42"/>
      <c r="C166" s="42"/>
      <c r="D166" s="42"/>
      <c r="M166" s="42"/>
      <c r="N166" s="42"/>
      <c r="O166" s="42"/>
      <c r="X166" s="42"/>
      <c r="Y166" s="42"/>
      <c r="Z166" s="42"/>
      <c r="AI166" s="42"/>
      <c r="AJ166" s="42"/>
      <c r="AK166" s="42"/>
    </row>
    <row r="167" spans="2:37">
      <c r="B167" s="42"/>
      <c r="C167" s="42"/>
      <c r="D167" s="42"/>
      <c r="M167" s="42"/>
      <c r="N167" s="42"/>
      <c r="O167" s="42"/>
      <c r="X167" s="42"/>
      <c r="Y167" s="42"/>
      <c r="Z167" s="42"/>
      <c r="AI167" s="42"/>
      <c r="AJ167" s="42"/>
      <c r="AK167" s="42"/>
    </row>
    <row r="168" spans="2:37">
      <c r="B168" s="42"/>
      <c r="C168" s="42"/>
      <c r="D168" s="42"/>
      <c r="M168" s="42"/>
      <c r="N168" s="42"/>
      <c r="O168" s="42"/>
      <c r="X168" s="42"/>
      <c r="Y168" s="42"/>
      <c r="Z168" s="42"/>
      <c r="AI168" s="42"/>
      <c r="AJ168" s="42"/>
      <c r="AK168" s="42"/>
    </row>
    <row r="169" spans="2:37">
      <c r="B169" s="42"/>
      <c r="C169" s="42"/>
      <c r="D169" s="42"/>
      <c r="M169" s="42"/>
      <c r="N169" s="42"/>
      <c r="O169" s="42"/>
      <c r="X169" s="42"/>
      <c r="Y169" s="42"/>
      <c r="Z169" s="42"/>
      <c r="AI169" s="42"/>
      <c r="AJ169" s="42"/>
      <c r="AK169" s="42"/>
    </row>
    <row r="170" spans="2:37">
      <c r="B170" s="42"/>
      <c r="C170" s="42"/>
      <c r="D170" s="42"/>
      <c r="M170" s="42"/>
      <c r="N170" s="42"/>
      <c r="O170" s="42"/>
      <c r="X170" s="42"/>
      <c r="Y170" s="42"/>
      <c r="Z170" s="42"/>
      <c r="AI170" s="42"/>
      <c r="AJ170" s="42"/>
      <c r="AK170" s="42"/>
    </row>
    <row r="171" spans="2:37">
      <c r="B171" s="42"/>
      <c r="C171" s="42"/>
      <c r="D171" s="42"/>
      <c r="M171" s="42"/>
      <c r="N171" s="42"/>
      <c r="O171" s="42"/>
      <c r="X171" s="42"/>
      <c r="Y171" s="42"/>
      <c r="Z171" s="42"/>
      <c r="AI171" s="42"/>
      <c r="AJ171" s="42"/>
      <c r="AK171" s="42"/>
    </row>
    <row r="172" spans="2:37">
      <c r="B172" s="42"/>
      <c r="C172" s="42"/>
      <c r="D172" s="42"/>
      <c r="M172" s="42"/>
      <c r="N172" s="42"/>
      <c r="O172" s="42"/>
      <c r="X172" s="42"/>
      <c r="Y172" s="42"/>
      <c r="Z172" s="42"/>
      <c r="AI172" s="42"/>
      <c r="AJ172" s="42"/>
      <c r="AK172" s="42"/>
    </row>
    <row r="173" spans="2:37">
      <c r="B173" s="42"/>
      <c r="C173" s="42"/>
      <c r="D173" s="42"/>
      <c r="M173" s="42"/>
      <c r="N173" s="42"/>
      <c r="O173" s="42"/>
      <c r="X173" s="42"/>
      <c r="Y173" s="42"/>
      <c r="Z173" s="42"/>
      <c r="AI173" s="42"/>
      <c r="AJ173" s="42"/>
      <c r="AK173" s="42"/>
    </row>
    <row r="174" spans="2:37">
      <c r="B174" s="42"/>
      <c r="C174" s="42"/>
      <c r="D174" s="42"/>
      <c r="M174" s="42"/>
      <c r="N174" s="42"/>
      <c r="O174" s="42"/>
      <c r="X174" s="42"/>
      <c r="Y174" s="42"/>
      <c r="Z174" s="42"/>
      <c r="AI174" s="42"/>
      <c r="AJ174" s="42"/>
      <c r="AK174" s="42"/>
    </row>
    <row r="175" spans="2:37">
      <c r="B175" s="42"/>
      <c r="C175" s="42"/>
      <c r="D175" s="42"/>
      <c r="M175" s="42"/>
      <c r="N175" s="42"/>
      <c r="O175" s="42"/>
      <c r="X175" s="42"/>
      <c r="Y175" s="42"/>
      <c r="Z175" s="42"/>
      <c r="AI175" s="42"/>
      <c r="AJ175" s="42"/>
      <c r="AK175" s="42"/>
    </row>
    <row r="176" spans="2:37">
      <c r="B176" s="42"/>
      <c r="C176" s="42"/>
      <c r="D176" s="42"/>
      <c r="M176" s="42"/>
      <c r="N176" s="42"/>
      <c r="O176" s="42"/>
      <c r="X176" s="42"/>
      <c r="Y176" s="42"/>
      <c r="Z176" s="42"/>
      <c r="AI176" s="42"/>
      <c r="AJ176" s="42"/>
      <c r="AK176" s="42"/>
    </row>
    <row r="177" spans="2:37">
      <c r="B177" s="42"/>
      <c r="C177" s="42"/>
      <c r="D177" s="42"/>
      <c r="M177" s="42"/>
      <c r="N177" s="42"/>
      <c r="O177" s="42"/>
      <c r="X177" s="42"/>
      <c r="Y177" s="42"/>
      <c r="Z177" s="42"/>
      <c r="AI177" s="42"/>
      <c r="AJ177" s="42"/>
      <c r="AK177" s="42"/>
    </row>
    <row r="178" spans="2:37">
      <c r="B178" s="42"/>
      <c r="C178" s="42"/>
      <c r="D178" s="42"/>
      <c r="M178" s="42"/>
      <c r="N178" s="42"/>
      <c r="O178" s="42"/>
      <c r="X178" s="42"/>
      <c r="Y178" s="42"/>
      <c r="Z178" s="42"/>
      <c r="AI178" s="42"/>
      <c r="AJ178" s="42"/>
      <c r="AK178" s="42"/>
    </row>
    <row r="179" spans="2:37">
      <c r="B179" s="42"/>
      <c r="C179" s="42"/>
      <c r="D179" s="42"/>
      <c r="M179" s="42"/>
      <c r="N179" s="42"/>
      <c r="O179" s="42"/>
      <c r="X179" s="42"/>
      <c r="Y179" s="42"/>
      <c r="Z179" s="42"/>
      <c r="AI179" s="42"/>
      <c r="AJ179" s="42"/>
      <c r="AK179" s="42"/>
    </row>
    <row r="180" spans="2:37">
      <c r="B180" s="42"/>
      <c r="C180" s="42"/>
      <c r="D180" s="42"/>
      <c r="M180" s="42"/>
      <c r="N180" s="42"/>
      <c r="O180" s="42"/>
      <c r="X180" s="42"/>
      <c r="Y180" s="42"/>
      <c r="Z180" s="42"/>
      <c r="AI180" s="42"/>
      <c r="AJ180" s="42"/>
      <c r="AK180" s="42"/>
    </row>
    <row r="181" spans="2:37">
      <c r="B181" s="42"/>
      <c r="C181" s="42"/>
      <c r="D181" s="42"/>
      <c r="M181" s="42"/>
      <c r="N181" s="42"/>
      <c r="O181" s="42"/>
      <c r="X181" s="42"/>
      <c r="Y181" s="42"/>
      <c r="Z181" s="42"/>
      <c r="AI181" s="42"/>
      <c r="AJ181" s="42"/>
      <c r="AK181" s="42"/>
    </row>
    <row r="182" spans="2:37">
      <c r="B182" s="42"/>
      <c r="C182" s="42"/>
      <c r="D182" s="42"/>
      <c r="M182" s="42"/>
      <c r="N182" s="42"/>
      <c r="O182" s="42"/>
      <c r="X182" s="42"/>
      <c r="Y182" s="42"/>
      <c r="Z182" s="42"/>
      <c r="AI182" s="42"/>
      <c r="AJ182" s="42"/>
      <c r="AK182" s="42"/>
    </row>
    <row r="183" spans="2:37">
      <c r="B183" s="42"/>
      <c r="C183" s="42"/>
      <c r="D183" s="42"/>
      <c r="M183" s="42"/>
      <c r="N183" s="42"/>
      <c r="O183" s="42"/>
      <c r="X183" s="42"/>
      <c r="Y183" s="42"/>
      <c r="Z183" s="42"/>
      <c r="AI183" s="42"/>
      <c r="AJ183" s="42"/>
      <c r="AK183" s="42"/>
    </row>
    <row r="184" spans="2:37">
      <c r="B184" s="42"/>
      <c r="C184" s="42"/>
      <c r="D184" s="42"/>
      <c r="M184" s="42"/>
      <c r="N184" s="42"/>
      <c r="O184" s="42"/>
      <c r="X184" s="42"/>
      <c r="Y184" s="42"/>
      <c r="Z184" s="42"/>
      <c r="AI184" s="42"/>
      <c r="AJ184" s="42"/>
      <c r="AK184" s="42"/>
    </row>
    <row r="185" spans="2:37">
      <c r="B185" s="42"/>
      <c r="C185" s="42"/>
      <c r="D185" s="42"/>
      <c r="M185" s="42"/>
      <c r="N185" s="42"/>
      <c r="O185" s="42"/>
      <c r="X185" s="42"/>
      <c r="Y185" s="42"/>
      <c r="Z185" s="42"/>
      <c r="AI185" s="42"/>
      <c r="AJ185" s="42"/>
      <c r="AK185" s="42"/>
    </row>
    <row r="186" spans="2:37">
      <c r="B186" s="42"/>
      <c r="C186" s="42"/>
      <c r="D186" s="42"/>
      <c r="M186" s="42"/>
      <c r="N186" s="42"/>
      <c r="O186" s="42"/>
      <c r="X186" s="42"/>
      <c r="Y186" s="42"/>
      <c r="Z186" s="42"/>
      <c r="AI186" s="42"/>
      <c r="AJ186" s="42"/>
      <c r="AK186" s="42"/>
    </row>
    <row r="187" spans="2:37">
      <c r="B187" s="42"/>
      <c r="C187" s="42"/>
      <c r="D187" s="42"/>
      <c r="M187" s="42"/>
      <c r="N187" s="42"/>
      <c r="O187" s="42"/>
      <c r="X187" s="42"/>
      <c r="Y187" s="42"/>
      <c r="Z187" s="42"/>
      <c r="AI187" s="42"/>
      <c r="AJ187" s="42"/>
      <c r="AK187" s="42"/>
    </row>
    <row r="188" spans="2:37">
      <c r="B188" s="42"/>
      <c r="C188" s="42"/>
      <c r="D188" s="42"/>
      <c r="M188" s="42"/>
      <c r="N188" s="42"/>
      <c r="O188" s="42"/>
      <c r="X188" s="42"/>
      <c r="Y188" s="42"/>
      <c r="Z188" s="42"/>
      <c r="AI188" s="42"/>
      <c r="AJ188" s="42"/>
      <c r="AK188" s="42"/>
    </row>
    <row r="189" spans="2:37">
      <c r="B189" s="42"/>
      <c r="C189" s="42"/>
      <c r="D189" s="42"/>
      <c r="M189" s="42"/>
      <c r="N189" s="42"/>
      <c r="O189" s="42"/>
      <c r="X189" s="42"/>
      <c r="Y189" s="42"/>
      <c r="Z189" s="42"/>
      <c r="AI189" s="42"/>
      <c r="AJ189" s="42"/>
      <c r="AK189" s="42"/>
    </row>
    <row r="190" spans="2:37">
      <c r="B190" s="42"/>
      <c r="C190" s="42"/>
      <c r="D190" s="42"/>
      <c r="M190" s="42"/>
      <c r="N190" s="42"/>
      <c r="O190" s="42"/>
      <c r="X190" s="42"/>
      <c r="Y190" s="42"/>
      <c r="Z190" s="42"/>
      <c r="AI190" s="42"/>
      <c r="AJ190" s="42"/>
      <c r="AK190" s="42"/>
    </row>
    <row r="191" spans="2:37">
      <c r="B191" s="42"/>
      <c r="C191" s="42"/>
      <c r="D191" s="42"/>
      <c r="M191" s="42"/>
      <c r="N191" s="42"/>
      <c r="O191" s="42"/>
      <c r="X191" s="42"/>
      <c r="Y191" s="42"/>
      <c r="Z191" s="42"/>
      <c r="AI191" s="42"/>
      <c r="AJ191" s="42"/>
      <c r="AK191" s="42"/>
    </row>
    <row r="192" spans="2:37">
      <c r="B192" s="42"/>
      <c r="C192" s="42"/>
      <c r="D192" s="42"/>
      <c r="M192" s="42"/>
      <c r="N192" s="42"/>
      <c r="O192" s="42"/>
      <c r="X192" s="42"/>
      <c r="Y192" s="42"/>
      <c r="Z192" s="42"/>
      <c r="AI192" s="42"/>
      <c r="AJ192" s="42"/>
      <c r="AK192" s="42"/>
    </row>
  </sheetData>
  <mergeCells count="12">
    <mergeCell ref="AI14:AK14"/>
    <mergeCell ref="AH2:AI2"/>
    <mergeCell ref="AL14:AQ14"/>
    <mergeCell ref="B14:D14"/>
    <mergeCell ref="M14:O14"/>
    <mergeCell ref="E14:J14"/>
    <mergeCell ref="A2:B2"/>
    <mergeCell ref="L2:M2"/>
    <mergeCell ref="P14:U14"/>
    <mergeCell ref="W2:X2"/>
    <mergeCell ref="AA14:AF14"/>
    <mergeCell ref="X14:Z14"/>
  </mergeCells>
  <phoneticPr fontId="10" type="noConversion"/>
  <pageMargins left="0.7" right="0.7" top="0.78740157499999996" bottom="0.78740157499999996" header="0.3" footer="0.3"/>
  <pageSetup paperSize="9" orientation="portrait" horizontalDpi="360" verticalDpi="360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CB8F-525C-42A4-BC18-4FE6276954EA}">
  <dimension ref="A2:AA28"/>
  <sheetViews>
    <sheetView tabSelected="1" workbookViewId="0">
      <selection activeCell="D30" sqref="D30"/>
    </sheetView>
  </sheetViews>
  <sheetFormatPr baseColWidth="10" defaultRowHeight="13.2"/>
  <cols>
    <col min="1" max="1" width="7.6640625" bestFit="1" customWidth="1"/>
    <col min="2" max="2" width="6.88671875" bestFit="1" customWidth="1"/>
    <col min="3" max="3" width="9.44140625" bestFit="1" customWidth="1"/>
    <col min="4" max="4" width="7.6640625" bestFit="1" customWidth="1"/>
    <col min="5" max="5" width="6.88671875" bestFit="1" customWidth="1"/>
    <col min="6" max="6" width="9.44140625" bestFit="1" customWidth="1"/>
    <col min="8" max="8" width="7.6640625" bestFit="1" customWidth="1"/>
    <col min="9" max="9" width="6.88671875" bestFit="1" customWidth="1"/>
    <col min="10" max="10" width="9.44140625" bestFit="1" customWidth="1"/>
    <col min="11" max="11" width="7.6640625" bestFit="1" customWidth="1"/>
    <col min="12" max="12" width="6.88671875" bestFit="1" customWidth="1"/>
    <col min="13" max="13" width="9.44140625" bestFit="1" customWidth="1"/>
    <col min="15" max="15" width="7.6640625" bestFit="1" customWidth="1"/>
    <col min="16" max="16" width="6.88671875" bestFit="1" customWidth="1"/>
    <col min="17" max="17" width="9.44140625" bestFit="1" customWidth="1"/>
    <col min="18" max="18" width="7.6640625" bestFit="1" customWidth="1"/>
    <col min="19" max="19" width="6.88671875" bestFit="1" customWidth="1"/>
    <col min="20" max="20" width="9.44140625" bestFit="1" customWidth="1"/>
    <col min="22" max="22" width="7.6640625" bestFit="1" customWidth="1"/>
    <col min="23" max="23" width="6.88671875" bestFit="1" customWidth="1"/>
    <col min="24" max="24" width="9.44140625" bestFit="1" customWidth="1"/>
    <col min="25" max="25" width="7.6640625" bestFit="1" customWidth="1"/>
    <col min="26" max="26" width="6.88671875" bestFit="1" customWidth="1"/>
    <col min="27" max="27" width="9.44140625" bestFit="1" customWidth="1"/>
  </cols>
  <sheetData>
    <row r="2" spans="1:27" ht="13.8" thickBot="1">
      <c r="A2" s="48" t="s">
        <v>31</v>
      </c>
      <c r="B2" s="49"/>
      <c r="H2" s="43" t="s">
        <v>6</v>
      </c>
      <c r="I2" s="44"/>
      <c r="O2" s="43" t="s">
        <v>7</v>
      </c>
      <c r="P2" s="44"/>
      <c r="V2" s="43" t="s">
        <v>8</v>
      </c>
      <c r="W2" s="44"/>
    </row>
    <row r="3" spans="1:27" ht="14.4" thickTop="1" thickBot="1"/>
    <row r="4" spans="1:27" ht="13.8" thickBot="1">
      <c r="A4" s="79" t="s">
        <v>28</v>
      </c>
      <c r="B4" s="80" t="s">
        <v>52</v>
      </c>
      <c r="C4" s="81" t="s">
        <v>53</v>
      </c>
      <c r="D4" s="79" t="s">
        <v>33</v>
      </c>
      <c r="E4" s="80" t="s">
        <v>52</v>
      </c>
      <c r="F4" s="81" t="s">
        <v>53</v>
      </c>
      <c r="H4" s="79" t="s">
        <v>28</v>
      </c>
      <c r="I4" s="80" t="s">
        <v>52</v>
      </c>
      <c r="J4" s="81" t="s">
        <v>53</v>
      </c>
      <c r="K4" s="79" t="s">
        <v>33</v>
      </c>
      <c r="L4" s="80" t="s">
        <v>52</v>
      </c>
      <c r="M4" s="81" t="s">
        <v>53</v>
      </c>
      <c r="O4" s="79" t="s">
        <v>28</v>
      </c>
      <c r="P4" s="80" t="s">
        <v>52</v>
      </c>
      <c r="Q4" s="81" t="s">
        <v>53</v>
      </c>
      <c r="R4" s="79" t="s">
        <v>33</v>
      </c>
      <c r="S4" s="80" t="s">
        <v>52</v>
      </c>
      <c r="T4" s="81" t="s">
        <v>53</v>
      </c>
      <c r="V4" s="79" t="s">
        <v>28</v>
      </c>
      <c r="W4" s="80" t="s">
        <v>52</v>
      </c>
      <c r="X4" s="81" t="s">
        <v>53</v>
      </c>
      <c r="Y4" s="79" t="s">
        <v>33</v>
      </c>
      <c r="Z4" s="80" t="s">
        <v>52</v>
      </c>
      <c r="AA4" s="81" t="s">
        <v>53</v>
      </c>
    </row>
    <row r="5" spans="1:27">
      <c r="A5" s="66" t="s">
        <v>63</v>
      </c>
      <c r="B5" s="67">
        <v>5</v>
      </c>
      <c r="C5" s="68">
        <f>B5/$W$11</f>
        <v>6.4935064935064929E-2</v>
      </c>
      <c r="D5" s="66" t="s">
        <v>58</v>
      </c>
      <c r="E5" s="67">
        <v>2</v>
      </c>
      <c r="F5" s="68">
        <f>E5/$Z$11</f>
        <v>2.5974025974025976E-2</v>
      </c>
      <c r="H5" s="66" t="s">
        <v>55</v>
      </c>
      <c r="I5" s="67">
        <v>7</v>
      </c>
      <c r="J5" s="68">
        <f>I5/$W$11</f>
        <v>9.0909090909090912E-2</v>
      </c>
      <c r="K5" s="66" t="s">
        <v>56</v>
      </c>
      <c r="L5" s="67">
        <v>26</v>
      </c>
      <c r="M5" s="68">
        <f>L5/$Z$11</f>
        <v>0.33766233766233766</v>
      </c>
      <c r="O5" s="66" t="s">
        <v>51</v>
      </c>
      <c r="P5" s="67">
        <v>5</v>
      </c>
      <c r="Q5" s="68">
        <f>P5/$W$11</f>
        <v>6.4935064935064929E-2</v>
      </c>
      <c r="R5" s="66" t="s">
        <v>42</v>
      </c>
      <c r="S5" s="67">
        <v>7</v>
      </c>
      <c r="T5" s="68">
        <f>S5/$Z$11</f>
        <v>9.0909090909090912E-2</v>
      </c>
      <c r="V5" s="66" t="s">
        <v>41</v>
      </c>
      <c r="W5" s="67">
        <v>7</v>
      </c>
      <c r="X5" s="68">
        <f>W5/$W$11</f>
        <v>9.0909090909090912E-2</v>
      </c>
      <c r="Y5" s="66" t="s">
        <v>42</v>
      </c>
      <c r="Z5" s="67">
        <v>11</v>
      </c>
      <c r="AA5" s="68">
        <f>Z5/$Z$11</f>
        <v>0.14285714285714285</v>
      </c>
    </row>
    <row r="6" spans="1:27">
      <c r="A6" s="69" t="s">
        <v>64</v>
      </c>
      <c r="B6" s="65">
        <v>22</v>
      </c>
      <c r="C6" s="70">
        <f>B6/$W$11</f>
        <v>0.2857142857142857</v>
      </c>
      <c r="D6" s="69" t="s">
        <v>59</v>
      </c>
      <c r="E6" s="65">
        <v>23</v>
      </c>
      <c r="F6" s="70">
        <f>E6/$Z$11</f>
        <v>0.29870129870129869</v>
      </c>
      <c r="H6" s="69" t="s">
        <v>57</v>
      </c>
      <c r="I6" s="65">
        <v>26</v>
      </c>
      <c r="J6" s="70">
        <f>I6/$W$11</f>
        <v>0.33766233766233766</v>
      </c>
      <c r="K6" s="69" t="s">
        <v>58</v>
      </c>
      <c r="L6" s="65">
        <v>7</v>
      </c>
      <c r="M6" s="70">
        <f>L6/$Z$11</f>
        <v>9.0909090909090912E-2</v>
      </c>
      <c r="O6" s="69" t="s">
        <v>60</v>
      </c>
      <c r="P6" s="65">
        <v>37</v>
      </c>
      <c r="Q6" s="70">
        <f>P6/$W$11</f>
        <v>0.48051948051948051</v>
      </c>
      <c r="R6" s="69" t="s">
        <v>44</v>
      </c>
      <c r="S6" s="65">
        <v>15</v>
      </c>
      <c r="T6" s="70">
        <f>S6/$Z$11</f>
        <v>0.19480519480519481</v>
      </c>
      <c r="V6" s="69" t="s">
        <v>43</v>
      </c>
      <c r="W6" s="65">
        <v>18</v>
      </c>
      <c r="X6" s="70">
        <f t="shared" ref="X6:X10" si="0">W6/$W$11</f>
        <v>0.23376623376623376</v>
      </c>
      <c r="Y6" s="69" t="s">
        <v>44</v>
      </c>
      <c r="Z6" s="65">
        <v>8</v>
      </c>
      <c r="AA6" s="70">
        <f t="shared" ref="AA6:AA9" si="1">Z6/$Z$11</f>
        <v>0.1038961038961039</v>
      </c>
    </row>
    <row r="7" spans="1:27">
      <c r="A7" s="71" t="s">
        <v>65</v>
      </c>
      <c r="B7" s="64">
        <v>19</v>
      </c>
      <c r="C7" s="72">
        <f>B7/$W$11</f>
        <v>0.24675324675324675</v>
      </c>
      <c r="D7" s="71" t="s">
        <v>42</v>
      </c>
      <c r="E7" s="64">
        <v>46</v>
      </c>
      <c r="F7" s="72">
        <f>E7/$Z$11</f>
        <v>0.59740259740259738</v>
      </c>
      <c r="H7" s="71" t="s">
        <v>41</v>
      </c>
      <c r="I7" s="64">
        <v>11</v>
      </c>
      <c r="J7" s="72">
        <f>I7/$W$11</f>
        <v>0.14285714285714285</v>
      </c>
      <c r="K7" s="71" t="s">
        <v>59</v>
      </c>
      <c r="L7" s="64">
        <v>11</v>
      </c>
      <c r="M7" s="72">
        <f>L7/$Z$11</f>
        <v>0.14285714285714285</v>
      </c>
      <c r="O7" s="71" t="s">
        <v>61</v>
      </c>
      <c r="P7" s="64">
        <v>13</v>
      </c>
      <c r="Q7" s="72">
        <f>P7/$W$11</f>
        <v>0.16883116883116883</v>
      </c>
      <c r="R7" s="71" t="s">
        <v>46</v>
      </c>
      <c r="S7" s="64">
        <v>13</v>
      </c>
      <c r="T7" s="72">
        <f>S7/$Z$11</f>
        <v>0.16883116883116883</v>
      </c>
      <c r="V7" s="71" t="s">
        <v>45</v>
      </c>
      <c r="W7" s="64">
        <v>15</v>
      </c>
      <c r="X7" s="72">
        <f t="shared" si="0"/>
        <v>0.19480519480519481</v>
      </c>
      <c r="Y7" s="71" t="s">
        <v>46</v>
      </c>
      <c r="Z7" s="64">
        <v>18</v>
      </c>
      <c r="AA7" s="72">
        <f t="shared" si="1"/>
        <v>0.23376623376623376</v>
      </c>
    </row>
    <row r="8" spans="1:27">
      <c r="A8" s="69" t="s">
        <v>66</v>
      </c>
      <c r="B8" s="65">
        <v>28</v>
      </c>
      <c r="C8" s="72">
        <f>B8/$W$11</f>
        <v>0.36363636363636365</v>
      </c>
      <c r="D8" s="69" t="s">
        <v>44</v>
      </c>
      <c r="E8" s="65">
        <v>6</v>
      </c>
      <c r="F8" s="72">
        <f>E8/$Z$11</f>
        <v>7.792207792207792E-2</v>
      </c>
      <c r="H8" s="69"/>
      <c r="I8" s="65"/>
      <c r="J8" s="70"/>
      <c r="K8" s="69"/>
      <c r="L8" s="65"/>
      <c r="M8" s="70"/>
      <c r="O8" s="69" t="s">
        <v>62</v>
      </c>
      <c r="P8" s="65">
        <v>11</v>
      </c>
      <c r="Q8" s="70">
        <f>P8/$W$11</f>
        <v>0.14285714285714285</v>
      </c>
      <c r="R8" s="69" t="s">
        <v>48</v>
      </c>
      <c r="S8" s="65">
        <v>31</v>
      </c>
      <c r="T8" s="70">
        <f>S8/$Z$11</f>
        <v>0.40259740259740262</v>
      </c>
      <c r="V8" s="69" t="s">
        <v>47</v>
      </c>
      <c r="W8" s="65">
        <v>6</v>
      </c>
      <c r="X8" s="70">
        <f t="shared" si="0"/>
        <v>7.792207792207792E-2</v>
      </c>
      <c r="Y8" s="69" t="s">
        <v>48</v>
      </c>
      <c r="Z8" s="65">
        <v>28</v>
      </c>
      <c r="AA8" s="70">
        <f t="shared" si="1"/>
        <v>0.36363636363636365</v>
      </c>
    </row>
    <row r="9" spans="1:27">
      <c r="A9" s="71" t="s">
        <v>67</v>
      </c>
      <c r="B9" s="64">
        <v>3</v>
      </c>
      <c r="C9" s="72">
        <f>B9/$W$11</f>
        <v>3.896103896103896E-2</v>
      </c>
      <c r="D9" s="71"/>
      <c r="E9" s="64"/>
      <c r="F9" s="72"/>
      <c r="H9" s="71"/>
      <c r="I9" s="64"/>
      <c r="J9" s="72"/>
      <c r="K9" s="71"/>
      <c r="L9" s="64"/>
      <c r="M9" s="72"/>
      <c r="O9" s="71"/>
      <c r="P9" s="64"/>
      <c r="Q9" s="72"/>
      <c r="R9" s="71"/>
      <c r="S9" s="64"/>
      <c r="T9" s="72"/>
      <c r="V9" s="71" t="s">
        <v>49</v>
      </c>
      <c r="W9" s="64">
        <v>19</v>
      </c>
      <c r="X9" s="72">
        <f t="shared" si="0"/>
        <v>0.24675324675324675</v>
      </c>
      <c r="Y9" s="71" t="s">
        <v>50</v>
      </c>
      <c r="Z9" s="64">
        <v>12</v>
      </c>
      <c r="AA9" s="72">
        <f t="shared" si="1"/>
        <v>0.15584415584415584</v>
      </c>
    </row>
    <row r="10" spans="1:27" ht="13.8" thickBot="1">
      <c r="A10" s="73"/>
      <c r="B10" s="74"/>
      <c r="C10" s="75"/>
      <c r="D10" s="73"/>
      <c r="E10" s="74"/>
      <c r="F10" s="75"/>
      <c r="H10" s="73"/>
      <c r="I10" s="74"/>
      <c r="J10" s="75"/>
      <c r="K10" s="73"/>
      <c r="L10" s="74"/>
      <c r="M10" s="75"/>
      <c r="O10" s="73"/>
      <c r="P10" s="74"/>
      <c r="Q10" s="75"/>
      <c r="R10" s="73"/>
      <c r="S10" s="74"/>
      <c r="T10" s="75"/>
      <c r="V10" s="73" t="s">
        <v>51</v>
      </c>
      <c r="W10" s="74">
        <v>12</v>
      </c>
      <c r="X10" s="75">
        <f t="shared" si="0"/>
        <v>0.15584415584415584</v>
      </c>
      <c r="Y10" s="73"/>
      <c r="Z10" s="74"/>
      <c r="AA10" s="75"/>
    </row>
    <row r="11" spans="1:27" ht="13.8" thickBot="1">
      <c r="A11" s="76" t="s">
        <v>54</v>
      </c>
      <c r="B11" s="77">
        <f>SUM(B5:B10)</f>
        <v>77</v>
      </c>
      <c r="C11" s="78"/>
      <c r="D11" s="76"/>
      <c r="E11" s="77">
        <f>SUM(E5:E10)</f>
        <v>77</v>
      </c>
      <c r="F11" s="78"/>
      <c r="H11" s="76" t="s">
        <v>54</v>
      </c>
      <c r="I11" s="77">
        <f>SUM(I5:I10)</f>
        <v>44</v>
      </c>
      <c r="J11" s="78"/>
      <c r="K11" s="76"/>
      <c r="L11" s="77">
        <f>SUM(L5:L10)</f>
        <v>44</v>
      </c>
      <c r="M11" s="78"/>
      <c r="O11" s="76" t="s">
        <v>54</v>
      </c>
      <c r="P11" s="77">
        <f>SUM(P5:P10)</f>
        <v>66</v>
      </c>
      <c r="Q11" s="78"/>
      <c r="R11" s="76"/>
      <c r="S11" s="77">
        <f>SUM(S5:S10)</f>
        <v>66</v>
      </c>
      <c r="T11" s="78"/>
      <c r="V11" s="76" t="s">
        <v>54</v>
      </c>
      <c r="W11" s="77">
        <f>SUM(W5:W10)</f>
        <v>77</v>
      </c>
      <c r="X11" s="78"/>
      <c r="Y11" s="76"/>
      <c r="Z11" s="77">
        <f>SUM(Z5:Z10)</f>
        <v>77</v>
      </c>
      <c r="AA11" s="78"/>
    </row>
    <row r="13" spans="1:27" ht="13.8" thickBot="1"/>
    <row r="14" spans="1:27" ht="13.8" thickBot="1">
      <c r="A14" s="79" t="s">
        <v>69</v>
      </c>
      <c r="B14" s="80" t="s">
        <v>52</v>
      </c>
      <c r="C14" s="81" t="s">
        <v>53</v>
      </c>
      <c r="D14" s="79" t="s">
        <v>70</v>
      </c>
      <c r="E14" s="80" t="s">
        <v>52</v>
      </c>
      <c r="F14" s="81" t="s">
        <v>53</v>
      </c>
      <c r="H14" s="79" t="s">
        <v>69</v>
      </c>
      <c r="I14" s="80" t="s">
        <v>52</v>
      </c>
      <c r="J14" s="81" t="s">
        <v>53</v>
      </c>
      <c r="K14" s="79" t="s">
        <v>70</v>
      </c>
      <c r="L14" s="80" t="s">
        <v>52</v>
      </c>
      <c r="M14" s="81" t="s">
        <v>53</v>
      </c>
      <c r="O14" s="79" t="s">
        <v>69</v>
      </c>
      <c r="P14" s="80" t="s">
        <v>52</v>
      </c>
      <c r="Q14" s="81" t="s">
        <v>53</v>
      </c>
      <c r="R14" s="79" t="s">
        <v>70</v>
      </c>
      <c r="S14" s="80" t="s">
        <v>52</v>
      </c>
      <c r="T14" s="81" t="s">
        <v>53</v>
      </c>
      <c r="V14" s="79" t="s">
        <v>69</v>
      </c>
      <c r="W14" s="80" t="s">
        <v>52</v>
      </c>
      <c r="X14" s="81" t="s">
        <v>53</v>
      </c>
      <c r="Y14" s="79" t="s">
        <v>70</v>
      </c>
      <c r="Z14" s="80" t="s">
        <v>52</v>
      </c>
      <c r="AA14" s="81" t="s">
        <v>53</v>
      </c>
    </row>
    <row r="15" spans="1:27">
      <c r="A15" s="66" t="s">
        <v>71</v>
      </c>
      <c r="B15" s="67">
        <v>3</v>
      </c>
      <c r="C15" s="68">
        <f>B15/$W$11</f>
        <v>3.896103896103896E-2</v>
      </c>
      <c r="D15" s="66" t="s">
        <v>95</v>
      </c>
      <c r="E15" s="67">
        <v>6</v>
      </c>
      <c r="F15" s="68">
        <f>E15/$Z$11</f>
        <v>7.792207792207792E-2</v>
      </c>
      <c r="H15" s="66" t="s">
        <v>72</v>
      </c>
      <c r="I15" s="67">
        <v>4</v>
      </c>
      <c r="J15" s="68">
        <f>I15/$W$11</f>
        <v>5.1948051948051951E-2</v>
      </c>
      <c r="K15" s="69" t="s">
        <v>90</v>
      </c>
      <c r="L15" s="65">
        <v>11</v>
      </c>
      <c r="M15" s="68">
        <f>L15/$Z$11</f>
        <v>0.14285714285714285</v>
      </c>
      <c r="O15" s="66" t="s">
        <v>84</v>
      </c>
      <c r="P15" s="67">
        <v>26</v>
      </c>
      <c r="Q15" s="68">
        <f>P15/$W$11</f>
        <v>0.33766233766233766</v>
      </c>
      <c r="R15" s="66" t="s">
        <v>99</v>
      </c>
      <c r="S15" s="67">
        <v>17</v>
      </c>
      <c r="T15" s="68">
        <f>S15/$Z$11</f>
        <v>0.22077922077922077</v>
      </c>
      <c r="V15" s="66" t="s">
        <v>88</v>
      </c>
      <c r="W15" s="67">
        <v>10</v>
      </c>
      <c r="X15" s="68">
        <f>W15/$W$11</f>
        <v>0.12987012987012986</v>
      </c>
      <c r="Y15" s="66" t="s">
        <v>100</v>
      </c>
      <c r="Z15" s="67">
        <v>3</v>
      </c>
      <c r="AA15" s="68">
        <f>Z15/$Z$11</f>
        <v>3.896103896103896E-2</v>
      </c>
    </row>
    <row r="16" spans="1:27">
      <c r="A16" s="69" t="s">
        <v>72</v>
      </c>
      <c r="B16" s="65">
        <v>34</v>
      </c>
      <c r="C16" s="70">
        <f>B16/$W$11</f>
        <v>0.44155844155844154</v>
      </c>
      <c r="D16" s="69" t="s">
        <v>96</v>
      </c>
      <c r="E16" s="65">
        <v>5</v>
      </c>
      <c r="F16" s="70">
        <f>E16/$Z$11</f>
        <v>6.4935064935064929E-2</v>
      </c>
      <c r="H16" s="69" t="s">
        <v>73</v>
      </c>
      <c r="I16" s="65">
        <v>7</v>
      </c>
      <c r="J16" s="70">
        <f>I16/$W$11</f>
        <v>9.0909090909090912E-2</v>
      </c>
      <c r="K16" s="71" t="s">
        <v>91</v>
      </c>
      <c r="L16" s="64">
        <v>4</v>
      </c>
      <c r="M16" s="70">
        <f>L16/$Z$11</f>
        <v>5.1948051948051951E-2</v>
      </c>
      <c r="O16" s="69" t="s">
        <v>85</v>
      </c>
      <c r="P16" s="65">
        <v>7</v>
      </c>
      <c r="Q16" s="70">
        <f>P16/$W$11</f>
        <v>9.0909090909090912E-2</v>
      </c>
      <c r="R16" s="69" t="s">
        <v>88</v>
      </c>
      <c r="S16" s="65">
        <v>18</v>
      </c>
      <c r="T16" s="70">
        <f>S16/$Z$11</f>
        <v>0.23376623376623376</v>
      </c>
      <c r="V16" s="69" t="s">
        <v>74</v>
      </c>
      <c r="W16" s="65">
        <v>34</v>
      </c>
      <c r="X16" s="70">
        <f>W16/$W$11</f>
        <v>0.44155844155844154</v>
      </c>
      <c r="Y16" s="69" t="s">
        <v>101</v>
      </c>
      <c r="Z16" s="65">
        <v>7</v>
      </c>
      <c r="AA16" s="70">
        <f>Z16/$Z$11</f>
        <v>9.0909090909090912E-2</v>
      </c>
    </row>
    <row r="17" spans="1:27">
      <c r="A17" s="71" t="s">
        <v>73</v>
      </c>
      <c r="B17" s="64">
        <v>7</v>
      </c>
      <c r="C17" s="72">
        <f>B17/$W$11</f>
        <v>9.0909090909090912E-2</v>
      </c>
      <c r="D17" s="71" t="s">
        <v>77</v>
      </c>
      <c r="E17" s="64">
        <v>0</v>
      </c>
      <c r="F17" s="72">
        <f>E17/$Z$11</f>
        <v>0</v>
      </c>
      <c r="H17" s="71" t="s">
        <v>74</v>
      </c>
      <c r="I17" s="64">
        <v>8</v>
      </c>
      <c r="J17" s="72">
        <f>I17/$W$11</f>
        <v>0.1038961038961039</v>
      </c>
      <c r="K17" s="69" t="s">
        <v>92</v>
      </c>
      <c r="L17" s="65">
        <v>12</v>
      </c>
      <c r="M17" s="72">
        <f>L17/$Z$11</f>
        <v>0.15584415584415584</v>
      </c>
      <c r="O17" s="71" t="s">
        <v>86</v>
      </c>
      <c r="P17" s="64">
        <v>0</v>
      </c>
      <c r="Q17" s="72">
        <f>P17/$W$11</f>
        <v>0</v>
      </c>
      <c r="R17" s="71" t="s">
        <v>74</v>
      </c>
      <c r="S17" s="64">
        <v>30</v>
      </c>
      <c r="T17" s="72">
        <f>S17/$Z$11</f>
        <v>0.38961038961038963</v>
      </c>
      <c r="V17" s="71" t="s">
        <v>75</v>
      </c>
      <c r="W17" s="64">
        <v>16</v>
      </c>
      <c r="X17" s="72">
        <f>W17/$W$11</f>
        <v>0.20779220779220781</v>
      </c>
      <c r="Y17" s="71" t="s">
        <v>102</v>
      </c>
      <c r="Z17" s="64">
        <v>1</v>
      </c>
      <c r="AA17" s="72">
        <f>Z17/$Z$11</f>
        <v>1.2987012987012988E-2</v>
      </c>
    </row>
    <row r="18" spans="1:27">
      <c r="A18" s="69"/>
      <c r="B18" s="65"/>
      <c r="C18" s="70"/>
      <c r="D18" s="69" t="s">
        <v>78</v>
      </c>
      <c r="E18" s="65">
        <v>3</v>
      </c>
      <c r="F18" s="70">
        <f>E18/$Z$11</f>
        <v>3.896103896103896E-2</v>
      </c>
      <c r="H18" s="69" t="s">
        <v>75</v>
      </c>
      <c r="I18" s="65">
        <v>3</v>
      </c>
      <c r="J18" s="70">
        <f t="shared" ref="J18:J26" si="2">I18/$W$11</f>
        <v>3.896103896103896E-2</v>
      </c>
      <c r="K18" s="71" t="s">
        <v>93</v>
      </c>
      <c r="L18" s="64">
        <v>10</v>
      </c>
      <c r="M18" s="70">
        <f>L18/$Z$11</f>
        <v>0.12987012987012986</v>
      </c>
      <c r="O18" s="69" t="s">
        <v>87</v>
      </c>
      <c r="P18" s="65">
        <v>22</v>
      </c>
      <c r="Q18" s="70">
        <f t="shared" ref="Q18:Q26" si="3">P18/$W$11</f>
        <v>0.2857142857142857</v>
      </c>
      <c r="R18" s="69" t="s">
        <v>75</v>
      </c>
      <c r="S18" s="65">
        <v>1</v>
      </c>
      <c r="T18" s="70">
        <f>S18/$Z$11</f>
        <v>1.2987012987012988E-2</v>
      </c>
      <c r="V18" s="69" t="s">
        <v>89</v>
      </c>
      <c r="W18" s="65">
        <v>6</v>
      </c>
      <c r="X18" s="70">
        <f t="shared" ref="X18:X26" si="4">W18/$W$11</f>
        <v>7.792207792207792E-2</v>
      </c>
      <c r="Y18" s="69" t="s">
        <v>103</v>
      </c>
      <c r="Z18" s="65">
        <v>1</v>
      </c>
      <c r="AA18" s="70">
        <f>Z18/$Z$11</f>
        <v>1.2987012987012988E-2</v>
      </c>
    </row>
    <row r="19" spans="1:27">
      <c r="A19" s="71"/>
      <c r="B19" s="64"/>
      <c r="C19" s="72"/>
      <c r="D19" s="71" t="s">
        <v>79</v>
      </c>
      <c r="E19" s="64">
        <v>8</v>
      </c>
      <c r="F19" s="72">
        <f t="shared" ref="F19:F25" si="5">E19/$Z$11</f>
        <v>0.1038961038961039</v>
      </c>
      <c r="H19" s="71" t="s">
        <v>76</v>
      </c>
      <c r="I19" s="64">
        <v>2</v>
      </c>
      <c r="J19" s="72">
        <f t="shared" si="2"/>
        <v>2.5974025974025976E-2</v>
      </c>
      <c r="K19" s="69" t="s">
        <v>76</v>
      </c>
      <c r="L19" s="65">
        <v>3</v>
      </c>
      <c r="M19" s="72">
        <f t="shared" ref="M19:M20" si="6">L19/$Z$11</f>
        <v>3.896103896103896E-2</v>
      </c>
      <c r="O19" s="71"/>
      <c r="P19" s="64"/>
      <c r="Q19" s="72">
        <f t="shared" si="3"/>
        <v>0</v>
      </c>
      <c r="R19" s="71"/>
      <c r="S19" s="64"/>
      <c r="T19" s="72"/>
      <c r="V19" s="71"/>
      <c r="W19" s="64"/>
      <c r="X19" s="72">
        <f t="shared" si="4"/>
        <v>0</v>
      </c>
      <c r="Y19" s="71" t="s">
        <v>104</v>
      </c>
      <c r="Z19" s="64">
        <v>6</v>
      </c>
      <c r="AA19" s="72">
        <f t="shared" ref="AA19:AA27" si="7">Z19/$Z$11</f>
        <v>7.792207792207792E-2</v>
      </c>
    </row>
    <row r="20" spans="1:27">
      <c r="A20" s="69"/>
      <c r="B20" s="65"/>
      <c r="C20" s="70"/>
      <c r="D20" s="69" t="s">
        <v>80</v>
      </c>
      <c r="E20" s="65">
        <v>5</v>
      </c>
      <c r="F20" s="70">
        <f t="shared" si="5"/>
        <v>6.4935064935064929E-2</v>
      </c>
      <c r="H20" s="69" t="s">
        <v>77</v>
      </c>
      <c r="I20" s="65">
        <v>1</v>
      </c>
      <c r="J20" s="70">
        <f t="shared" si="2"/>
        <v>1.2987012987012988E-2</v>
      </c>
      <c r="K20" s="71" t="s">
        <v>94</v>
      </c>
      <c r="L20" s="64">
        <v>4</v>
      </c>
      <c r="M20" s="70">
        <f t="shared" si="6"/>
        <v>5.1948051948051951E-2</v>
      </c>
      <c r="O20" s="69"/>
      <c r="P20" s="65"/>
      <c r="Q20" s="70">
        <f t="shared" si="3"/>
        <v>0</v>
      </c>
      <c r="R20" s="69"/>
      <c r="S20" s="65"/>
      <c r="T20" s="70"/>
      <c r="V20" s="69"/>
      <c r="W20" s="65"/>
      <c r="X20" s="70">
        <f t="shared" si="4"/>
        <v>0</v>
      </c>
      <c r="Y20" s="69" t="s">
        <v>105</v>
      </c>
      <c r="Z20" s="65">
        <v>5</v>
      </c>
      <c r="AA20" s="70">
        <f t="shared" si="7"/>
        <v>6.4935064935064929E-2</v>
      </c>
    </row>
    <row r="21" spans="1:27">
      <c r="A21" s="71"/>
      <c r="B21" s="64"/>
      <c r="C21" s="72"/>
      <c r="D21" s="71" t="s">
        <v>81</v>
      </c>
      <c r="E21" s="64">
        <v>8</v>
      </c>
      <c r="F21" s="72">
        <f t="shared" si="5"/>
        <v>0.1038961038961039</v>
      </c>
      <c r="H21" s="71" t="s">
        <v>78</v>
      </c>
      <c r="I21" s="64">
        <v>10</v>
      </c>
      <c r="J21" s="72">
        <f t="shared" si="2"/>
        <v>0.12987012987012986</v>
      </c>
      <c r="K21" s="71"/>
      <c r="L21" s="64"/>
      <c r="M21" s="72"/>
      <c r="O21" s="71"/>
      <c r="P21" s="64"/>
      <c r="Q21" s="72">
        <f t="shared" si="3"/>
        <v>0</v>
      </c>
      <c r="R21" s="71"/>
      <c r="S21" s="64"/>
      <c r="T21" s="72"/>
      <c r="V21" s="71"/>
      <c r="W21" s="64"/>
      <c r="X21" s="72">
        <f t="shared" si="4"/>
        <v>0</v>
      </c>
      <c r="Y21" s="71" t="s">
        <v>90</v>
      </c>
      <c r="Z21" s="64">
        <v>17</v>
      </c>
      <c r="AA21" s="72">
        <f t="shared" si="7"/>
        <v>0.22077922077922077</v>
      </c>
    </row>
    <row r="22" spans="1:27">
      <c r="A22" s="69"/>
      <c r="B22" s="65"/>
      <c r="C22" s="70"/>
      <c r="D22" s="69" t="s">
        <v>82</v>
      </c>
      <c r="E22" s="65">
        <v>4</v>
      </c>
      <c r="F22" s="70">
        <f t="shared" si="5"/>
        <v>5.1948051948051951E-2</v>
      </c>
      <c r="H22" s="69" t="s">
        <v>79</v>
      </c>
      <c r="I22" s="65">
        <v>1</v>
      </c>
      <c r="J22" s="70">
        <f t="shared" si="2"/>
        <v>1.2987012987012988E-2</v>
      </c>
      <c r="K22" s="69"/>
      <c r="L22" s="65"/>
      <c r="M22" s="70"/>
      <c r="O22" s="69"/>
      <c r="P22" s="65"/>
      <c r="Q22" s="70">
        <f t="shared" si="3"/>
        <v>0</v>
      </c>
      <c r="R22" s="69"/>
      <c r="S22" s="65"/>
      <c r="T22" s="70"/>
      <c r="V22" s="69"/>
      <c r="W22" s="65"/>
      <c r="X22" s="70">
        <f t="shared" si="4"/>
        <v>0</v>
      </c>
      <c r="Y22" s="69" t="s">
        <v>91</v>
      </c>
      <c r="Z22" s="65">
        <v>5</v>
      </c>
      <c r="AA22" s="70">
        <f t="shared" si="7"/>
        <v>6.4935064935064929E-2</v>
      </c>
    </row>
    <row r="23" spans="1:27">
      <c r="A23" s="71"/>
      <c r="B23" s="64"/>
      <c r="C23" s="72"/>
      <c r="D23" s="71" t="s">
        <v>83</v>
      </c>
      <c r="E23" s="64">
        <v>6</v>
      </c>
      <c r="F23" s="72">
        <f t="shared" si="5"/>
        <v>7.792207792207792E-2</v>
      </c>
      <c r="H23" s="71" t="s">
        <v>80</v>
      </c>
      <c r="I23" s="64">
        <v>2</v>
      </c>
      <c r="J23" s="72">
        <f t="shared" si="2"/>
        <v>2.5974025974025976E-2</v>
      </c>
      <c r="K23" s="71"/>
      <c r="L23" s="64"/>
      <c r="M23" s="72"/>
      <c r="O23" s="71"/>
      <c r="P23" s="64"/>
      <c r="Q23" s="72">
        <f t="shared" si="3"/>
        <v>0</v>
      </c>
      <c r="R23" s="71"/>
      <c r="S23" s="64"/>
      <c r="T23" s="72"/>
      <c r="V23" s="71"/>
      <c r="W23" s="64"/>
      <c r="X23" s="72">
        <f t="shared" si="4"/>
        <v>0</v>
      </c>
      <c r="Y23" s="71" t="s">
        <v>97</v>
      </c>
      <c r="Z23" s="64">
        <v>1</v>
      </c>
      <c r="AA23" s="72">
        <f t="shared" si="7"/>
        <v>1.2987012987012988E-2</v>
      </c>
    </row>
    <row r="24" spans="1:27">
      <c r="A24" s="69"/>
      <c r="B24" s="65"/>
      <c r="C24" s="70"/>
      <c r="D24" s="69" t="s">
        <v>97</v>
      </c>
      <c r="E24" s="65">
        <v>7</v>
      </c>
      <c r="F24" s="70">
        <f t="shared" si="5"/>
        <v>9.0909090909090912E-2</v>
      </c>
      <c r="H24" s="69" t="s">
        <v>81</v>
      </c>
      <c r="I24" s="65">
        <v>1</v>
      </c>
      <c r="J24" s="70">
        <f t="shared" si="2"/>
        <v>1.2987012987012988E-2</v>
      </c>
      <c r="K24" s="69"/>
      <c r="L24" s="65"/>
      <c r="M24" s="70"/>
      <c r="O24" s="69"/>
      <c r="P24" s="65"/>
      <c r="Q24" s="70">
        <f t="shared" si="3"/>
        <v>0</v>
      </c>
      <c r="R24" s="69"/>
      <c r="S24" s="65"/>
      <c r="T24" s="70"/>
      <c r="V24" s="69"/>
      <c r="W24" s="65"/>
      <c r="X24" s="70">
        <f t="shared" si="4"/>
        <v>0</v>
      </c>
      <c r="Y24" s="69" t="s">
        <v>98</v>
      </c>
      <c r="Z24" s="65">
        <v>10</v>
      </c>
      <c r="AA24" s="70">
        <f t="shared" si="7"/>
        <v>0.12987012987012986</v>
      </c>
    </row>
    <row r="25" spans="1:27">
      <c r="A25" s="71"/>
      <c r="B25" s="64"/>
      <c r="C25" s="72"/>
      <c r="D25" s="71" t="s">
        <v>98</v>
      </c>
      <c r="E25" s="64">
        <v>3</v>
      </c>
      <c r="F25" s="72">
        <f t="shared" si="5"/>
        <v>3.896103896103896E-2</v>
      </c>
      <c r="H25" s="71" t="s">
        <v>82</v>
      </c>
      <c r="I25" s="64">
        <v>13</v>
      </c>
      <c r="J25" s="72">
        <f t="shared" si="2"/>
        <v>0.16883116883116883</v>
      </c>
      <c r="K25" s="71"/>
      <c r="L25" s="64"/>
      <c r="M25" s="72"/>
      <c r="O25" s="71"/>
      <c r="P25" s="64"/>
      <c r="Q25" s="72">
        <f t="shared" si="3"/>
        <v>0</v>
      </c>
      <c r="R25" s="71"/>
      <c r="S25" s="64"/>
      <c r="T25" s="72"/>
      <c r="V25" s="71"/>
      <c r="W25" s="64"/>
      <c r="X25" s="72">
        <f t="shared" si="4"/>
        <v>0</v>
      </c>
      <c r="Y25" s="71" t="s">
        <v>106</v>
      </c>
      <c r="Z25" s="64">
        <v>4</v>
      </c>
      <c r="AA25" s="72">
        <f t="shared" si="7"/>
        <v>5.1948051948051951E-2</v>
      </c>
    </row>
    <row r="26" spans="1:27">
      <c r="A26" s="69"/>
      <c r="B26" s="65"/>
      <c r="C26" s="70"/>
      <c r="D26" s="69"/>
      <c r="E26" s="65"/>
      <c r="F26" s="70"/>
      <c r="H26" s="69" t="s">
        <v>83</v>
      </c>
      <c r="I26" s="65">
        <v>3</v>
      </c>
      <c r="J26" s="70">
        <f t="shared" si="2"/>
        <v>3.896103896103896E-2</v>
      </c>
      <c r="K26" s="69"/>
      <c r="L26" s="65"/>
      <c r="M26" s="70"/>
      <c r="O26" s="69"/>
      <c r="P26" s="65"/>
      <c r="Q26" s="70">
        <f t="shared" si="3"/>
        <v>0</v>
      </c>
      <c r="R26" s="69"/>
      <c r="S26" s="65"/>
      <c r="T26" s="70"/>
      <c r="V26" s="69"/>
      <c r="W26" s="65"/>
      <c r="X26" s="70">
        <f t="shared" si="4"/>
        <v>0</v>
      </c>
      <c r="Y26" s="69" t="s">
        <v>107</v>
      </c>
      <c r="Z26" s="65">
        <v>4</v>
      </c>
      <c r="AA26" s="70">
        <f t="shared" si="7"/>
        <v>5.1948051948051951E-2</v>
      </c>
    </row>
    <row r="27" spans="1:27" ht="13.8" thickBot="1">
      <c r="A27" s="71"/>
      <c r="B27" s="64"/>
      <c r="C27" s="72"/>
      <c r="D27" s="71"/>
      <c r="E27" s="64"/>
      <c r="F27" s="72"/>
      <c r="H27" s="71"/>
      <c r="I27" s="64"/>
      <c r="J27" s="72"/>
      <c r="K27" s="71"/>
      <c r="L27" s="64"/>
      <c r="M27" s="72"/>
      <c r="O27" s="71"/>
      <c r="P27" s="64"/>
      <c r="Q27" s="72"/>
      <c r="R27" s="71"/>
      <c r="S27" s="64"/>
      <c r="T27" s="72"/>
      <c r="V27" s="71"/>
      <c r="W27" s="64"/>
      <c r="X27" s="72"/>
      <c r="Y27" s="71" t="s">
        <v>108</v>
      </c>
      <c r="Z27" s="64">
        <v>2</v>
      </c>
      <c r="AA27" s="72">
        <f t="shared" si="7"/>
        <v>2.5974025974025976E-2</v>
      </c>
    </row>
    <row r="28" spans="1:27" ht="13.8" thickBot="1">
      <c r="A28" s="82" t="s">
        <v>54</v>
      </c>
      <c r="B28" s="83">
        <f>SUM(B15:B26)</f>
        <v>44</v>
      </c>
      <c r="C28" s="84"/>
      <c r="D28" s="82"/>
      <c r="E28" s="83">
        <f>SUM(E15:E26)</f>
        <v>55</v>
      </c>
      <c r="F28" s="84"/>
      <c r="H28" s="82" t="s">
        <v>54</v>
      </c>
      <c r="I28" s="83">
        <f>SUM(I15:I26)</f>
        <v>55</v>
      </c>
      <c r="J28" s="84"/>
      <c r="K28" s="82"/>
      <c r="L28" s="83">
        <f>SUM(L15:L26)</f>
        <v>44</v>
      </c>
      <c r="M28" s="84"/>
      <c r="O28" s="82" t="s">
        <v>54</v>
      </c>
      <c r="P28" s="83">
        <f>SUM(P15:P26)</f>
        <v>55</v>
      </c>
      <c r="Q28" s="84"/>
      <c r="R28" s="82"/>
      <c r="S28" s="83">
        <f>SUM(S15:S26)</f>
        <v>66</v>
      </c>
      <c r="T28" s="84"/>
      <c r="V28" s="82" t="s">
        <v>54</v>
      </c>
      <c r="W28" s="83">
        <f>SUM(W15:W26)</f>
        <v>66</v>
      </c>
      <c r="X28" s="84"/>
      <c r="Y28" s="82"/>
      <c r="Z28" s="83">
        <f>SUM(Z15:Z26)</f>
        <v>64</v>
      </c>
      <c r="AA28" s="84"/>
    </row>
  </sheetData>
  <mergeCells count="4">
    <mergeCell ref="A2:B2"/>
    <mergeCell ref="H2:I2"/>
    <mergeCell ref="O2:P2"/>
    <mergeCell ref="V2:W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B59A-16CC-4606-A6D5-250633C4388F}">
  <dimension ref="A1"/>
  <sheetViews>
    <sheetView topLeftCell="A2" zoomScaleNormal="100" workbookViewId="0">
      <selection activeCell="C29" sqref="C29"/>
    </sheetView>
  </sheetViews>
  <sheetFormatPr baseColWidth="10" defaultRowHeight="13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Messdaten</vt:lpstr>
      <vt:lpstr>Bayes</vt:lpstr>
      <vt:lpstr>Diagramm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milli</cp:lastModifiedBy>
  <dcterms:modified xsi:type="dcterms:W3CDTF">2019-06-27T09:55:23Z</dcterms:modified>
</cp:coreProperties>
</file>