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F:\Excel Project\Excel+Dashboard+Datasets\"/>
    </mc:Choice>
  </mc:AlternateContent>
  <xr:revisionPtr revIDLastSave="0" documentId="13_ncr:1_{7A1D4EFD-232E-4736-8C4E-12B0FF19C0F8}" xr6:coauthVersionLast="45" xr6:coauthVersionMax="47" xr10:uidLastSave="{00000000-0000-0000-0000-000000000000}"/>
  <bookViews>
    <workbookView xWindow="-110" yWindow="-110" windowWidth="19420" windowHeight="10300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Data!$A$1:$J$4266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B9" i="22" s="1"/>
  <c r="X4" i="22" l="1"/>
  <c r="X12" i="22"/>
  <c r="X20" i="22"/>
  <c r="X28" i="22"/>
  <c r="X36" i="22"/>
  <c r="X26" i="22"/>
  <c r="X3" i="22"/>
  <c r="X5" i="22"/>
  <c r="X13" i="22"/>
  <c r="X21" i="22"/>
  <c r="X29" i="22"/>
  <c r="X19" i="22"/>
  <c r="X6" i="22"/>
  <c r="X14" i="22"/>
  <c r="X22" i="22"/>
  <c r="X30" i="22"/>
  <c r="X7" i="22"/>
  <c r="X15" i="22"/>
  <c r="X23" i="22"/>
  <c r="X31" i="22"/>
  <c r="X34" i="22"/>
  <c r="X11" i="22"/>
  <c r="X27" i="22"/>
  <c r="X8" i="22"/>
  <c r="X16" i="22"/>
  <c r="X24" i="22"/>
  <c r="X32" i="22"/>
  <c r="X10" i="22"/>
  <c r="X9" i="22"/>
  <c r="X17" i="22"/>
  <c r="X25" i="22"/>
  <c r="X33" i="22"/>
  <c r="X18" i="22"/>
  <c r="X35" i="22"/>
  <c r="B11" i="22"/>
  <c r="M3" i="22"/>
  <c r="M6" i="22"/>
  <c r="M12" i="22"/>
  <c r="M7" i="22"/>
  <c r="M4" i="22"/>
  <c r="M11" i="22"/>
  <c r="M10" i="22"/>
  <c r="M8" i="22"/>
  <c r="M5" i="22"/>
  <c r="M9" i="22"/>
  <c r="J14" i="22"/>
  <c r="J12" i="22"/>
  <c r="J2" i="22"/>
  <c r="J3" i="22" s="1"/>
  <c r="J13" i="22"/>
  <c r="J11" i="22"/>
  <c r="B10" i="22"/>
  <c r="I2" i="22" s="1"/>
  <c r="I3" i="22" s="1"/>
  <c r="E2" i="22"/>
  <c r="B12" i="22"/>
  <c r="E4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Y7" i="22" l="1"/>
  <c r="Y15" i="22"/>
  <c r="Y23" i="22"/>
  <c r="Z23" i="22" s="1"/>
  <c r="Y31" i="22"/>
  <c r="Z31" i="22" s="1"/>
  <c r="Y13" i="22"/>
  <c r="Y8" i="22"/>
  <c r="Z8" i="22" s="1"/>
  <c r="Y16" i="22"/>
  <c r="Z16" i="22" s="1"/>
  <c r="Y24" i="22"/>
  <c r="Z24" i="22" s="1"/>
  <c r="Y32" i="22"/>
  <c r="Y3" i="22"/>
  <c r="Z3" i="22" s="1"/>
  <c r="Y14" i="22"/>
  <c r="Z14" i="22" s="1"/>
  <c r="Y9" i="22"/>
  <c r="Z9" i="22" s="1"/>
  <c r="Y17" i="22"/>
  <c r="Z17" i="22" s="1"/>
  <c r="Y25" i="22"/>
  <c r="Z25" i="22" s="1"/>
  <c r="Y33" i="22"/>
  <c r="Z33" i="22" s="1"/>
  <c r="Y29" i="22"/>
  <c r="Z29" i="22" s="1"/>
  <c r="Y30" i="22"/>
  <c r="Z30" i="22" s="1"/>
  <c r="Y10" i="22"/>
  <c r="Z10" i="22" s="1"/>
  <c r="Y18" i="22"/>
  <c r="Z18" i="22" s="1"/>
  <c r="Y26" i="22"/>
  <c r="Z26" i="22" s="1"/>
  <c r="Y34" i="22"/>
  <c r="Z34" i="22" s="1"/>
  <c r="Y21" i="22"/>
  <c r="Y11" i="22"/>
  <c r="Z11" i="22" s="1"/>
  <c r="Y19" i="22"/>
  <c r="Z19" i="22" s="1"/>
  <c r="Y27" i="22"/>
  <c r="Z27" i="22" s="1"/>
  <c r="Y35" i="22"/>
  <c r="Z35" i="22" s="1"/>
  <c r="Y6" i="22"/>
  <c r="Z6" i="22" s="1"/>
  <c r="Y4" i="22"/>
  <c r="Z4" i="22" s="1"/>
  <c r="Y12" i="22"/>
  <c r="Z12" i="22" s="1"/>
  <c r="Y20" i="22"/>
  <c r="Z20" i="22" s="1"/>
  <c r="Y28" i="22"/>
  <c r="Z28" i="22" s="1"/>
  <c r="Y36" i="22"/>
  <c r="Z36" i="22" s="1"/>
  <c r="Y5" i="22"/>
  <c r="Z5" i="22" s="1"/>
  <c r="Y22" i="22"/>
  <c r="Z22" i="22" s="1"/>
  <c r="Z32" i="22"/>
  <c r="Z15" i="22"/>
  <c r="Z21" i="22"/>
  <c r="Z7" i="22"/>
  <c r="Z13" i="22"/>
  <c r="J6" i="22"/>
  <c r="P10" i="22"/>
  <c r="P4" i="22"/>
  <c r="P7" i="22"/>
  <c r="P11" i="22"/>
  <c r="J4" i="22"/>
  <c r="J7" i="22"/>
  <c r="J5" i="22"/>
  <c r="J9" i="22"/>
  <c r="P12" i="22"/>
  <c r="P9" i="22"/>
  <c r="P6" i="22"/>
  <c r="P5" i="22"/>
  <c r="P3" i="22"/>
  <c r="J8" i="22"/>
  <c r="P8" i="22"/>
  <c r="N9" i="22"/>
  <c r="O9" i="22" s="1"/>
  <c r="N6" i="22"/>
  <c r="O6" i="22" s="1"/>
  <c r="N11" i="22"/>
  <c r="O11" i="22" s="1"/>
  <c r="N12" i="22"/>
  <c r="O12" i="22" s="1"/>
  <c r="N10" i="22"/>
  <c r="O10" i="22" s="1"/>
  <c r="N8" i="22"/>
  <c r="O8" i="22" s="1"/>
  <c r="N4" i="22"/>
  <c r="O4" i="22" s="1"/>
  <c r="N7" i="22"/>
  <c r="O7" i="22" s="1"/>
  <c r="N5" i="22"/>
  <c r="O5" i="22" s="1"/>
  <c r="N3" i="22"/>
  <c r="O3" i="22" s="1"/>
  <c r="J10" i="22"/>
  <c r="I4" i="22"/>
  <c r="I12" i="22"/>
  <c r="I5" i="22"/>
  <c r="I13" i="22"/>
  <c r="I14" i="22"/>
  <c r="I6" i="22"/>
  <c r="I8" i="22"/>
  <c r="I9" i="22"/>
  <c r="I10" i="22"/>
  <c r="I7" i="22"/>
  <c r="I11" i="22"/>
  <c r="E3" i="22"/>
  <c r="E5" i="22" s="1"/>
  <c r="E6" i="22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AA18" i="22" l="1"/>
  <c r="AB18" i="22"/>
  <c r="AB23" i="22"/>
  <c r="AA23" i="22"/>
  <c r="AB3" i="22"/>
  <c r="AA3" i="22"/>
  <c r="AB5" i="22"/>
  <c r="AA5" i="22"/>
  <c r="AA27" i="22"/>
  <c r="AB27" i="22"/>
  <c r="AB36" i="22"/>
  <c r="AA36" i="22"/>
  <c r="AA19" i="22"/>
  <c r="AB19" i="22"/>
  <c r="AA28" i="22"/>
  <c r="AB28" i="22"/>
  <c r="AA11" i="22"/>
  <c r="AB11" i="22"/>
  <c r="AA33" i="22"/>
  <c r="AB33" i="22"/>
  <c r="AB6" i="22"/>
  <c r="AA6" i="22"/>
  <c r="AB14" i="22"/>
  <c r="AA14" i="22"/>
  <c r="AB22" i="22"/>
  <c r="AA22" i="22"/>
  <c r="AA10" i="22"/>
  <c r="AB10" i="22"/>
  <c r="AA20" i="22"/>
  <c r="AB20" i="22"/>
  <c r="AB25" i="22"/>
  <c r="AA25" i="22"/>
  <c r="AB8" i="22"/>
  <c r="AA8" i="22"/>
  <c r="AA34" i="22"/>
  <c r="AB34" i="22"/>
  <c r="AA17" i="22"/>
  <c r="AB17" i="22"/>
  <c r="AA4" i="22"/>
  <c r="AB4" i="22"/>
  <c r="AA26" i="22"/>
  <c r="AB26" i="22"/>
  <c r="AA9" i="22"/>
  <c r="AB9" i="22"/>
  <c r="AB31" i="22"/>
  <c r="AA31" i="22"/>
  <c r="AB35" i="22"/>
  <c r="AA35" i="22"/>
  <c r="AB32" i="22"/>
  <c r="AA32" i="22"/>
  <c r="AB30" i="22"/>
  <c r="AA30" i="22"/>
  <c r="AB12" i="22"/>
  <c r="AA12" i="22"/>
  <c r="AB21" i="22"/>
  <c r="AA21" i="22"/>
  <c r="AB15" i="22"/>
  <c r="AA15" i="22"/>
  <c r="AB13" i="22"/>
  <c r="AA13" i="22"/>
  <c r="AB24" i="22"/>
  <c r="AA24" i="22"/>
  <c r="AB7" i="22"/>
  <c r="AA7" i="22"/>
  <c r="AA16" i="22"/>
  <c r="AB16" i="22"/>
  <c r="AB29" i="22"/>
  <c r="AA29" i="22"/>
  <c r="U4" i="22"/>
  <c r="S11" i="22"/>
  <c r="T5" i="22"/>
  <c r="T9" i="22"/>
  <c r="S4" i="22"/>
  <c r="S12" i="22"/>
  <c r="U5" i="22"/>
  <c r="U9" i="22"/>
  <c r="S5" i="22"/>
  <c r="S3" i="22"/>
  <c r="S8" i="22"/>
  <c r="U11" i="22"/>
  <c r="T8" i="22"/>
  <c r="U12" i="22"/>
  <c r="T6" i="22"/>
  <c r="T10" i="22"/>
  <c r="S6" i="22"/>
  <c r="T3" i="22"/>
  <c r="U3" i="22"/>
  <c r="S9" i="22"/>
  <c r="T12" i="22"/>
  <c r="U8" i="22"/>
  <c r="U6" i="22"/>
  <c r="U10" i="22"/>
  <c r="S7" i="22"/>
  <c r="T7" i="22"/>
  <c r="T11" i="22"/>
  <c r="U7" i="22"/>
  <c r="T4" i="22"/>
  <c r="S10" i="22"/>
  <c r="AF18" i="22" l="1"/>
  <c r="O25" i="23" s="1"/>
  <c r="AE18" i="22"/>
  <c r="N25" i="23" s="1"/>
  <c r="AG18" i="22"/>
  <c r="P25" i="23" s="1"/>
  <c r="AF8" i="22"/>
  <c r="O15" i="23" s="1"/>
  <c r="AG8" i="22"/>
  <c r="P15" i="23" s="1"/>
  <c r="AE8" i="22"/>
  <c r="N15" i="23" s="1"/>
  <c r="AE3" i="22"/>
  <c r="N10" i="23" s="1"/>
  <c r="AE14" i="22"/>
  <c r="N21" i="23" s="1"/>
  <c r="AG16" i="22"/>
  <c r="P23" i="23" s="1"/>
  <c r="AG13" i="22"/>
  <c r="P20" i="23" s="1"/>
  <c r="AF14" i="22"/>
  <c r="O21" i="23" s="1"/>
  <c r="AE17" i="22"/>
  <c r="N24" i="23" s="1"/>
  <c r="AF16" i="22"/>
  <c r="O23" i="23" s="1"/>
  <c r="AG14" i="22"/>
  <c r="P21" i="23" s="1"/>
  <c r="AF17" i="22"/>
  <c r="O24" i="23" s="1"/>
  <c r="AE15" i="22"/>
  <c r="N22" i="23" s="1"/>
  <c r="AG17" i="22"/>
  <c r="P24" i="23" s="1"/>
  <c r="AG15" i="22"/>
  <c r="P22" i="23" s="1"/>
  <c r="AF15" i="22"/>
  <c r="O22" i="23" s="1"/>
  <c r="AF13" i="22"/>
  <c r="O20" i="23" s="1"/>
  <c r="AE13" i="22"/>
  <c r="N20" i="23" s="1"/>
  <c r="AE16" i="22"/>
  <c r="N23" i="23" s="1"/>
  <c r="AF3" i="22"/>
  <c r="O10" i="23" s="1"/>
  <c r="AF7" i="22"/>
  <c r="O14" i="23" s="1"/>
  <c r="AG3" i="22"/>
  <c r="P10" i="23" s="1"/>
  <c r="AG7" i="22"/>
  <c r="P14" i="23" s="1"/>
  <c r="AF4" i="22"/>
  <c r="O11" i="23" s="1"/>
  <c r="AE4" i="22"/>
  <c r="N11" i="23" s="1"/>
  <c r="AG6" i="22"/>
  <c r="P13" i="23" s="1"/>
  <c r="AG4" i="22"/>
  <c r="P11" i="23" s="1"/>
  <c r="AE5" i="22"/>
  <c r="N12" i="23" s="1"/>
  <c r="AF5" i="22"/>
  <c r="O12" i="23" s="1"/>
  <c r="AE6" i="22"/>
  <c r="N13" i="23" s="1"/>
  <c r="AF6" i="22"/>
  <c r="O13" i="23" s="1"/>
  <c r="AG5" i="22"/>
  <c r="P12" i="23" s="1"/>
  <c r="AE7" i="22"/>
  <c r="N14" i="23" s="1"/>
  <c r="P16" i="23" l="1"/>
  <c r="P26" i="23"/>
</calcChain>
</file>

<file path=xl/sharedStrings.xml><?xml version="1.0" encoding="utf-8"?>
<sst xmlns="http://schemas.openxmlformats.org/spreadsheetml/2006/main" count="24198" uniqueCount="114">
  <si>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</si>
  <si>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</si>
  <si>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</si>
  <si>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</si>
  <si>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</si>
  <si>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</si>
  <si>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</si>
  <si>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</si>
  <si>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</si>
  <si>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</si>
  <si>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</si>
  <si>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</si>
  <si>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</si>
  <si>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</si>
  <si>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</si>
  <si>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</si>
  <si>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</si>
  <si>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</si>
  <si>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</si>
  <si>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</si>
  <si>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</si>
  <si>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</si>
  <si>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</si>
  <si>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</si>
  <si>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</si>
  <si>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</si>
  <si>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</si>
  <si>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</si>
  <si>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</si>
  <si>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</si>
  <si>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</si>
  <si>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</si>
  <si>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</si>
  <si>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</si>
  <si>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</si>
  <si>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</si>
  <si>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</si>
  <si>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</si>
  <si>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</si>
  <si>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</si>
  <si>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</si>
  <si>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</si>
  <si>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</si>
  <si>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</si>
  <si>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</si>
  <si>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</si>
  <si>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</si>
  <si>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</si>
  <si>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</si>
  <si>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</si>
  <si>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</si>
  <si>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</si>
  <si>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</si>
  <si>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</si>
  <si>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</si>
  <si>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</si>
  <si>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</si>
  <si>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</si>
  <si>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</si>
  <si>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</si>
  <si>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</si>
  <si>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</si>
  <si>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</si>
  <si>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</si>
  <si>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</si>
  <si>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</si>
  <si>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</si>
  <si>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</si>
  <si>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</si>
  <si>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</si>
  <si>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</si>
  <si>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</si>
  <si>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</si>
  <si>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</si>
  <si>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</si>
  <si>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</si>
  <si>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</si>
  <si>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</si>
  <si>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 xml:space="preserve">Current Year : </t>
  </si>
  <si>
    <t>Current Month :</t>
  </si>
  <si>
    <t>Previous Year :</t>
  </si>
  <si>
    <t>Previous Month :</t>
  </si>
  <si>
    <t>KPI's</t>
  </si>
  <si>
    <t>PM Year :</t>
  </si>
  <si>
    <t>Total Revenue :</t>
  </si>
  <si>
    <t>PY Revenue :</t>
  </si>
  <si>
    <t>PM Revenue :</t>
  </si>
  <si>
    <r>
      <t xml:space="preserve">YoY </t>
    </r>
    <r>
      <rPr>
        <b/>
        <sz val="11"/>
        <color theme="1"/>
        <rFont val="Calibri"/>
        <family val="2"/>
      </rPr>
      <t>Δ% :</t>
    </r>
  </si>
  <si>
    <t>MoM Δ% :</t>
  </si>
  <si>
    <t>REVENUE TREND</t>
  </si>
  <si>
    <t>Month#</t>
  </si>
  <si>
    <t>J</t>
  </si>
  <si>
    <t>F</t>
  </si>
  <si>
    <t>M</t>
  </si>
  <si>
    <t>A</t>
  </si>
  <si>
    <t>S</t>
  </si>
  <si>
    <t>O</t>
  </si>
  <si>
    <t>N</t>
  </si>
  <si>
    <t>D</t>
  </si>
  <si>
    <t xml:space="preserve">STORE PERFORMANCE </t>
  </si>
  <si>
    <t>PM Revenue</t>
  </si>
  <si>
    <t>MoM Δ%</t>
  </si>
  <si>
    <t>STORE PERFORMANCE (Sorted)</t>
  </si>
  <si>
    <t>Rank</t>
  </si>
  <si>
    <t xml:space="preserve">PRODUCT PERFORMANCE </t>
  </si>
  <si>
    <t>Product</t>
  </si>
  <si>
    <t>MoM Δ</t>
  </si>
  <si>
    <t>Rank (+)</t>
  </si>
  <si>
    <t>Rank (-)</t>
  </si>
  <si>
    <t xml:space="preserve">TOP PERFORMING PRODUCT </t>
  </si>
  <si>
    <t xml:space="preserve">BOTTOM PERFORMING PRODUCT </t>
  </si>
  <si>
    <t xml:space="preserve">Region : </t>
  </si>
  <si>
    <t xml:space="preserve">Product </t>
  </si>
  <si>
    <r>
      <t xml:space="preserve">MoM Revenue </t>
    </r>
    <r>
      <rPr>
        <b/>
        <sz val="12"/>
        <color theme="1"/>
        <rFont val="Calibri"/>
        <family val="2"/>
      </rPr>
      <t>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</si>
</sst>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2" tint="-0.24997711111789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3" fillId="6" borderId="0" xfId="0" applyFont="1" applyFill="1"/>
    <xf numFmtId="0" fontId="5" fillId="7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0" fontId="3" fillId="8" borderId="0" xfId="0" applyFont="1" applyFill="1" applyAlignment="1">
      <alignment horizontal="centerContinuous"/>
    </xf>
    <xf numFmtId="0" fontId="5" fillId="9" borderId="0" xfId="0" applyFont="1" applyFill="1"/>
    <xf numFmtId="9" fontId="0" fillId="0" borderId="0" xfId="1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10" borderId="0" xfId="0" applyFont="1" applyFill="1" applyAlignment="1">
      <alignment horizontal="center"/>
    </xf>
    <xf numFmtId="165" fontId="1" fillId="7" borderId="0" xfId="1" applyNumberFormat="1" applyFont="1" applyFill="1" applyAlignment="1">
      <alignment horizontal="center"/>
    </xf>
    <xf numFmtId="0" fontId="0" fillId="0" borderId="0" xfId="0" applyAlignment="1">
      <alignment horizontal="right"/>
    </xf>
    <xf numFmtId="164" fontId="8" fillId="0" borderId="0" xfId="0" applyNumberFormat="1" applyFont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164" fontId="10" fillId="0" borderId="0" xfId="0" applyNumberFormat="1" applyFont="1"/>
    <xf numFmtId="164" fontId="8" fillId="0" borderId="2" xfId="0" applyNumberFormat="1" applyFont="1" applyBorder="1"/>
  </cellXfs>
  <cellStyles count="2">
    <cellStyle name="Normal" xfId="0" builtinId="0"/>
    <cellStyle name="Percent" xfId="1" builtinId="5"/>
  </cellStyles>
  <dxfs count="5">
    <dxf>
      <font>
        <color theme="9" tint="-0.24994659260841701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A-4EE4-8053-68ABF5E773E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A-4EE4-8053-68ABF5E7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50552"/>
        <c:axId val="505455032"/>
      </c:lineChart>
      <c:catAx>
        <c:axId val="50545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17445687493682563"/>
              <c:y val="0.78050539569557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5032"/>
        <c:crosses val="autoZero"/>
        <c:auto val="1"/>
        <c:lblAlgn val="ctr"/>
        <c:lblOffset val="100"/>
        <c:noMultiLvlLbl val="0"/>
      </c:catAx>
      <c:valAx>
        <c:axId val="505455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3.0555558933511688E-2"/>
              <c:y val="3.985345581802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055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03462650333012"/>
          <c:y val="0.47956294788994064"/>
          <c:w val="0.21796936640526426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86476569069644"/>
          <c:y val="5.0925925925925923E-2"/>
          <c:w val="0.60346533139668224"/>
          <c:h val="0.827754447360746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Prep'!$T$2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Prep'!$S$3:$S$12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Prep'!$T$3:$T$12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22152.709999999995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5-4684-9681-A58F992E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433251192"/>
        <c:axId val="433251512"/>
      </c:barChart>
      <c:catAx>
        <c:axId val="43325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51512"/>
        <c:crosses val="autoZero"/>
        <c:auto val="1"/>
        <c:lblAlgn val="ctr"/>
        <c:lblOffset val="100"/>
        <c:noMultiLvlLbl val="0"/>
      </c:catAx>
      <c:valAx>
        <c:axId val="4332515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2835310278169269"/>
              <c:y val="0.91014905090108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43325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86476569069644"/>
          <c:y val="5.0925925925925923E-2"/>
          <c:w val="0.60346533139668224"/>
          <c:h val="0.827754447360746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Prep'!$U$2</c:f>
              <c:strCache>
                <c:ptCount val="1"/>
                <c:pt idx="0">
                  <c:v>MoM Δ%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Prep'!$K$3:$K$12</c:f>
              <c:numCache>
                <c:formatCode>General</c:formatCode>
                <c:ptCount val="10"/>
              </c:numCache>
            </c:numRef>
          </c:cat>
          <c:val>
            <c:numRef>
              <c:f>'Data Prep'!$U$3:$U$12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-0.1788871560156039</c:v>
                </c:pt>
                <c:pt idx="3">
                  <c:v>-0.13320683521372423</c:v>
                </c:pt>
                <c:pt idx="4">
                  <c:v>0.23712440332117013</c:v>
                </c:pt>
                <c:pt idx="5">
                  <c:v>0.1474812113225703</c:v>
                </c:pt>
                <c:pt idx="6">
                  <c:v>0.13137771166480761</c:v>
                </c:pt>
                <c:pt idx="7">
                  <c:v>8.5297768847375277E-2</c:v>
                </c:pt>
                <c:pt idx="8">
                  <c:v>0.27047933357538878</c:v>
                </c:pt>
                <c:pt idx="9">
                  <c:v>0.19364351342585118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FE2-4517-A2F2-4010FCC6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433251192"/>
        <c:axId val="433251512"/>
      </c:barChart>
      <c:catAx>
        <c:axId val="43325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51512"/>
        <c:crosses val="autoZero"/>
        <c:auto val="1"/>
        <c:lblAlgn val="ctr"/>
        <c:lblOffset val="100"/>
        <c:noMultiLvlLbl val="0"/>
      </c:catAx>
      <c:valAx>
        <c:axId val="4332515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MoM </a:t>
                </a:r>
                <a:r>
                  <a:rPr lang="el-GR" sz="1000" b="0" i="0" u="none" strike="noStrike" baseline="0">
                    <a:effectLst/>
                  </a:rPr>
                  <a:t>Δ%</a:t>
                </a:r>
                <a:r>
                  <a:rPr lang="el-GR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952266191843987"/>
              <c:y val="0.91363216666781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3325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120650</xdr:colOff>
      <xdr:row>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BEBCD6-2892-4914-8F84-2D47B5F6F220}"/>
            </a:ext>
          </a:extLst>
        </xdr:cNvPr>
        <xdr:cNvSpPr txBox="1"/>
      </xdr:nvSpPr>
      <xdr:spPr>
        <a:xfrm>
          <a:off x="0" y="0"/>
          <a:ext cx="7785100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85000"/>
                  <a:lumOff val="15000"/>
                </a:schemeClr>
              </a:solidFill>
            </a:rPr>
            <a:t>REGIONAL</a:t>
          </a:r>
          <a:r>
            <a:rPr lang="en-US" sz="3600" b="1" baseline="0">
              <a:solidFill>
                <a:schemeClr val="tx1">
                  <a:lumMod val="85000"/>
                  <a:lumOff val="15000"/>
                </a:schemeClr>
              </a:solidFill>
            </a:rPr>
            <a:t> REVENUE DASHBOARD</a:t>
          </a:r>
          <a:endParaRPr lang="en-US" sz="36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57150</xdr:colOff>
      <xdr:row>5</xdr:row>
      <xdr:rowOff>139700</xdr:rowOff>
    </xdr:from>
    <xdr:to>
      <xdr:col>16</xdr:col>
      <xdr:colOff>520700</xdr:colOff>
      <xdr:row>5</xdr:row>
      <xdr:rowOff>165100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7C19412-AC9C-4372-B31D-A14F448513E6}"/>
            </a:ext>
          </a:extLst>
        </xdr:cNvPr>
        <xdr:cNvCxnSpPr/>
      </xdr:nvCxnSpPr>
      <xdr:spPr>
        <a:xfrm flipV="1">
          <a:off x="57150" y="1238250"/>
          <a:ext cx="11607800" cy="254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273050</xdr:colOff>
      <xdr:row>6</xdr:row>
      <xdr:rowOff>12700</xdr:rowOff>
    </xdr:from>
    <xdr:to>
      <xdr:col>2</xdr:col>
      <xdr:colOff>1593850</xdr:colOff>
      <xdr:row>7</xdr:row>
      <xdr:rowOff>165100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530A835-30F9-41AC-815F-321CDBEFF735}"/>
            </a:ext>
          </a:extLst>
        </xdr:cNvPr>
        <xdr:cNvSpPr txBox="1"/>
      </xdr:nvSpPr>
      <xdr:spPr>
        <a:xfrm>
          <a:off x="438150" y="1295400"/>
          <a:ext cx="2228850" cy="336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>
                  <a:lumMod val="85000"/>
                  <a:lumOff val="15000"/>
                </a:schemeClr>
              </a:solidFill>
            </a:rPr>
            <a:t>Total</a:t>
          </a:r>
          <a:r>
            <a:rPr lang="en-US" sz="1600" b="1" baseline="0">
              <a:solidFill>
                <a:schemeClr val="tx1">
                  <a:lumMod val="85000"/>
                  <a:lumOff val="15000"/>
                </a:schemeClr>
              </a:solidFill>
            </a:rPr>
            <a:t> Revenue</a:t>
          </a:r>
          <a:endParaRPr lang="en-US" sz="16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86101</xdr:colOff>
      <xdr:row>13</xdr:row>
      <xdr:rowOff>15875</xdr:rowOff>
    </xdr:from>
    <xdr:to>
      <xdr:col>2</xdr:col>
      <xdr:colOff>473451</xdr:colOff>
      <xdr:row>14</xdr:row>
      <xdr:rowOff>60325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C4878CB-2C9A-4C20-ABA7-992B6E984E6B}"/>
            </a:ext>
          </a:extLst>
        </xdr:cNvPr>
        <xdr:cNvSpPr txBox="1"/>
      </xdr:nvSpPr>
      <xdr:spPr>
        <a:xfrm>
          <a:off x="251201" y="2720975"/>
          <a:ext cx="12954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85000"/>
                  <a:lumOff val="15000"/>
                </a:schemeClr>
              </a:solidFill>
            </a:rPr>
            <a:t>MoM</a:t>
          </a:r>
          <a:r>
            <a:rPr lang="en-US" sz="1100" b="0" baseline="0">
              <a:solidFill>
                <a:schemeClr val="tx1">
                  <a:lumMod val="85000"/>
                  <a:lumOff val="15000"/>
                </a:schemeClr>
              </a:solidFill>
            </a:rPr>
            <a:t> %</a:t>
          </a:r>
          <a:r>
            <a:rPr lang="el-GR" sz="1100" b="0" baseline="0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Δ</a:t>
          </a:r>
          <a:endParaRPr lang="en-US" sz="11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526520</xdr:colOff>
      <xdr:row>13</xdr:row>
      <xdr:rowOff>15875</xdr:rowOff>
    </xdr:from>
    <xdr:to>
      <xdr:col>2</xdr:col>
      <xdr:colOff>1612370</xdr:colOff>
      <xdr:row>14</xdr:row>
      <xdr:rowOff>85725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68FC082-1AAD-4818-80F8-EC96E291DE1A}"/>
            </a:ext>
          </a:extLst>
        </xdr:cNvPr>
        <xdr:cNvSpPr txBox="1"/>
      </xdr:nvSpPr>
      <xdr:spPr>
        <a:xfrm>
          <a:off x="1599670" y="2720975"/>
          <a:ext cx="10858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85000"/>
                  <a:lumOff val="15000"/>
                </a:schemeClr>
              </a:solidFill>
            </a:rPr>
            <a:t>YoY</a:t>
          </a:r>
          <a:r>
            <a:rPr lang="en-US" sz="1100" b="0" baseline="0">
              <a:solidFill>
                <a:schemeClr val="tx1">
                  <a:lumMod val="85000"/>
                  <a:lumOff val="15000"/>
                </a:schemeClr>
              </a:solidFill>
            </a:rPr>
            <a:t> %</a:t>
          </a:r>
          <a:r>
            <a:rPr lang="el-GR" sz="1100" b="0" baseline="0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Δ</a:t>
          </a:r>
          <a:endParaRPr lang="en-US" sz="11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368300</xdr:colOff>
      <xdr:row>14</xdr:row>
      <xdr:rowOff>159616</xdr:rowOff>
    </xdr:from>
    <xdr:to>
      <xdr:col>2</xdr:col>
      <xdr:colOff>1365250</xdr:colOff>
      <xdr:row>16</xdr:row>
      <xdr:rowOff>37234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A9CA9BB-DCD7-4696-B78F-43F90E9E2AAB}"/>
            </a:ext>
          </a:extLst>
        </xdr:cNvPr>
        <xdr:cNvSpPr txBox="1"/>
      </xdr:nvSpPr>
      <xdr:spPr>
        <a:xfrm>
          <a:off x="533400" y="3061566"/>
          <a:ext cx="1905000" cy="2713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85000"/>
                  <a:lumOff val="15000"/>
                </a:schemeClr>
              </a:solidFill>
            </a:rPr>
            <a:t>Revenue Trend</a:t>
          </a:r>
        </a:p>
      </xdr:txBody>
    </xdr:sp>
    <xdr:clientData/>
  </xdr:twoCellAnchor>
  <xdr:twoCellAnchor editAs="absolute">
    <xdr:from>
      <xdr:col>13</xdr:col>
      <xdr:colOff>304800</xdr:colOff>
      <xdr:row>6</xdr:row>
      <xdr:rowOff>77066</xdr:rowOff>
    </xdr:from>
    <xdr:to>
      <xdr:col>16</xdr:col>
      <xdr:colOff>133350</xdr:colOff>
      <xdr:row>7</xdr:row>
      <xdr:rowOff>165100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50ECFE9-B294-4A98-81DF-E3BED23FDF41}"/>
            </a:ext>
          </a:extLst>
        </xdr:cNvPr>
        <xdr:cNvSpPr txBox="1"/>
      </xdr:nvSpPr>
      <xdr:spPr>
        <a:xfrm>
          <a:off x="8743950" y="1359766"/>
          <a:ext cx="2533650" cy="2721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85000"/>
                  <a:lumOff val="15000"/>
                </a:schemeClr>
              </a:solidFill>
            </a:rPr>
            <a:t>Top Performing Products</a:t>
          </a:r>
        </a:p>
      </xdr:txBody>
    </xdr:sp>
    <xdr:clientData/>
  </xdr:twoCellAnchor>
  <xdr:twoCellAnchor editAs="absolute">
    <xdr:from>
      <xdr:col>13</xdr:col>
      <xdr:colOff>133350</xdr:colOff>
      <xdr:row>16</xdr:row>
      <xdr:rowOff>153266</xdr:rowOff>
    </xdr:from>
    <xdr:to>
      <xdr:col>15</xdr:col>
      <xdr:colOff>1079500</xdr:colOff>
      <xdr:row>18</xdr:row>
      <xdr:rowOff>31750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F54AFE7-E0A8-429A-B715-86A50AFCF457}"/>
            </a:ext>
          </a:extLst>
        </xdr:cNvPr>
        <xdr:cNvSpPr txBox="1"/>
      </xdr:nvSpPr>
      <xdr:spPr>
        <a:xfrm>
          <a:off x="8572500" y="3448916"/>
          <a:ext cx="2533650" cy="2721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85000"/>
                  <a:lumOff val="15000"/>
                </a:schemeClr>
              </a:solidFill>
            </a:rPr>
            <a:t>Bottom Performing Products</a:t>
          </a:r>
        </a:p>
      </xdr:txBody>
    </xdr:sp>
    <xdr:clientData/>
  </xdr:twoCellAnchor>
  <xdr:twoCellAnchor editAs="absolute">
    <xdr:from>
      <xdr:col>5</xdr:col>
      <xdr:colOff>495300</xdr:colOff>
      <xdr:row>6</xdr:row>
      <xdr:rowOff>77066</xdr:rowOff>
    </xdr:from>
    <xdr:to>
      <xdr:col>9</xdr:col>
      <xdr:colOff>590550</xdr:colOff>
      <xdr:row>7</xdr:row>
      <xdr:rowOff>165100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F472F9E-1F1F-460A-BB8D-F09DF2ED9B4F}"/>
            </a:ext>
          </a:extLst>
        </xdr:cNvPr>
        <xdr:cNvSpPr txBox="1"/>
      </xdr:nvSpPr>
      <xdr:spPr>
        <a:xfrm>
          <a:off x="4502150" y="1359766"/>
          <a:ext cx="2533650" cy="2721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85000"/>
                  <a:lumOff val="15000"/>
                </a:schemeClr>
              </a:solidFill>
            </a:rPr>
            <a:t>Store Performance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47624</xdr:colOff>
          <xdr:row>10</xdr:row>
          <xdr:rowOff>193911</xdr:rowOff>
        </xdr:from>
        <xdr:to>
          <xdr:col>2</xdr:col>
          <xdr:colOff>425450</xdr:colOff>
          <xdr:row>13</xdr:row>
          <xdr:rowOff>31751</xdr:rowOff>
        </xdr:to>
        <xdr:pic>
          <xdr:nvPicPr>
            <xdr:cNvPr id="29" name="Picture 28">
              <a:extLst>
                <a:ext uri="{FF2B5EF4-FFF2-40B4-BE49-F238E27FC236}">
                  <a16:creationId xmlns:a16="http://schemas.microsoft.com/office/drawing/2014/main" id="{87CA29B7-8359-426A-AACA-115C3E0A65B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51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12724" y="2308461"/>
              <a:ext cx="1285876" cy="42839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1</xdr:col>
      <xdr:colOff>390524</xdr:colOff>
      <xdr:row>7</xdr:row>
      <xdr:rowOff>165100</xdr:rowOff>
    </xdr:from>
    <xdr:to>
      <xdr:col>3</xdr:col>
      <xdr:colOff>295274</xdr:colOff>
      <xdr:row>11</xdr:row>
      <xdr:rowOff>50800</xdr:rowOff>
    </xdr:to>
    <xdr:sp macro="" textlink="'Data Prep'!$E$2">
      <xdr:nvSpPr>
        <xdr:cNvPr id="28" name="TextBox 27">
          <a:extLst>
            <a:ext uri="{FF2B5EF4-FFF2-40B4-BE49-F238E27FC236}">
              <a16:creationId xmlns:a16="http://schemas.microsoft.com/office/drawing/2014/main" id="{AE1E3B75-B3C1-48C6-9671-EFAA92E7F9DE}"/>
            </a:ext>
          </a:extLst>
        </xdr:cNvPr>
        <xdr:cNvSpPr txBox="1"/>
      </xdr:nvSpPr>
      <xdr:spPr>
        <a:xfrm>
          <a:off x="555624" y="1631950"/>
          <a:ext cx="2527300" cy="730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FC095A8-09E4-42BE-8F49-54245ECB8A72}" type="TxLink">
            <a:rPr lang="en-US" sz="4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$59,783</a:t>
          </a:fld>
          <a:endParaRPr lang="en-US" sz="66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535514</xdr:colOff>
          <xdr:row>11</xdr:row>
          <xdr:rowOff>6349</xdr:rowOff>
        </xdr:from>
        <xdr:to>
          <xdr:col>3</xdr:col>
          <xdr:colOff>44450</xdr:colOff>
          <xdr:row>13</xdr:row>
          <xdr:rowOff>31750</xdr:rowOff>
        </xdr:to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BDE98A0F-B789-44E3-9CBC-2CBEA41B5FA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514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608664" y="2317749"/>
              <a:ext cx="1223436" cy="41910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0</xdr:col>
      <xdr:colOff>133350</xdr:colOff>
      <xdr:row>16</xdr:row>
      <xdr:rowOff>88901</xdr:rowOff>
    </xdr:from>
    <xdr:to>
      <xdr:col>3</xdr:col>
      <xdr:colOff>501649</xdr:colOff>
      <xdr:row>24</xdr:row>
      <xdr:rowOff>146050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51E24EF-E66D-496B-825F-ABEADFB16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63500</xdr:colOff>
      <xdr:row>7</xdr:row>
      <xdr:rowOff>107968</xdr:rowOff>
    </xdr:from>
    <xdr:to>
      <xdr:col>9</xdr:col>
      <xdr:colOff>599397</xdr:colOff>
      <xdr:row>25</xdr:row>
      <xdr:rowOff>139700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956F53-985F-4174-B1C5-F9D9AE468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7</xdr:col>
      <xdr:colOff>493184</xdr:colOff>
      <xdr:row>7</xdr:row>
      <xdr:rowOff>107968</xdr:rowOff>
    </xdr:from>
    <xdr:to>
      <xdr:col>12</xdr:col>
      <xdr:colOff>139700</xdr:colOff>
      <xdr:row>25</xdr:row>
      <xdr:rowOff>141093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7583EFC-B705-427A-BE5D-07842BD1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5E07C-ABDC-43A1-80A0-8FD0D1F9EE3C}" name="Data" displayName="Data" ref="A1:J4266" totalsRowShown="0" headerRowDxfId="4">
  <tableColumns count="10">
    <tableColumn id="1" xr3:uid="{8F5D3F93-E050-49E4-BC31-F6936CF65F56}" name="Year"/>
    <tableColumn id="2" xr3:uid="{8C515BC9-EF4C-4F69-906A-3D3916758746}" name="Month"/>
    <tableColumn id="3" xr3:uid="{9287D123-8130-44BC-8EF1-36A558C426C2}" name="Store Name"/>
    <tableColumn id="4" xr3:uid="{65B89161-407F-45B7-BD9B-5929050654DD}" name="Region"/>
    <tableColumn id="5" xr3:uid="{BBD2ACAA-F74F-4068-8851-CAA09F514E22}" name="Store Type"/>
    <tableColumn id="6" xr3:uid="{4FE3B378-5D8E-48FA-B93E-3A8224EBE9CB}" name="Product Name"/>
    <tableColumn id="7" xr3:uid="{FEB5C3CD-F254-42C0-94A2-14A2C5047128}" name="Product Category"/>
    <tableColumn id="8" xr3:uid="{8263CD82-2CD2-467B-9021-9127DB43C2AE}" name="Units Sold"/>
    <tableColumn id="9" xr3:uid="{3072432F-79FF-4EB6-95DB-F5337B0E1510}" name="Revenue" dataDxfId="3"/>
    <tableColumn id="10" xr3:uid="{C974772E-DF6E-4568-85A1-4E4CE8DC9A36}" name="Profi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F2" sqref="F2:F4266"/>
    </sheetView>
  </sheetViews>
  <sheetFormatPr defaultRowHeight="14.5" x14ac:dyDescent="0.35"/>
  <cols>
    <col min="1" max="1" width="7.08984375" customWidth="1"/>
    <col min="2" max="2" width="9.08984375" customWidth="1"/>
    <col min="3" max="3" width="14.36328125" customWidth="1"/>
    <col min="4" max="4" width="15" customWidth="1"/>
    <col min="5" max="5" width="16.36328125" customWidth="1"/>
    <col min="6" max="6" width="20.453125" bestFit="1" customWidth="1"/>
    <col min="7" max="7" width="18.90625" customWidth="1"/>
    <col min="8" max="8" width="12.08984375" customWidth="1"/>
    <col min="9" max="9" width="11" customWidth="1"/>
    <col min="12" max="13" width="11.453125" bestFit="1" customWidth="1"/>
    <col min="16" max="16" width="15.453125" bestFit="1" customWidth="1"/>
    <col min="18" max="18" width="18.36328125" bestFit="1" customWidth="1"/>
    <col min="27" max="27" width="14.36328125" customWidth="1"/>
    <col min="28" max="28" width="11.453125" customWidth="1"/>
    <col min="32" max="33" width="14.36328125" customWidth="1"/>
    <col min="34" max="34" width="11.453125" customWidth="1"/>
    <col min="37" max="37" width="12.36328125" bestFit="1" customWidth="1"/>
    <col min="38" max="38" width="17.6328125" bestFit="1" customWidth="1"/>
    <col min="48" max="49" width="14.36328125" customWidth="1"/>
    <col min="50" max="50" width="17.453125" bestFit="1" customWidth="1"/>
    <col min="51" max="51" width="11.453125" customWidth="1"/>
  </cols>
  <sheetData>
    <row r="1" spans="1:51" x14ac:dyDescent="0.3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e">
        <f t="shared" ref="AV3:AV34" ca="1" si="0">_xlfn.XLOOKUP(AW3,C:C,D:D)</f>
        <v>#NAME?</v>
      </c>
      <c r="AW3" t="s">
        <v>56</v>
      </c>
      <c r="AX3" t="s">
        <v>14</v>
      </c>
      <c r="AY3" s="3">
        <f t="shared" ref="AY3:AY34" si="1">SUMIFS(I:I,D:D,Region,C:C,AW3,G:G,AX3,A:A,CurYear,B:B,CurMonth)</f>
        <v>4054.4700000000003</v>
      </c>
    </row>
    <row r="4" spans="1:51" x14ac:dyDescent="0.3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e">
        <f t="shared" ca="1" si="0"/>
        <v>#NAME?</v>
      </c>
      <c r="AW4" t="s">
        <v>56</v>
      </c>
      <c r="AX4" t="s">
        <v>9</v>
      </c>
      <c r="AY4" s="3">
        <f t="shared" si="1"/>
        <v>1991.3899999999999</v>
      </c>
    </row>
    <row r="5" spans="1:51" x14ac:dyDescent="0.3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e">
        <f t="shared" ca="1" si="0"/>
        <v>#NAME?</v>
      </c>
      <c r="AW5" t="s">
        <v>56</v>
      </c>
      <c r="AX5" t="s">
        <v>21</v>
      </c>
      <c r="AY5" s="3">
        <f t="shared" si="1"/>
        <v>2558.38</v>
      </c>
    </row>
    <row r="6" spans="1:51" x14ac:dyDescent="0.3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e">
        <f t="shared" ca="1" si="0"/>
        <v>#NAME?</v>
      </c>
      <c r="AW6" t="s">
        <v>56</v>
      </c>
      <c r="AX6" t="s">
        <v>7</v>
      </c>
      <c r="AY6" s="3">
        <f t="shared" si="1"/>
        <v>1777.49</v>
      </c>
    </row>
    <row r="7" spans="1:51" x14ac:dyDescent="0.3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e">
        <f t="shared" ca="1" si="0"/>
        <v>#NAME?</v>
      </c>
      <c r="AW7" t="s">
        <v>56</v>
      </c>
      <c r="AX7" t="s">
        <v>12</v>
      </c>
      <c r="AY7" s="3">
        <f t="shared" si="1"/>
        <v>4454.5899999999992</v>
      </c>
    </row>
    <row r="8" spans="1:51" x14ac:dyDescent="0.3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e">
        <f t="shared" ca="1" si="0"/>
        <v>#NAME?</v>
      </c>
      <c r="AW8" t="s">
        <v>58</v>
      </c>
      <c r="AX8" t="s">
        <v>14</v>
      </c>
      <c r="AY8" s="3">
        <f t="shared" si="1"/>
        <v>0</v>
      </c>
    </row>
    <row r="9" spans="1:51" x14ac:dyDescent="0.3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e">
        <f t="shared" ca="1" si="0"/>
        <v>#NAME?</v>
      </c>
      <c r="AW9" t="s">
        <v>58</v>
      </c>
      <c r="AX9" t="s">
        <v>9</v>
      </c>
      <c r="AY9" s="3">
        <f t="shared" si="1"/>
        <v>0</v>
      </c>
    </row>
    <row r="10" spans="1:51" x14ac:dyDescent="0.3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e">
        <f t="shared" ca="1" si="0"/>
        <v>#NAME?</v>
      </c>
      <c r="AW10" t="s">
        <v>58</v>
      </c>
      <c r="AX10" t="s">
        <v>21</v>
      </c>
      <c r="AY10" s="3">
        <f t="shared" si="1"/>
        <v>0</v>
      </c>
    </row>
    <row r="11" spans="1:51" x14ac:dyDescent="0.3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e">
        <f t="shared" ca="1" si="0"/>
        <v>#NAME?</v>
      </c>
      <c r="AW11" t="s">
        <v>58</v>
      </c>
      <c r="AX11" t="s">
        <v>7</v>
      </c>
      <c r="AY11" s="3">
        <f t="shared" si="1"/>
        <v>0</v>
      </c>
    </row>
    <row r="12" spans="1:51" x14ac:dyDescent="0.3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e">
        <f t="shared" ca="1" si="0"/>
        <v>#NAME?</v>
      </c>
      <c r="AW12" t="s">
        <v>58</v>
      </c>
      <c r="AX12" t="s">
        <v>12</v>
      </c>
      <c r="AY12" s="3">
        <f t="shared" si="1"/>
        <v>0</v>
      </c>
    </row>
    <row r="13" spans="1:51" x14ac:dyDescent="0.3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e">
        <f t="shared" ca="1" si="0"/>
        <v>#NAME?</v>
      </c>
      <c r="AW13" t="s">
        <v>59</v>
      </c>
      <c r="AX13" t="s">
        <v>14</v>
      </c>
      <c r="AY13" s="3">
        <f t="shared" si="1"/>
        <v>3190.53</v>
      </c>
    </row>
    <row r="14" spans="1:51" x14ac:dyDescent="0.3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e">
        <f t="shared" ca="1" si="0"/>
        <v>#NAME?</v>
      </c>
      <c r="AW14" t="s">
        <v>59</v>
      </c>
      <c r="AX14" t="s">
        <v>9</v>
      </c>
      <c r="AY14" s="3">
        <f t="shared" si="1"/>
        <v>2685.67</v>
      </c>
    </row>
    <row r="15" spans="1:51" x14ac:dyDescent="0.3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e">
        <f t="shared" ca="1" si="0"/>
        <v>#NAME?</v>
      </c>
      <c r="AW15" t="s">
        <v>59</v>
      </c>
      <c r="AX15" t="s">
        <v>21</v>
      </c>
      <c r="AY15" s="3">
        <f t="shared" si="1"/>
        <v>2337.73</v>
      </c>
    </row>
    <row r="16" spans="1:51" x14ac:dyDescent="0.3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e">
        <f t="shared" ca="1" si="0"/>
        <v>#NAME?</v>
      </c>
      <c r="AW16" t="s">
        <v>59</v>
      </c>
      <c r="AX16" t="s">
        <v>7</v>
      </c>
      <c r="AY16" s="3">
        <f t="shared" si="1"/>
        <v>1368.05</v>
      </c>
    </row>
    <row r="17" spans="1:51" x14ac:dyDescent="0.3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e">
        <f t="shared" ca="1" si="0"/>
        <v>#NAME?</v>
      </c>
      <c r="AW17" t="s">
        <v>59</v>
      </c>
      <c r="AX17" t="s">
        <v>12</v>
      </c>
      <c r="AY17" s="3">
        <f t="shared" si="1"/>
        <v>3312.5699999999997</v>
      </c>
    </row>
    <row r="18" spans="1:51" x14ac:dyDescent="0.3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e">
        <f t="shared" ca="1" si="0"/>
        <v>#NAME?</v>
      </c>
      <c r="AW18" t="s">
        <v>60</v>
      </c>
      <c r="AX18" t="s">
        <v>14</v>
      </c>
      <c r="AY18" s="3">
        <f t="shared" si="1"/>
        <v>0</v>
      </c>
    </row>
    <row r="19" spans="1:51" x14ac:dyDescent="0.3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e">
        <f t="shared" ca="1" si="0"/>
        <v>#NAME?</v>
      </c>
      <c r="AW19" t="s">
        <v>60</v>
      </c>
      <c r="AX19" t="s">
        <v>9</v>
      </c>
      <c r="AY19" s="3">
        <f t="shared" si="1"/>
        <v>0</v>
      </c>
    </row>
    <row r="20" spans="1:51" x14ac:dyDescent="0.3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e">
        <f t="shared" ca="1" si="0"/>
        <v>#NAME?</v>
      </c>
      <c r="AW20" t="s">
        <v>60</v>
      </c>
      <c r="AX20" t="s">
        <v>21</v>
      </c>
      <c r="AY20" s="3">
        <f t="shared" si="1"/>
        <v>0</v>
      </c>
    </row>
    <row r="21" spans="1:51" x14ac:dyDescent="0.3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e">
        <f t="shared" ca="1" si="0"/>
        <v>#NAME?</v>
      </c>
      <c r="AW21" t="s">
        <v>60</v>
      </c>
      <c r="AX21" t="s">
        <v>7</v>
      </c>
      <c r="AY21" s="3">
        <f t="shared" si="1"/>
        <v>0</v>
      </c>
    </row>
    <row r="22" spans="1:51" x14ac:dyDescent="0.3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e">
        <f t="shared" ca="1" si="0"/>
        <v>#NAME?</v>
      </c>
      <c r="AW22" t="s">
        <v>60</v>
      </c>
      <c r="AX22" t="s">
        <v>12</v>
      </c>
      <c r="AY22" s="3">
        <f t="shared" si="1"/>
        <v>0</v>
      </c>
    </row>
    <row r="23" spans="1:51" x14ac:dyDescent="0.3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e">
        <f t="shared" ca="1" si="0"/>
        <v>#NAME?</v>
      </c>
      <c r="AW23" t="s">
        <v>61</v>
      </c>
      <c r="AX23" t="s">
        <v>14</v>
      </c>
      <c r="AY23" s="3">
        <f t="shared" si="1"/>
        <v>15007.820000000002</v>
      </c>
    </row>
    <row r="24" spans="1:51" x14ac:dyDescent="0.3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e">
        <f t="shared" ca="1" si="0"/>
        <v>#NAME?</v>
      </c>
      <c r="AW24" t="s">
        <v>61</v>
      </c>
      <c r="AX24" t="s">
        <v>9</v>
      </c>
      <c r="AY24" s="3">
        <f t="shared" si="1"/>
        <v>3027.2099999999996</v>
      </c>
    </row>
    <row r="25" spans="1:51" x14ac:dyDescent="0.3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e">
        <f t="shared" ca="1" si="0"/>
        <v>#NAME?</v>
      </c>
      <c r="AW25" t="s">
        <v>61</v>
      </c>
      <c r="AX25" t="s">
        <v>21</v>
      </c>
      <c r="AY25" s="3">
        <f t="shared" si="1"/>
        <v>2835.35</v>
      </c>
    </row>
    <row r="26" spans="1:51" x14ac:dyDescent="0.3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e">
        <f t="shared" ca="1" si="0"/>
        <v>#NAME?</v>
      </c>
      <c r="AW26" t="s">
        <v>61</v>
      </c>
      <c r="AX26" t="s">
        <v>7</v>
      </c>
      <c r="AY26" s="3">
        <f t="shared" si="1"/>
        <v>4043.84</v>
      </c>
    </row>
    <row r="27" spans="1:51" x14ac:dyDescent="0.3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e">
        <f t="shared" ca="1" si="0"/>
        <v>#NAME?</v>
      </c>
      <c r="AW27" t="s">
        <v>61</v>
      </c>
      <c r="AX27" t="s">
        <v>12</v>
      </c>
      <c r="AY27" s="3">
        <f t="shared" si="1"/>
        <v>7137.8899999999994</v>
      </c>
    </row>
    <row r="28" spans="1:51" x14ac:dyDescent="0.3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e">
        <f t="shared" ca="1" si="0"/>
        <v>#NAME?</v>
      </c>
      <c r="AW28" t="s">
        <v>53</v>
      </c>
      <c r="AX28" t="s">
        <v>14</v>
      </c>
      <c r="AY28" s="3">
        <f t="shared" si="1"/>
        <v>0</v>
      </c>
    </row>
    <row r="29" spans="1:51" x14ac:dyDescent="0.3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e">
        <f t="shared" ca="1" si="0"/>
        <v>#NAME?</v>
      </c>
      <c r="AW29" t="s">
        <v>53</v>
      </c>
      <c r="AX29" t="s">
        <v>9</v>
      </c>
      <c r="AY29" s="3">
        <f t="shared" si="1"/>
        <v>0</v>
      </c>
    </row>
    <row r="30" spans="1:51" x14ac:dyDescent="0.3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e">
        <f t="shared" ca="1" si="0"/>
        <v>#NAME?</v>
      </c>
      <c r="AW30" t="s">
        <v>53</v>
      </c>
      <c r="AX30" t="s">
        <v>21</v>
      </c>
      <c r="AY30" s="3">
        <f t="shared" si="1"/>
        <v>0</v>
      </c>
    </row>
    <row r="31" spans="1:51" x14ac:dyDescent="0.3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e">
        <f t="shared" ca="1" si="0"/>
        <v>#NAME?</v>
      </c>
      <c r="AW31" t="s">
        <v>53</v>
      </c>
      <c r="AX31" t="s">
        <v>7</v>
      </c>
      <c r="AY31" s="3">
        <f t="shared" si="1"/>
        <v>0</v>
      </c>
    </row>
    <row r="32" spans="1:51" x14ac:dyDescent="0.3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e">
        <f t="shared" ca="1" si="0"/>
        <v>#NAME?</v>
      </c>
      <c r="AW32" t="s">
        <v>53</v>
      </c>
      <c r="AX32" t="s">
        <v>12</v>
      </c>
      <c r="AY32" s="3">
        <f t="shared" si="1"/>
        <v>0</v>
      </c>
    </row>
    <row r="33" spans="1:51" x14ac:dyDescent="0.3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e">
        <f t="shared" ca="1" si="0"/>
        <v>#NAME?</v>
      </c>
      <c r="AW33" t="s">
        <v>54</v>
      </c>
      <c r="AX33" t="s">
        <v>14</v>
      </c>
      <c r="AY33" s="3">
        <f t="shared" si="1"/>
        <v>0</v>
      </c>
    </row>
    <row r="34" spans="1:51" x14ac:dyDescent="0.3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e">
        <f t="shared" ca="1" si="0"/>
        <v>#NAME?</v>
      </c>
      <c r="AW34" t="s">
        <v>54</v>
      </c>
      <c r="AX34" t="s">
        <v>9</v>
      </c>
      <c r="AY34" s="3">
        <f t="shared" si="1"/>
        <v>0</v>
      </c>
    </row>
    <row r="35" spans="1:51" x14ac:dyDescent="0.3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e">
        <f t="shared" ref="AV35:AV66" ca="1" si="2">_xlfn.XLOOKUP(AW35,C:C,D:D)</f>
        <v>#NAME?</v>
      </c>
      <c r="AW35" t="s">
        <v>54</v>
      </c>
      <c r="AX35" t="s">
        <v>21</v>
      </c>
      <c r="AY35" s="3">
        <f t="shared" ref="AY35:AY66" si="3">SUMIFS(I:I,D:D,Region,C:C,AW35,G:G,AX35,A:A,CurYear,B:B,CurMonth)</f>
        <v>0</v>
      </c>
    </row>
    <row r="36" spans="1:51" x14ac:dyDescent="0.3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e">
        <f t="shared" ca="1" si="2"/>
        <v>#NAME?</v>
      </c>
      <c r="AW36" t="s">
        <v>54</v>
      </c>
      <c r="AX36" t="s">
        <v>7</v>
      </c>
      <c r="AY36" s="3">
        <f t="shared" si="3"/>
        <v>0</v>
      </c>
    </row>
    <row r="37" spans="1:51" x14ac:dyDescent="0.3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e">
        <f t="shared" ca="1" si="2"/>
        <v>#NAME?</v>
      </c>
      <c r="AW37" t="s">
        <v>54</v>
      </c>
      <c r="AX37" t="s">
        <v>12</v>
      </c>
      <c r="AY37" s="3">
        <f t="shared" si="3"/>
        <v>0</v>
      </c>
    </row>
    <row r="38" spans="1:51" x14ac:dyDescent="0.3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e">
        <f t="shared" ca="1" si="2"/>
        <v>#NAME?</v>
      </c>
      <c r="AW38" t="s">
        <v>55</v>
      </c>
      <c r="AX38" t="s">
        <v>14</v>
      </c>
      <c r="AY38" s="3">
        <f t="shared" si="3"/>
        <v>0</v>
      </c>
    </row>
    <row r="39" spans="1:51" x14ac:dyDescent="0.3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e">
        <f t="shared" ca="1" si="2"/>
        <v>#NAME?</v>
      </c>
      <c r="AW39" t="s">
        <v>55</v>
      </c>
      <c r="AX39" t="s">
        <v>9</v>
      </c>
      <c r="AY39" s="3">
        <f t="shared" si="3"/>
        <v>0</v>
      </c>
    </row>
    <row r="40" spans="1:51" x14ac:dyDescent="0.3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e">
        <f t="shared" ca="1" si="2"/>
        <v>#NAME?</v>
      </c>
      <c r="AW40" t="s">
        <v>55</v>
      </c>
      <c r="AX40" t="s">
        <v>21</v>
      </c>
      <c r="AY40" s="3">
        <f t="shared" si="3"/>
        <v>0</v>
      </c>
    </row>
    <row r="41" spans="1:51" x14ac:dyDescent="0.3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e">
        <f t="shared" ca="1" si="2"/>
        <v>#NAME?</v>
      </c>
      <c r="AW41" t="s">
        <v>55</v>
      </c>
      <c r="AX41" t="s">
        <v>7</v>
      </c>
      <c r="AY41" s="3">
        <f t="shared" si="3"/>
        <v>0</v>
      </c>
    </row>
    <row r="42" spans="1:51" x14ac:dyDescent="0.3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e">
        <f t="shared" ca="1" si="2"/>
        <v>#NAME?</v>
      </c>
      <c r="AW42" t="s">
        <v>55</v>
      </c>
      <c r="AX42" t="s">
        <v>12</v>
      </c>
      <c r="AY42" s="3">
        <f t="shared" si="3"/>
        <v>0</v>
      </c>
    </row>
    <row r="43" spans="1:51" x14ac:dyDescent="0.3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e">
        <f t="shared" ca="1" si="2"/>
        <v>#NAME?</v>
      </c>
      <c r="AW43" t="s">
        <v>57</v>
      </c>
      <c r="AX43" t="s">
        <v>14</v>
      </c>
      <c r="AY43" s="3">
        <f t="shared" si="3"/>
        <v>0</v>
      </c>
    </row>
    <row r="44" spans="1:51" x14ac:dyDescent="0.3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e">
        <f t="shared" ca="1" si="2"/>
        <v>#NAME?</v>
      </c>
      <c r="AW44" t="s">
        <v>57</v>
      </c>
      <c r="AX44" t="s">
        <v>9</v>
      </c>
      <c r="AY44" s="3">
        <f t="shared" si="3"/>
        <v>0</v>
      </c>
    </row>
    <row r="45" spans="1:51" x14ac:dyDescent="0.3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e">
        <f t="shared" ca="1" si="2"/>
        <v>#NAME?</v>
      </c>
      <c r="AW45" t="s">
        <v>57</v>
      </c>
      <c r="AX45" t="s">
        <v>21</v>
      </c>
      <c r="AY45" s="3">
        <f t="shared" si="3"/>
        <v>0</v>
      </c>
    </row>
    <row r="46" spans="1:51" x14ac:dyDescent="0.3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e">
        <f t="shared" ca="1" si="2"/>
        <v>#NAME?</v>
      </c>
      <c r="AW46" t="s">
        <v>57</v>
      </c>
      <c r="AX46" t="s">
        <v>7</v>
      </c>
      <c r="AY46" s="3">
        <f t="shared" si="3"/>
        <v>0</v>
      </c>
    </row>
    <row r="47" spans="1:51" x14ac:dyDescent="0.3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e">
        <f t="shared" ca="1" si="2"/>
        <v>#NAME?</v>
      </c>
      <c r="AW47" t="s">
        <v>57</v>
      </c>
      <c r="AX47" t="s">
        <v>12</v>
      </c>
      <c r="AY47" s="3">
        <f t="shared" si="3"/>
        <v>0</v>
      </c>
    </row>
    <row r="48" spans="1:51" x14ac:dyDescent="0.3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e">
        <f t="shared" ca="1" si="2"/>
        <v>#NAME?</v>
      </c>
      <c r="AW48" t="s">
        <v>62</v>
      </c>
      <c r="AX48" t="s">
        <v>14</v>
      </c>
      <c r="AY48" s="3">
        <f t="shared" si="3"/>
        <v>0</v>
      </c>
    </row>
    <row r="49" spans="1:51" x14ac:dyDescent="0.3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e">
        <f t="shared" ca="1" si="2"/>
        <v>#NAME?</v>
      </c>
      <c r="AW49" t="s">
        <v>62</v>
      </c>
      <c r="AX49" t="s">
        <v>9</v>
      </c>
      <c r="AY49" s="3">
        <f t="shared" si="3"/>
        <v>0</v>
      </c>
    </row>
    <row r="50" spans="1:51" x14ac:dyDescent="0.3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e">
        <f t="shared" ca="1" si="2"/>
        <v>#NAME?</v>
      </c>
      <c r="AW50" t="s">
        <v>62</v>
      </c>
      <c r="AX50" t="s">
        <v>21</v>
      </c>
      <c r="AY50" s="3">
        <f t="shared" si="3"/>
        <v>0</v>
      </c>
    </row>
    <row r="51" spans="1:51" x14ac:dyDescent="0.3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e">
        <f t="shared" ca="1" si="2"/>
        <v>#NAME?</v>
      </c>
      <c r="AW51" t="s">
        <v>62</v>
      </c>
      <c r="AX51" t="s">
        <v>7</v>
      </c>
      <c r="AY51" s="3">
        <f t="shared" si="3"/>
        <v>0</v>
      </c>
    </row>
    <row r="52" spans="1:51" x14ac:dyDescent="0.3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e">
        <f t="shared" ca="1" si="2"/>
        <v>#NAME?</v>
      </c>
      <c r="AW52" t="s">
        <v>62</v>
      </c>
      <c r="AX52" t="s">
        <v>12</v>
      </c>
      <c r="AY52" s="3">
        <f t="shared" si="3"/>
        <v>0</v>
      </c>
    </row>
    <row r="53" spans="1:51" x14ac:dyDescent="0.3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FA1E-7858-4DD1-A3A1-0FB239A490AA}">
  <dimension ref="A1:AG36"/>
  <sheetViews>
    <sheetView topLeftCell="T4" zoomScale="120" zoomScaleNormal="120" workbookViewId="0">
      <selection activeCell="AA3" sqref="AA3"/>
    </sheetView>
  </sheetViews>
  <sheetFormatPr defaultRowHeight="14.5" x14ac:dyDescent="0.35"/>
  <cols>
    <col min="1" max="1" width="15.08984375" customWidth="1"/>
    <col min="2" max="2" width="9.1796875" customWidth="1"/>
    <col min="4" max="4" width="15.08984375" customWidth="1"/>
    <col min="12" max="12" width="12.6328125" customWidth="1"/>
    <col min="14" max="14" width="13" customWidth="1"/>
    <col min="15" max="15" width="8.90625" customWidth="1"/>
    <col min="23" max="23" width="15.08984375" customWidth="1"/>
    <col min="25" max="25" width="10.90625" customWidth="1"/>
    <col min="31" max="31" width="15.54296875" customWidth="1"/>
  </cols>
  <sheetData>
    <row r="1" spans="1:33" x14ac:dyDescent="0.35">
      <c r="A1" s="6" t="s">
        <v>75</v>
      </c>
      <c r="B1" s="6"/>
      <c r="D1" s="11" t="s">
        <v>82</v>
      </c>
      <c r="E1" s="11"/>
      <c r="G1" s="11" t="s">
        <v>89</v>
      </c>
      <c r="H1" s="11"/>
      <c r="I1" s="11"/>
      <c r="J1" s="11"/>
      <c r="L1" s="11" t="s">
        <v>99</v>
      </c>
      <c r="M1" s="11"/>
      <c r="N1" s="11"/>
      <c r="O1" s="11"/>
      <c r="R1" s="11" t="s">
        <v>102</v>
      </c>
      <c r="S1" s="11"/>
      <c r="T1" s="11"/>
      <c r="U1" s="11"/>
      <c r="W1" s="11" t="s">
        <v>104</v>
      </c>
      <c r="X1" s="11"/>
      <c r="Y1" s="11"/>
      <c r="Z1" s="11"/>
      <c r="AA1" s="11"/>
      <c r="AB1" s="11"/>
      <c r="AD1" s="11" t="s">
        <v>109</v>
      </c>
      <c r="AE1" s="11"/>
      <c r="AF1" s="11"/>
      <c r="AG1" s="11"/>
    </row>
    <row r="2" spans="1:33" x14ac:dyDescent="0.35">
      <c r="A2" s="7" t="s">
        <v>52</v>
      </c>
      <c r="B2" s="7" t="s">
        <v>76</v>
      </c>
      <c r="D2" s="9" t="s">
        <v>84</v>
      </c>
      <c r="E2" s="10">
        <f>SUMIFS(Data[Revenue],Data[Region],Region,Data[Year],CurYear, Data[Month],CurMonth)</f>
        <v>59782.98000000001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L2" s="12" t="s">
        <v>63</v>
      </c>
      <c r="M2" s="12" t="s">
        <v>46</v>
      </c>
      <c r="N2" s="12" t="s">
        <v>100</v>
      </c>
      <c r="O2" s="12" t="s">
        <v>101</v>
      </c>
      <c r="P2" s="12" t="s">
        <v>103</v>
      </c>
      <c r="R2" s="12" t="s">
        <v>103</v>
      </c>
      <c r="S2" s="12" t="s">
        <v>63</v>
      </c>
      <c r="T2" s="12" t="s">
        <v>46</v>
      </c>
      <c r="U2" s="12" t="s">
        <v>101</v>
      </c>
      <c r="W2" s="12" t="s">
        <v>105</v>
      </c>
      <c r="X2" s="12" t="s">
        <v>46</v>
      </c>
      <c r="Y2" s="12" t="s">
        <v>100</v>
      </c>
      <c r="Z2" s="12" t="s">
        <v>106</v>
      </c>
      <c r="AA2" s="12" t="s">
        <v>107</v>
      </c>
      <c r="AB2" s="12" t="s">
        <v>108</v>
      </c>
      <c r="AD2" s="12" t="s">
        <v>103</v>
      </c>
      <c r="AE2" s="12" t="s">
        <v>105</v>
      </c>
      <c r="AF2" s="12" t="s">
        <v>46</v>
      </c>
      <c r="AG2" s="12" t="s">
        <v>106</v>
      </c>
    </row>
    <row r="3" spans="1:33" x14ac:dyDescent="0.35">
      <c r="A3" t="s">
        <v>4</v>
      </c>
      <c r="B3" t="str">
        <f>Dashboard!C5</f>
        <v>Los Angeles</v>
      </c>
      <c r="D3" s="9" t="s">
        <v>85</v>
      </c>
      <c r="E3" s="10">
        <f>SUMIFS(Data[Revenue],Data[Region],Region,Data[Month],CurMonth,Data[Year], PrevYear)</f>
        <v>44643.76</v>
      </c>
      <c r="G3">
        <v>1</v>
      </c>
      <c r="H3" t="s">
        <v>91</v>
      </c>
      <c r="I3" s="3">
        <f>SUMIFS(Data[[Revenue]:[Revenue]],Data[[Region]:[Region]],Region,Data[[Month]:[Month]],'Data Prep'!$G3,Data[[Year]:[Year]],'Data Prep'!I$2)</f>
        <v>37135.47</v>
      </c>
      <c r="J3" s="3">
        <f>IF(G3&gt;CurMonth,NA(),SUMIFS(Data[[Revenue]:[Revenue]],Data[[Region]:[Region]],Region,Data[[Month]:[Month]],'Data Prep'!$G3,Data[[Year]:[Year]],'Data Prep'!J$2))</f>
        <v>51959.660000000011</v>
      </c>
      <c r="L3" t="s">
        <v>59</v>
      </c>
      <c r="M3" s="3">
        <f>SUMIFS(Data[Revenue],Data[Store Name],L3,Data[Month],CurMonth,Data[Year],CurYear)</f>
        <v>12894.550000000001</v>
      </c>
      <c r="N3" s="3">
        <f>SUMIFS(Data[Revenue],Data[Store Name],L3,Data[Month],PrevMonth,Data[Year],PMYear)</f>
        <v>9291.49</v>
      </c>
      <c r="O3" s="13">
        <f t="shared" ref="O3:O12" si="0">M3/N3-1</f>
        <v>0.38778064659166622</v>
      </c>
      <c r="P3">
        <f>_xlfn.RANK.AVG(M3,$M$3:$M$12,1)</f>
        <v>1</v>
      </c>
      <c r="R3">
        <v>1</v>
      </c>
      <c r="S3" t="str">
        <f>INDEX($L$3:$P$12,MATCH($R3,$P$3:$P$12,0),MATCH(S$2,$L$2:$P$2,0))</f>
        <v>Hollywood</v>
      </c>
      <c r="T3" s="3">
        <f t="shared" ref="T3:U3" si="1">INDEX($L$3:$P$12,MATCH($R3,$P$3:$P$12,0),MATCH(T$2,$L$2:$P$2,0))</f>
        <v>12894.550000000001</v>
      </c>
      <c r="U3" s="13">
        <f t="shared" si="1"/>
        <v>0.38778064659166622</v>
      </c>
      <c r="W3" t="s">
        <v>13</v>
      </c>
      <c r="X3" s="3">
        <f>SUMIFS(Data[Revenue],Data[Region],Region, Data[Month],CurMonth,Data[Year],CurYear,Data[Product Name],W3)</f>
        <v>1630.98</v>
      </c>
      <c r="Y3" s="3">
        <f>SUMIFS(Data[Revenue],Data[Region],Region, Data[Month],PrevMonth,Data[Year],PMYear,Data[Product Name],W3)</f>
        <v>3517.8</v>
      </c>
      <c r="Z3" s="2">
        <f>X3-Y3</f>
        <v>-1886.8200000000002</v>
      </c>
      <c r="AA3">
        <f>_xlfn.RANK.AVG(Z3,$Z$3:$Z$36,0)</f>
        <v>34</v>
      </c>
      <c r="AB3">
        <f>_xlfn.RANK.AVG(Z3,$Z$3:$Z$36,1)</f>
        <v>1</v>
      </c>
      <c r="AD3">
        <v>1</v>
      </c>
      <c r="AE3" t="str">
        <f t="shared" ref="AE3:AG8" si="2">INDEX($W$3:$AB$36,MATCH($AD3,$AA$3:$AA$36,0),MATCH(AE$2,$W$2:$AB$2,0))</f>
        <v>Etch A Sketch</v>
      </c>
      <c r="AF3" s="3">
        <f t="shared" si="2"/>
        <v>3442.3599999999997</v>
      </c>
      <c r="AG3" s="3">
        <f t="shared" si="2"/>
        <v>2938.6</v>
      </c>
    </row>
    <row r="4" spans="1:33" x14ac:dyDescent="0.35">
      <c r="A4" t="s">
        <v>5</v>
      </c>
      <c r="D4" s="9" t="s">
        <v>86</v>
      </c>
      <c r="E4" s="10">
        <f>SUMIFS(Data[Revenue], Data[Region], Region, Data[Month], PrevMonth,Data[Year],PMYear)</f>
        <v>46196.220000000008</v>
      </c>
      <c r="G4">
        <v>2</v>
      </c>
      <c r="H4" t="s">
        <v>92</v>
      </c>
      <c r="I4" s="3">
        <f>SUMIFS(Data[[Revenue]:[Revenue]],Data[[Region]:[Region]],Region,Data[[Month]:[Month]],'Data Prep'!$G4,Data[[Year]:[Year]],'Data Prep'!I$2)</f>
        <v>31324.390000000007</v>
      </c>
      <c r="J4" s="3">
        <f>IF(G4&gt;CurMonth,NA(),SUMIFS(Data[[Revenue]:[Revenue]],Data[[Region]:[Region]],Region,Data[[Month]:[Month]],'Data Prep'!$G4,Data[[Year]:[Year]],'Data Prep'!J$2))</f>
        <v>53726.850000000006</v>
      </c>
      <c r="L4" t="s">
        <v>56</v>
      </c>
      <c r="M4" s="3">
        <f>SUMIFS(Data[Revenue],Data[Store Name],L4,Data[Month],CurMonth,Data[Year],CurYear)</f>
        <v>14836.320000000002</v>
      </c>
      <c r="N4" s="3">
        <f>SUMIFS(Data[Revenue],Data[Store Name],L4,Data[Month],PrevMonth,Data[Year],PMYear)</f>
        <v>11676.369999999999</v>
      </c>
      <c r="O4" s="13">
        <f t="shared" si="0"/>
        <v>0.27062777215864209</v>
      </c>
      <c r="P4">
        <f t="shared" ref="P4:P12" si="3">_xlfn.RANK.AVG(M4,$M$3:$M$12,1)</f>
        <v>2</v>
      </c>
      <c r="R4">
        <v>2</v>
      </c>
      <c r="S4" t="str">
        <f t="shared" ref="S4:U12" si="4">INDEX($L$3:$P$12,MATCH($R4,$P$3:$P$12,0),MATCH(S$2,$L$2:$P$2,0))</f>
        <v>Beverly Hills</v>
      </c>
      <c r="T4" s="3">
        <f t="shared" si="4"/>
        <v>14836.320000000002</v>
      </c>
      <c r="U4" s="13">
        <f t="shared" si="4"/>
        <v>0.27062777215864209</v>
      </c>
      <c r="W4" t="s">
        <v>24</v>
      </c>
      <c r="X4" s="3">
        <f>SUMIFS(Data[Revenue],Data[Region],Region, Data[Month],CurMonth,Data[Year],CurYear,Data[Product Name],W4)</f>
        <v>2403.1499999999996</v>
      </c>
      <c r="Y4" s="3">
        <f>SUMIFS(Data[Revenue],Data[Region],Region, Data[Month],PrevMonth,Data[Year],PMYear,Data[Product Name],W4)</f>
        <v>1337.97</v>
      </c>
      <c r="Z4" s="2">
        <f t="shared" ref="Z4:Z36" si="5">X4-Y4</f>
        <v>1065.1799999999996</v>
      </c>
      <c r="AA4">
        <f t="shared" ref="AA4:AA36" si="6">_xlfn.RANK.AVG(Z4,$Z$3:$Z$36,0)</f>
        <v>9</v>
      </c>
      <c r="AB4">
        <f t="shared" ref="AB4:AB36" si="7">_xlfn.RANK.AVG(Z4,$Z$3:$Z$36,1)</f>
        <v>26</v>
      </c>
      <c r="AD4">
        <v>2</v>
      </c>
      <c r="AE4" t="str">
        <f t="shared" si="2"/>
        <v>Rubik's Cube</v>
      </c>
      <c r="AF4" s="3">
        <f t="shared" si="2"/>
        <v>5037.4799999999996</v>
      </c>
      <c r="AG4" s="3">
        <f t="shared" si="2"/>
        <v>2798.5999999999995</v>
      </c>
    </row>
    <row r="5" spans="1:33" x14ac:dyDescent="0.35">
      <c r="A5" t="s">
        <v>48</v>
      </c>
      <c r="D5" s="9" t="s">
        <v>87</v>
      </c>
      <c r="E5" s="17">
        <f>E2/E3-1</f>
        <v>0.33911166980559004</v>
      </c>
      <c r="G5">
        <v>3</v>
      </c>
      <c r="H5" t="s">
        <v>93</v>
      </c>
      <c r="I5" s="3">
        <f>SUMIFS(Data[[Revenue]:[Revenue]],Data[[Region]:[Region]],Region,Data[[Month]:[Month]],'Data Prep'!$G5,Data[[Year]:[Year]],'Data Prep'!I$2)</f>
        <v>38310.149999999987</v>
      </c>
      <c r="J5" s="3">
        <f>IF(G5&gt;CurMonth,NA(),SUMIFS(Data[[Revenue]:[Revenue]],Data[[Region]:[Region]],Region,Data[[Month]:[Month]],'Data Prep'!$G5,Data[[Year]:[Year]],'Data Prep'!J$2))</f>
        <v>53604.229999999989</v>
      </c>
      <c r="L5" t="s">
        <v>54</v>
      </c>
      <c r="M5" s="3">
        <f>SUMIFS(Data[Revenue],Data[Store Name],L5,Data[Month],CurMonth,Data[Year],CurYear)</f>
        <v>16131.78</v>
      </c>
      <c r="N5" s="3">
        <f>SUMIFS(Data[Revenue],Data[Store Name],L5,Data[Month],PrevMonth,Data[Year],PMYear)</f>
        <v>19646.239999999998</v>
      </c>
      <c r="O5" s="13">
        <f t="shared" si="0"/>
        <v>-0.1788871560156039</v>
      </c>
      <c r="P5">
        <f t="shared" si="3"/>
        <v>3</v>
      </c>
      <c r="R5">
        <v>3</v>
      </c>
      <c r="S5" t="str">
        <f t="shared" si="4"/>
        <v>Michigan Ave</v>
      </c>
      <c r="T5" s="3">
        <f t="shared" si="4"/>
        <v>16131.78</v>
      </c>
      <c r="U5" s="13">
        <f t="shared" si="4"/>
        <v>-0.1788871560156039</v>
      </c>
      <c r="W5" t="s">
        <v>18</v>
      </c>
      <c r="X5" s="3">
        <f>SUMIFS(Data[Revenue],Data[Region],Region, Data[Month],CurMonth,Data[Year],CurYear,Data[Product Name],W5)</f>
        <v>116.91</v>
      </c>
      <c r="Y5" s="3">
        <f>SUMIFS(Data[Revenue],Data[Region],Region, Data[Month],PrevMonth,Data[Year],PMYear,Data[Product Name],W5)</f>
        <v>0</v>
      </c>
      <c r="Z5" s="2">
        <f t="shared" si="5"/>
        <v>116.91</v>
      </c>
      <c r="AA5">
        <f t="shared" si="6"/>
        <v>19</v>
      </c>
      <c r="AB5">
        <f t="shared" si="7"/>
        <v>16</v>
      </c>
      <c r="AD5">
        <v>3</v>
      </c>
      <c r="AE5" t="str">
        <f t="shared" si="2"/>
        <v>Colorbuds</v>
      </c>
      <c r="AF5" s="3">
        <f t="shared" si="2"/>
        <v>5291.47</v>
      </c>
      <c r="AG5" s="3">
        <f t="shared" si="2"/>
        <v>2248.5000000000005</v>
      </c>
    </row>
    <row r="6" spans="1:33" x14ac:dyDescent="0.35">
      <c r="D6" s="9" t="s">
        <v>88</v>
      </c>
      <c r="E6" s="17">
        <f>E2/E4-1</f>
        <v>0.29410977781298997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43124.819999999992</v>
      </c>
      <c r="J6" s="3">
        <f>IF(G6&gt;CurMonth,NA(),SUMIFS(Data[[Revenue]:[Revenue]],Data[[Region]:[Region]],Region,Data[[Month]:[Month]],'Data Prep'!$G6,Data[[Year]:[Year]],'Data Prep'!J$2))</f>
        <v>50597.080000000009</v>
      </c>
      <c r="L6" t="s">
        <v>55</v>
      </c>
      <c r="M6" s="3">
        <f>SUMIFS(Data[Revenue],Data[Store Name],L6,Data[Month],CurMonth,Data[Year],CurYear)</f>
        <v>20890.14</v>
      </c>
      <c r="N6" s="3">
        <f>SUMIFS(Data[Revenue],Data[Store Name],L6,Data[Month],PrevMonth,Data[Year],PMYear)</f>
        <v>24100.490000000009</v>
      </c>
      <c r="O6" s="13">
        <f t="shared" si="0"/>
        <v>-0.13320683521372423</v>
      </c>
      <c r="P6">
        <f t="shared" si="3"/>
        <v>4</v>
      </c>
      <c r="R6">
        <v>4</v>
      </c>
      <c r="S6" t="str">
        <f t="shared" si="4"/>
        <v>Millenium</v>
      </c>
      <c r="T6" s="3">
        <f t="shared" si="4"/>
        <v>20890.14</v>
      </c>
      <c r="U6" s="13">
        <f t="shared" si="4"/>
        <v>-0.13320683521372423</v>
      </c>
      <c r="W6" t="s">
        <v>30</v>
      </c>
      <c r="X6" s="3">
        <f>SUMIFS(Data[Revenue],Data[Region],Region, Data[Month],CurMonth,Data[Year],CurYear,Data[Product Name],W6)</f>
        <v>0</v>
      </c>
      <c r="Y6" s="3">
        <f>SUMIFS(Data[Revenue],Data[Region],Region, Data[Month],PrevMonth,Data[Year],PMYear,Data[Product Name],W6)</f>
        <v>229.77</v>
      </c>
      <c r="Z6" s="2">
        <f t="shared" si="5"/>
        <v>-229.77</v>
      </c>
      <c r="AA6">
        <f t="shared" si="6"/>
        <v>28</v>
      </c>
      <c r="AB6">
        <f t="shared" si="7"/>
        <v>7</v>
      </c>
      <c r="AD6">
        <v>4</v>
      </c>
      <c r="AE6" t="str">
        <f t="shared" si="2"/>
        <v>Kids Makeup Kit</v>
      </c>
      <c r="AF6" s="3">
        <f t="shared" si="2"/>
        <v>2878.5599999999995</v>
      </c>
      <c r="AG6" s="3">
        <f t="shared" si="2"/>
        <v>1579.2099999999996</v>
      </c>
    </row>
    <row r="7" spans="1:33" x14ac:dyDescent="0.35">
      <c r="A7" s="6" t="s">
        <v>77</v>
      </c>
      <c r="B7" s="6"/>
      <c r="G7">
        <v>5</v>
      </c>
      <c r="H7" t="s">
        <v>93</v>
      </c>
      <c r="I7" s="3">
        <f>SUMIFS(Data[[Revenue]:[Revenue]],Data[[Region]:[Region]],Region,Data[[Month]:[Month]],'Data Prep'!$G7,Data[[Year]:[Year]],'Data Prep'!I$2)</f>
        <v>48602.219999999994</v>
      </c>
      <c r="J7" s="3">
        <f>IF(G7&gt;CurMonth,NA(),SUMIFS(Data[[Revenue]:[Revenue]],Data[[Region]:[Region]],Region,Data[[Month]:[Month]],'Data Prep'!$G7,Data[[Year]:[Year]],'Data Prep'!J$2))</f>
        <v>66944.169999999984</v>
      </c>
      <c r="L7" t="s">
        <v>53</v>
      </c>
      <c r="M7" s="3">
        <f>SUMIFS(Data[Revenue],Data[Store Name],L7,Data[Month],CurMonth,Data[Year],CurYear)</f>
        <v>21829.790000000008</v>
      </c>
      <c r="N7" s="3">
        <f>SUMIFS(Data[Revenue],Data[Store Name],L7,Data[Month],PrevMonth,Data[Year],PMYear)</f>
        <v>17645.59</v>
      </c>
      <c r="O7" s="13">
        <f t="shared" si="0"/>
        <v>0.23712440332117013</v>
      </c>
      <c r="P7">
        <f t="shared" si="3"/>
        <v>5</v>
      </c>
      <c r="R7">
        <v>5</v>
      </c>
      <c r="S7" t="str">
        <f t="shared" si="4"/>
        <v>Lincoln Park</v>
      </c>
      <c r="T7" s="3">
        <f t="shared" si="4"/>
        <v>21829.790000000008</v>
      </c>
      <c r="U7" s="13">
        <f t="shared" si="4"/>
        <v>0.23712440332117013</v>
      </c>
      <c r="W7" t="s">
        <v>20</v>
      </c>
      <c r="X7" s="3">
        <f>SUMIFS(Data[Revenue],Data[Region],Region, Data[Month],CurMonth,Data[Year],CurYear,Data[Product Name],W7)</f>
        <v>5291.47</v>
      </c>
      <c r="Y7" s="3">
        <f>SUMIFS(Data[Revenue],Data[Region],Region, Data[Month],PrevMonth,Data[Year],PMYear,Data[Product Name],W7)</f>
        <v>3042.97</v>
      </c>
      <c r="Z7" s="2">
        <f t="shared" si="5"/>
        <v>2248.5000000000005</v>
      </c>
      <c r="AA7">
        <f t="shared" si="6"/>
        <v>3</v>
      </c>
      <c r="AB7">
        <f t="shared" si="7"/>
        <v>32</v>
      </c>
      <c r="AD7">
        <v>5</v>
      </c>
      <c r="AE7" t="str">
        <f t="shared" si="2"/>
        <v>Nerf Gun</v>
      </c>
      <c r="AF7" s="3">
        <f t="shared" si="2"/>
        <v>2338.83</v>
      </c>
      <c r="AG7" s="3">
        <f t="shared" si="2"/>
        <v>1339.33</v>
      </c>
    </row>
    <row r="8" spans="1:33" x14ac:dyDescent="0.35">
      <c r="A8" s="8" t="s">
        <v>78</v>
      </c>
      <c r="B8">
        <f>MAX(Data[Year])</f>
        <v>2021</v>
      </c>
      <c r="G8">
        <v>6</v>
      </c>
      <c r="H8" t="s">
        <v>91</v>
      </c>
      <c r="I8" s="3">
        <f>SUMIFS(Data[[Revenue]:[Revenue]],Data[[Region]:[Region]],Region,Data[[Month]:[Month]],'Data Prep'!$G8,Data[[Year]:[Year]],'Data Prep'!I$2)</f>
        <v>42487.139999999992</v>
      </c>
      <c r="J8" s="3">
        <f>IF(G8&gt;CurMonth,NA(),SUMIFS(Data[[Revenue]:[Revenue]],Data[[Region]:[Region]],Region,Data[[Month]:[Month]],'Data Prep'!$G8,Data[[Year]:[Year]],'Data Prep'!J$2))</f>
        <v>46196.220000000008</v>
      </c>
      <c r="L8" t="s">
        <v>58</v>
      </c>
      <c r="M8" s="3">
        <f>SUMIFS(Data[Revenue],Data[Store Name],L8,Data[Month],CurMonth,Data[Year],CurYear)</f>
        <v>22152.709999999995</v>
      </c>
      <c r="N8" s="3">
        <f>SUMIFS(Data[Revenue],Data[Store Name],L8,Data[Month],PrevMonth,Data[Year],PMYear)</f>
        <v>19305.510000000002</v>
      </c>
      <c r="O8" s="13">
        <f t="shared" si="0"/>
        <v>0.1474812113225703</v>
      </c>
      <c r="P8">
        <f t="shared" si="3"/>
        <v>6</v>
      </c>
      <c r="R8">
        <v>6</v>
      </c>
      <c r="S8" t="str">
        <f t="shared" si="4"/>
        <v>Fifth Avenue</v>
      </c>
      <c r="T8" s="3">
        <f t="shared" si="4"/>
        <v>22152.709999999995</v>
      </c>
      <c r="U8" s="13">
        <f t="shared" si="4"/>
        <v>0.1474812113225703</v>
      </c>
      <c r="W8" t="s">
        <v>25</v>
      </c>
      <c r="X8" s="3">
        <f>SUMIFS(Data[Revenue],Data[Region],Region, Data[Month],CurMonth,Data[Year],CurYear,Data[Product Name],W8)</f>
        <v>1295.19</v>
      </c>
      <c r="Y8" s="3">
        <f>SUMIFS(Data[Revenue],Data[Region],Region, Data[Month],PrevMonth,Data[Year],PMYear,Data[Product Name],W8)</f>
        <v>655.58999999999992</v>
      </c>
      <c r="Z8" s="2">
        <f t="shared" si="5"/>
        <v>639.60000000000014</v>
      </c>
      <c r="AA8">
        <f t="shared" si="6"/>
        <v>12</v>
      </c>
      <c r="AB8">
        <f t="shared" si="7"/>
        <v>23</v>
      </c>
      <c r="AD8">
        <v>6</v>
      </c>
      <c r="AE8" t="str">
        <f t="shared" si="2"/>
        <v>Toy Robot</v>
      </c>
      <c r="AF8" s="3">
        <f t="shared" si="2"/>
        <v>1663.3599999999997</v>
      </c>
      <c r="AG8" s="3">
        <f t="shared" si="2"/>
        <v>1325.4899999999998</v>
      </c>
    </row>
    <row r="9" spans="1:33" x14ac:dyDescent="0.35">
      <c r="A9" s="8" t="s">
        <v>79</v>
      </c>
      <c r="B9">
        <f>_xlfn.MAXIFS(Data[Month],Data[Year],CurYear)</f>
        <v>7</v>
      </c>
      <c r="G9">
        <v>7</v>
      </c>
      <c r="H9" t="s">
        <v>91</v>
      </c>
      <c r="I9" s="3">
        <f>SUMIFS(Data[[Revenue]:[Revenue]],Data[[Region]:[Region]],Region,Data[[Month]:[Month]],'Data Prep'!$G9,Data[[Year]:[Year]],'Data Prep'!I$2)</f>
        <v>44643.76</v>
      </c>
      <c r="J9" s="3">
        <f>IF(G9&gt;CurMonth,NA(),SUMIFS(Data[[Revenue]:[Revenue]],Data[[Region]:[Region]],Region,Data[[Month]:[Month]],'Data Prep'!$G9,Data[[Year]:[Year]],'Data Prep'!J$2))</f>
        <v>59782.98000000001</v>
      </c>
      <c r="L9" t="s">
        <v>62</v>
      </c>
      <c r="M9" s="3">
        <f>SUMIFS(Data[Revenue],Data[Store Name],L9,Data[Month],CurMonth,Data[Year],CurYear)</f>
        <v>22817.06</v>
      </c>
      <c r="N9" s="3">
        <f>SUMIFS(Data[Revenue],Data[Store Name],L9,Data[Month],PrevMonth,Data[Year],PMYear)</f>
        <v>20167.499999999996</v>
      </c>
      <c r="O9" s="13">
        <f t="shared" si="0"/>
        <v>0.13137771166480761</v>
      </c>
      <c r="P9">
        <f t="shared" si="3"/>
        <v>7</v>
      </c>
      <c r="R9">
        <v>7</v>
      </c>
      <c r="S9" t="str">
        <f t="shared" si="4"/>
        <v>Times Square</v>
      </c>
      <c r="T9" s="3">
        <f t="shared" si="4"/>
        <v>22817.06</v>
      </c>
      <c r="U9" s="13">
        <f t="shared" si="4"/>
        <v>0.13137771166480761</v>
      </c>
      <c r="W9" t="s">
        <v>8</v>
      </c>
      <c r="X9" s="3">
        <f>SUMIFS(Data[Revenue],Data[Region],Region, Data[Month],CurMonth,Data[Year],CurYear,Data[Product Name],W9)</f>
        <v>1502.85</v>
      </c>
      <c r="Y9" s="3">
        <f>SUMIFS(Data[Revenue],Data[Region],Region, Data[Month],PrevMonth,Data[Year],PMYear,Data[Product Name],W9)</f>
        <v>1209.27</v>
      </c>
      <c r="Z9" s="2">
        <f t="shared" si="5"/>
        <v>293.57999999999993</v>
      </c>
      <c r="AA9">
        <f t="shared" si="6"/>
        <v>17</v>
      </c>
      <c r="AB9">
        <f t="shared" si="7"/>
        <v>18</v>
      </c>
    </row>
    <row r="10" spans="1:33" x14ac:dyDescent="0.35">
      <c r="A10" s="8" t="s">
        <v>80</v>
      </c>
      <c r="B10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36202.770000000004</v>
      </c>
      <c r="J10" s="3" t="e">
        <f>IF(G10&gt;CurMonth,NA(),SUMIFS(Data[[Revenue]:[Revenue]],Data[[Region]:[Region]],Region,Data[[Month]:[Month]],'Data Prep'!$G10,Data[[Year]:[Year]],'Data Prep'!J$2))</f>
        <v>#N/A</v>
      </c>
      <c r="L10" t="s">
        <v>60</v>
      </c>
      <c r="M10" s="3">
        <f>SUMIFS(Data[Revenue],Data[Store Name],L10,Data[Month],CurMonth,Data[Year],CurYear)</f>
        <v>24068.03</v>
      </c>
      <c r="N10" s="3">
        <f>SUMIFS(Data[Revenue],Data[Store Name],L10,Data[Month],PrevMonth,Data[Year],PMYear)</f>
        <v>22176.43</v>
      </c>
      <c r="O10" s="13">
        <f t="shared" si="0"/>
        <v>8.5297768847375277E-2</v>
      </c>
      <c r="P10">
        <f t="shared" si="3"/>
        <v>8</v>
      </c>
      <c r="R10">
        <v>8</v>
      </c>
      <c r="S10" t="str">
        <f t="shared" si="4"/>
        <v>JFK</v>
      </c>
      <c r="T10" s="3">
        <f t="shared" si="4"/>
        <v>24068.03</v>
      </c>
      <c r="U10" s="13">
        <f t="shared" si="4"/>
        <v>8.5297768847375277E-2</v>
      </c>
      <c r="W10" t="s">
        <v>17</v>
      </c>
      <c r="X10" s="3">
        <f>SUMIFS(Data[Revenue],Data[Region],Region, Data[Month],CurMonth,Data[Year],CurYear,Data[Product Name],W10)</f>
        <v>3868.48</v>
      </c>
      <c r="Y10" s="3">
        <f>SUMIFS(Data[Revenue],Data[Region],Region, Data[Month],PrevMonth,Data[Year],PMYear,Data[Product Name],W10)</f>
        <v>2758.4900000000002</v>
      </c>
      <c r="Z10" s="2">
        <f t="shared" si="5"/>
        <v>1109.9899999999998</v>
      </c>
      <c r="AA10">
        <f t="shared" si="6"/>
        <v>8</v>
      </c>
      <c r="AB10">
        <f t="shared" si="7"/>
        <v>27</v>
      </c>
    </row>
    <row r="11" spans="1:33" x14ac:dyDescent="0.35">
      <c r="A11" s="8" t="s">
        <v>81</v>
      </c>
      <c r="B11">
        <f>IF(CurMonth=1,12,CurMonth-1)</f>
        <v>6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34881.53</v>
      </c>
      <c r="J11" s="3" t="e">
        <f>IF(G11&gt;CurMonth,NA(),SUMIFS(Data[[Revenue]:[Revenue]],Data[[Region]:[Region]],Region,Data[[Month]:[Month]],'Data Prep'!$G11,Data[[Year]:[Year]],'Data Prep'!J$2))</f>
        <v>#N/A</v>
      </c>
      <c r="L11" t="s">
        <v>61</v>
      </c>
      <c r="M11" s="3">
        <f>SUMIFS(Data[Revenue],Data[Store Name],L11,Data[Month],CurMonth,Data[Year],CurYear)</f>
        <v>32052.109999999993</v>
      </c>
      <c r="N11" s="3">
        <f>SUMIFS(Data[Revenue],Data[Store Name],L11,Data[Month],PrevMonth,Data[Year],PMYear)</f>
        <v>25228.359999999997</v>
      </c>
      <c r="O11" s="13">
        <f t="shared" si="0"/>
        <v>0.27047933357538878</v>
      </c>
      <c r="P11">
        <f t="shared" si="3"/>
        <v>9</v>
      </c>
      <c r="R11">
        <v>9</v>
      </c>
      <c r="S11" t="str">
        <f t="shared" si="4"/>
        <v>LAX</v>
      </c>
      <c r="T11" s="3">
        <f t="shared" si="4"/>
        <v>32052.109999999993</v>
      </c>
      <c r="U11" s="13">
        <f t="shared" si="4"/>
        <v>0.27047933357538878</v>
      </c>
      <c r="W11" t="s">
        <v>28</v>
      </c>
      <c r="X11" s="3">
        <f>SUMIFS(Data[Revenue],Data[Region],Region, Data[Month],CurMonth,Data[Year],CurYear,Data[Product Name],W11)</f>
        <v>2623.25</v>
      </c>
      <c r="Y11" s="3">
        <f>SUMIFS(Data[Revenue],Data[Region],Region, Data[Month],PrevMonth,Data[Year],PMYear,Data[Product Name],W11)</f>
        <v>1783.81</v>
      </c>
      <c r="Z11" s="2">
        <f t="shared" si="5"/>
        <v>839.44</v>
      </c>
      <c r="AA11">
        <f t="shared" si="6"/>
        <v>10</v>
      </c>
      <c r="AB11">
        <f t="shared" si="7"/>
        <v>25</v>
      </c>
      <c r="AD11" s="11" t="s">
        <v>110</v>
      </c>
      <c r="AE11" s="11"/>
      <c r="AF11" s="11"/>
      <c r="AG11" s="11"/>
    </row>
    <row r="12" spans="1:33" x14ac:dyDescent="0.35">
      <c r="A12" s="8" t="s">
        <v>83</v>
      </c>
      <c r="B12">
        <f>IF(CurMonth=1,PrevYear, 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43505.939999999995</v>
      </c>
      <c r="J12" s="3" t="e">
        <f>IF(G12&gt;CurMonth,NA(),SUMIFS(Data[[Revenue]:[Revenue]],Data[[Region]:[Region]],Region,Data[[Month]:[Month]],'Data Prep'!$G12,Data[[Year]:[Year]],'Data Prep'!J$2))</f>
        <v>#N/A</v>
      </c>
      <c r="L12" t="s">
        <v>57</v>
      </c>
      <c r="M12" s="3">
        <f>SUMIFS(Data[Revenue],Data[Store Name],L12,Data[Month],CurMonth,Data[Year],CurYear)</f>
        <v>36101.759999999995</v>
      </c>
      <c r="N12" s="3">
        <f>SUMIFS(Data[Revenue],Data[Store Name],L12,Data[Month],PrevMonth,Data[Year],PMYear)</f>
        <v>30245.009999999995</v>
      </c>
      <c r="O12" s="13">
        <f t="shared" si="0"/>
        <v>0.19364351342585118</v>
      </c>
      <c r="P12">
        <f t="shared" si="3"/>
        <v>10</v>
      </c>
      <c r="R12">
        <v>10</v>
      </c>
      <c r="S12" t="str">
        <f t="shared" si="4"/>
        <v>O'Hare</v>
      </c>
      <c r="T12" s="3">
        <f t="shared" si="4"/>
        <v>36101.759999999995</v>
      </c>
      <c r="U12" s="13">
        <f t="shared" si="4"/>
        <v>0.19364351342585118</v>
      </c>
      <c r="W12" t="s">
        <v>32</v>
      </c>
      <c r="X12" s="3">
        <f>SUMIFS(Data[Revenue],Data[Region],Region, Data[Month],CurMonth,Data[Year],CurYear,Data[Product Name],W12)</f>
        <v>857.22</v>
      </c>
      <c r="Y12" s="3">
        <f>SUMIFS(Data[Revenue],Data[Region],Region, Data[Month],PrevMonth,Data[Year],PMYear,Data[Product Name],W12)</f>
        <v>538.51</v>
      </c>
      <c r="Z12" s="2">
        <f t="shared" si="5"/>
        <v>318.71000000000004</v>
      </c>
      <c r="AA12">
        <f t="shared" si="6"/>
        <v>15</v>
      </c>
      <c r="AB12">
        <f t="shared" si="7"/>
        <v>20</v>
      </c>
      <c r="AD12" s="12" t="s">
        <v>103</v>
      </c>
      <c r="AE12" s="12" t="s">
        <v>105</v>
      </c>
      <c r="AF12" s="12" t="s">
        <v>46</v>
      </c>
      <c r="AG12" s="12" t="s">
        <v>106</v>
      </c>
    </row>
    <row r="13" spans="1:33" x14ac:dyDescent="0.35"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43677.41</v>
      </c>
      <c r="J13" s="3" t="e">
        <f>IF(G13&gt;CurMonth,NA(),SUMIFS(Data[[Revenue]:[Revenue]],Data[[Region]:[Region]],Region,Data[[Month]:[Month]],'Data Prep'!$G13,Data[[Year]:[Year]],'Data Prep'!J$2))</f>
        <v>#N/A</v>
      </c>
      <c r="W13" t="s">
        <v>31</v>
      </c>
      <c r="X13" s="3">
        <f>SUMIFS(Data[Revenue],Data[Region],Region, Data[Month],CurMonth,Data[Year],CurYear,Data[Product Name],W13)</f>
        <v>2878.5599999999995</v>
      </c>
      <c r="Y13" s="3">
        <f>SUMIFS(Data[Revenue],Data[Region],Region, Data[Month],PrevMonth,Data[Year],PMYear,Data[Product Name],W13)</f>
        <v>1299.3499999999999</v>
      </c>
      <c r="Z13" s="2">
        <f t="shared" si="5"/>
        <v>1579.2099999999996</v>
      </c>
      <c r="AA13">
        <f t="shared" si="6"/>
        <v>4</v>
      </c>
      <c r="AB13">
        <f t="shared" si="7"/>
        <v>31</v>
      </c>
      <c r="AD13">
        <v>1</v>
      </c>
      <c r="AE13" t="str">
        <f t="shared" ref="AE13:AG18" si="8">INDEX($W$3:$AB$36,MATCH($AD13,$AB$3:$AB$36,0),MATCH(AE$2,$W$2:$AB$2,0))</f>
        <v>Action Figure</v>
      </c>
      <c r="AF13" s="3">
        <f t="shared" si="8"/>
        <v>1630.98</v>
      </c>
      <c r="AG13" s="3">
        <f t="shared" si="8"/>
        <v>-1886.8200000000002</v>
      </c>
    </row>
    <row r="14" spans="1:33" x14ac:dyDescent="0.35">
      <c r="G14">
        <v>12</v>
      </c>
      <c r="H14" t="s">
        <v>98</v>
      </c>
      <c r="I14" s="3">
        <f>SUMIFS(Data[[Revenue]:[Revenue]],Data[[Region]:[Region]],Region,Data[[Month]:[Month]],'Data Prep'!$G14,Data[[Year]:[Year]],'Data Prep'!I$2)</f>
        <v>61614.720000000001</v>
      </c>
      <c r="J14" s="3" t="e">
        <f>IF(G14&gt;CurMonth,NA(),SUMIFS(Data[[Revenue]:[Revenue]],Data[[Region]:[Region]],Region,Data[[Month]:[Month]],'Data Prep'!$G14,Data[[Year]:[Year]],'Data Prep'!J$2))</f>
        <v>#N/A</v>
      </c>
      <c r="W14" t="s">
        <v>15</v>
      </c>
      <c r="X14" s="3">
        <f>SUMIFS(Data[Revenue],Data[Region],Region, Data[Month],CurMonth,Data[Year],CurYear,Data[Product Name],W14)</f>
        <v>8517.8700000000008</v>
      </c>
      <c r="Y14" s="3">
        <f>SUMIFS(Data[Revenue],Data[Region],Region, Data[Month],PrevMonth,Data[Year],PMYear,Data[Product Name],W14)</f>
        <v>10157.460000000001</v>
      </c>
      <c r="Z14" s="2">
        <f t="shared" si="5"/>
        <v>-1639.5900000000001</v>
      </c>
      <c r="AA14">
        <f t="shared" si="6"/>
        <v>33</v>
      </c>
      <c r="AB14">
        <f t="shared" si="7"/>
        <v>2</v>
      </c>
      <c r="AD14">
        <v>2</v>
      </c>
      <c r="AE14" t="str">
        <f t="shared" si="8"/>
        <v>Lego Bricks</v>
      </c>
      <c r="AF14" s="3">
        <f t="shared" si="8"/>
        <v>8517.8700000000008</v>
      </c>
      <c r="AG14" s="3">
        <f t="shared" si="8"/>
        <v>-1639.5900000000001</v>
      </c>
    </row>
    <row r="15" spans="1:33" x14ac:dyDescent="0.35">
      <c r="W15" t="s">
        <v>71</v>
      </c>
      <c r="X15" s="3">
        <f>SUMIFS(Data[Revenue],Data[Region],Region, Data[Month],CurMonth,Data[Year],CurYear,Data[Product Name],W15)</f>
        <v>369.63</v>
      </c>
      <c r="Y15" s="3">
        <f>SUMIFS(Data[Revenue],Data[Region],Region, Data[Month],PrevMonth,Data[Year],PMYear,Data[Product Name],W15)</f>
        <v>699.3</v>
      </c>
      <c r="Z15" s="2">
        <f t="shared" si="5"/>
        <v>-329.66999999999996</v>
      </c>
      <c r="AA15">
        <f t="shared" si="6"/>
        <v>30</v>
      </c>
      <c r="AB15">
        <f t="shared" si="7"/>
        <v>5</v>
      </c>
      <c r="AD15">
        <v>3</v>
      </c>
      <c r="AE15" t="str">
        <f t="shared" si="8"/>
        <v>Gamer Headset</v>
      </c>
      <c r="AF15" s="3">
        <f t="shared" si="8"/>
        <v>776.62999999999988</v>
      </c>
      <c r="AG15" s="3">
        <f t="shared" si="8"/>
        <v>-944.55</v>
      </c>
    </row>
    <row r="16" spans="1:33" x14ac:dyDescent="0.35">
      <c r="W16" t="s">
        <v>19</v>
      </c>
      <c r="X16" s="3">
        <f>SUMIFS(Data[Revenue],Data[Region],Region, Data[Month],CurMonth,Data[Year],CurYear,Data[Product Name],W16)</f>
        <v>0</v>
      </c>
      <c r="Y16" s="3">
        <f>SUMIFS(Data[Revenue],Data[Region],Region, Data[Month],PrevMonth,Data[Year],PMYear,Data[Product Name],W16)</f>
        <v>119.94</v>
      </c>
      <c r="Z16" s="2">
        <f t="shared" si="5"/>
        <v>-119.94</v>
      </c>
      <c r="AA16">
        <f t="shared" si="6"/>
        <v>24</v>
      </c>
      <c r="AB16">
        <f t="shared" si="7"/>
        <v>11</v>
      </c>
      <c r="AD16">
        <v>4</v>
      </c>
      <c r="AE16" t="str">
        <f t="shared" si="8"/>
        <v>Magic Sand</v>
      </c>
      <c r="AF16" s="3">
        <f t="shared" si="8"/>
        <v>4924.92</v>
      </c>
      <c r="AG16" s="3">
        <f t="shared" si="8"/>
        <v>-591.6299999999992</v>
      </c>
    </row>
    <row r="17" spans="23:33" x14ac:dyDescent="0.35">
      <c r="W17" t="s">
        <v>27</v>
      </c>
      <c r="X17" s="3">
        <f>SUMIFS(Data[Revenue],Data[Region],Region, Data[Month],CurMonth,Data[Year],CurYear,Data[Product Name],W17)</f>
        <v>1034.5400000000002</v>
      </c>
      <c r="Y17" s="3">
        <f>SUMIFS(Data[Revenue],Data[Region],Region, Data[Month],PrevMonth,Data[Year],PMYear,Data[Product Name],W17)</f>
        <v>1043.5100000000002</v>
      </c>
      <c r="Z17" s="2">
        <f t="shared" si="5"/>
        <v>-8.9700000000000273</v>
      </c>
      <c r="AA17">
        <f t="shared" si="6"/>
        <v>21</v>
      </c>
      <c r="AB17">
        <f t="shared" si="7"/>
        <v>14</v>
      </c>
      <c r="AD17">
        <v>5</v>
      </c>
      <c r="AE17" t="str">
        <f t="shared" si="8"/>
        <v>Mini Ping Pong</v>
      </c>
      <c r="AF17" s="3">
        <f t="shared" si="8"/>
        <v>369.63</v>
      </c>
      <c r="AG17" s="3">
        <f t="shared" si="8"/>
        <v>-329.66999999999996</v>
      </c>
    </row>
    <row r="18" spans="23:33" x14ac:dyDescent="0.35">
      <c r="W18" t="s">
        <v>11</v>
      </c>
      <c r="X18" s="3">
        <f>SUMIFS(Data[Revenue],Data[Region],Region, Data[Month],CurMonth,Data[Year],CurYear,Data[Product Name],W18)</f>
        <v>494.01</v>
      </c>
      <c r="Y18" s="3">
        <f>SUMIFS(Data[Revenue],Data[Region],Region, Data[Month],PrevMonth,Data[Year],PMYear,Data[Product Name],W18)</f>
        <v>404.19</v>
      </c>
      <c r="Z18" s="2">
        <f t="shared" si="5"/>
        <v>89.82</v>
      </c>
      <c r="AA18">
        <f t="shared" si="6"/>
        <v>20</v>
      </c>
      <c r="AB18">
        <f t="shared" si="7"/>
        <v>15</v>
      </c>
      <c r="AD18">
        <v>6</v>
      </c>
      <c r="AE18" t="str">
        <f t="shared" si="8"/>
        <v>Barrel O' Slime</v>
      </c>
      <c r="AF18" s="3">
        <f t="shared" si="8"/>
        <v>1181.04</v>
      </c>
      <c r="AG18" s="3">
        <f t="shared" si="8"/>
        <v>-319.20000000000027</v>
      </c>
    </row>
    <row r="19" spans="23:33" x14ac:dyDescent="0.35">
      <c r="W19" t="s">
        <v>26</v>
      </c>
      <c r="X19" s="3">
        <f>SUMIFS(Data[Revenue],Data[Region],Region, Data[Month],CurMonth,Data[Year],CurYear,Data[Product Name],W19)</f>
        <v>5037.4799999999996</v>
      </c>
      <c r="Y19" s="3">
        <f>SUMIFS(Data[Revenue],Data[Region],Region, Data[Month],PrevMonth,Data[Year],PMYear,Data[Product Name],W19)</f>
        <v>2238.88</v>
      </c>
      <c r="Z19" s="2">
        <f t="shared" si="5"/>
        <v>2798.5999999999995</v>
      </c>
      <c r="AA19">
        <f t="shared" si="6"/>
        <v>2</v>
      </c>
      <c r="AB19">
        <f t="shared" si="7"/>
        <v>33</v>
      </c>
    </row>
    <row r="20" spans="23:33" x14ac:dyDescent="0.35">
      <c r="W20" t="s">
        <v>6</v>
      </c>
      <c r="X20" s="3">
        <f>SUMIFS(Data[Revenue],Data[Region],Region, Data[Month],CurMonth,Data[Year],CurYear,Data[Product Name],W20)</f>
        <v>2238.5100000000002</v>
      </c>
      <c r="Y20" s="3">
        <f>SUMIFS(Data[Revenue],Data[Region],Region, Data[Month],PrevMonth,Data[Year],PMYear,Data[Product Name],W20)</f>
        <v>952.94</v>
      </c>
      <c r="Z20" s="2">
        <f t="shared" si="5"/>
        <v>1285.5700000000002</v>
      </c>
      <c r="AA20">
        <f t="shared" si="6"/>
        <v>7</v>
      </c>
      <c r="AB20">
        <f t="shared" si="7"/>
        <v>28</v>
      </c>
    </row>
    <row r="21" spans="23:33" x14ac:dyDescent="0.35">
      <c r="W21" t="s">
        <v>16</v>
      </c>
      <c r="X21" s="3">
        <f>SUMIFS(Data[Revenue],Data[Region],Region, Data[Month],CurMonth,Data[Year],CurYear,Data[Product Name],W21)</f>
        <v>545.57999999999993</v>
      </c>
      <c r="Y21" s="3">
        <f>SUMIFS(Data[Revenue],Data[Region],Region, Data[Month],PrevMonth,Data[Year],PMYear,Data[Product Name],W21)</f>
        <v>233.82000000000002</v>
      </c>
      <c r="Z21" s="2">
        <f t="shared" si="5"/>
        <v>311.75999999999988</v>
      </c>
      <c r="AA21">
        <f t="shared" si="6"/>
        <v>16</v>
      </c>
      <c r="AB21">
        <f t="shared" si="7"/>
        <v>19</v>
      </c>
    </row>
    <row r="22" spans="23:33" x14ac:dyDescent="0.35">
      <c r="W22" t="s">
        <v>23</v>
      </c>
      <c r="X22" s="3">
        <f>SUMIFS(Data[Revenue],Data[Region],Region, Data[Month],CurMonth,Data[Year],CurYear,Data[Product Name],W22)</f>
        <v>1663.3599999999997</v>
      </c>
      <c r="Y22" s="3">
        <f>SUMIFS(Data[Revenue],Data[Region],Region, Data[Month],PrevMonth,Data[Year],PMYear,Data[Product Name],W22)</f>
        <v>337.87</v>
      </c>
      <c r="Z22" s="2">
        <f t="shared" si="5"/>
        <v>1325.4899999999998</v>
      </c>
      <c r="AA22">
        <f t="shared" si="6"/>
        <v>6</v>
      </c>
      <c r="AB22">
        <f t="shared" si="7"/>
        <v>29</v>
      </c>
    </row>
    <row r="23" spans="23:33" x14ac:dyDescent="0.35">
      <c r="W23" t="s">
        <v>10</v>
      </c>
      <c r="X23" s="3">
        <f>SUMIFS(Data[Revenue],Data[Region],Region, Data[Month],CurMonth,Data[Year],CurYear,Data[Product Name],W23)</f>
        <v>2338.83</v>
      </c>
      <c r="Y23" s="3">
        <f>SUMIFS(Data[Revenue],Data[Region],Region, Data[Month],PrevMonth,Data[Year],PMYear,Data[Product Name],W23)</f>
        <v>999.5</v>
      </c>
      <c r="Z23" s="2">
        <f t="shared" si="5"/>
        <v>1339.33</v>
      </c>
      <c r="AA23">
        <f t="shared" si="6"/>
        <v>5</v>
      </c>
      <c r="AB23">
        <f t="shared" si="7"/>
        <v>30</v>
      </c>
    </row>
    <row r="24" spans="23:33" x14ac:dyDescent="0.35">
      <c r="W24" t="s">
        <v>66</v>
      </c>
      <c r="X24" s="3">
        <f>SUMIFS(Data[Revenue],Data[Region],Region, Data[Month],CurMonth,Data[Year],CurYear,Data[Product Name],W24)</f>
        <v>0</v>
      </c>
      <c r="Y24" s="3">
        <f>SUMIFS(Data[Revenue],Data[Region],Region, Data[Month],PrevMonth,Data[Year],PMYear,Data[Product Name],W24)</f>
        <v>124.94999999999999</v>
      </c>
      <c r="Z24" s="2">
        <f t="shared" si="5"/>
        <v>-124.94999999999999</v>
      </c>
      <c r="AA24">
        <f t="shared" si="6"/>
        <v>25</v>
      </c>
      <c r="AB24">
        <f t="shared" si="7"/>
        <v>10</v>
      </c>
    </row>
    <row r="25" spans="23:33" x14ac:dyDescent="0.35">
      <c r="W25" t="s">
        <v>29</v>
      </c>
      <c r="X25" s="3">
        <f>SUMIFS(Data[Revenue],Data[Region],Region, Data[Month],CurMonth,Data[Year],CurYear,Data[Product Name],W25)</f>
        <v>0</v>
      </c>
      <c r="Y25" s="3">
        <f>SUMIFS(Data[Revenue],Data[Region],Region, Data[Month],PrevMonth,Data[Year],PMYear,Data[Product Name],W25)</f>
        <v>87.89</v>
      </c>
      <c r="Z25" s="2">
        <f t="shared" si="5"/>
        <v>-87.89</v>
      </c>
      <c r="AA25">
        <f t="shared" si="6"/>
        <v>22</v>
      </c>
      <c r="AB25">
        <f t="shared" si="7"/>
        <v>13</v>
      </c>
    </row>
    <row r="26" spans="23:33" x14ac:dyDescent="0.35">
      <c r="W26" t="s">
        <v>34</v>
      </c>
      <c r="X26" s="3">
        <f>SUMIFS(Data[Revenue],Data[Region],Region, Data[Month],CurMonth,Data[Year],CurYear,Data[Product Name],W26)</f>
        <v>1181.04</v>
      </c>
      <c r="Y26" s="3">
        <f>SUMIFS(Data[Revenue],Data[Region],Region, Data[Month],PrevMonth,Data[Year],PMYear,Data[Product Name],W26)</f>
        <v>1500.2400000000002</v>
      </c>
      <c r="Z26" s="2">
        <f t="shared" si="5"/>
        <v>-319.20000000000027</v>
      </c>
      <c r="AA26">
        <f t="shared" si="6"/>
        <v>29</v>
      </c>
      <c r="AB26">
        <f t="shared" si="7"/>
        <v>6</v>
      </c>
    </row>
    <row r="27" spans="23:33" x14ac:dyDescent="0.35">
      <c r="W27" t="s">
        <v>70</v>
      </c>
      <c r="X27" s="3">
        <f>SUMIFS(Data[Revenue],Data[Region],Region, Data[Month],CurMonth,Data[Year],CurYear,Data[Product Name],W27)</f>
        <v>814.6400000000001</v>
      </c>
      <c r="Y27" s="3">
        <f>SUMIFS(Data[Revenue],Data[Region],Region, Data[Month],PrevMonth,Data[Year],PMYear,Data[Product Name],W27)</f>
        <v>173.71</v>
      </c>
      <c r="Z27" s="2">
        <f t="shared" si="5"/>
        <v>640.93000000000006</v>
      </c>
      <c r="AA27">
        <f t="shared" si="6"/>
        <v>11</v>
      </c>
      <c r="AB27">
        <f t="shared" si="7"/>
        <v>24</v>
      </c>
    </row>
    <row r="28" spans="23:33" x14ac:dyDescent="0.35">
      <c r="W28" t="s">
        <v>67</v>
      </c>
      <c r="X28" s="3">
        <f>SUMIFS(Data[Revenue],Data[Region],Region, Data[Month],CurMonth,Data[Year],CurYear,Data[Product Name],W28)</f>
        <v>59.96</v>
      </c>
      <c r="Y28" s="3">
        <f>SUMIFS(Data[Revenue],Data[Region],Region, Data[Month],PrevMonth,Data[Year],PMYear,Data[Product Name],W28)</f>
        <v>209.86</v>
      </c>
      <c r="Z28" s="2">
        <f t="shared" si="5"/>
        <v>-149.9</v>
      </c>
      <c r="AA28">
        <f t="shared" si="6"/>
        <v>27</v>
      </c>
      <c r="AB28">
        <f t="shared" si="7"/>
        <v>8</v>
      </c>
    </row>
    <row r="29" spans="23:33" x14ac:dyDescent="0.35">
      <c r="W29" t="s">
        <v>37</v>
      </c>
      <c r="X29" s="3">
        <f>SUMIFS(Data[Revenue],Data[Region],Region, Data[Month],CurMonth,Data[Year],CurYear,Data[Product Name],W29)</f>
        <v>949.61999999999989</v>
      </c>
      <c r="Y29" s="3">
        <f>SUMIFS(Data[Revenue],Data[Region],Region, Data[Month],PrevMonth,Data[Year],PMYear,Data[Product Name],W29)</f>
        <v>724.70999999999992</v>
      </c>
      <c r="Z29" s="2">
        <f t="shared" si="5"/>
        <v>224.90999999999997</v>
      </c>
      <c r="AA29">
        <f t="shared" si="6"/>
        <v>18</v>
      </c>
      <c r="AB29">
        <f t="shared" si="7"/>
        <v>17</v>
      </c>
    </row>
    <row r="30" spans="23:33" x14ac:dyDescent="0.35">
      <c r="W30" t="s">
        <v>38</v>
      </c>
      <c r="X30" s="3">
        <f>SUMIFS(Data[Revenue],Data[Region],Region, Data[Month],CurMonth,Data[Year],CurYear,Data[Product Name],W30)</f>
        <v>189.81</v>
      </c>
      <c r="Y30" s="3">
        <f>SUMIFS(Data[Revenue],Data[Region],Region, Data[Month],PrevMonth,Data[Year],PMYear,Data[Product Name],W30)</f>
        <v>329.66999999999996</v>
      </c>
      <c r="Z30" s="2">
        <f t="shared" si="5"/>
        <v>-139.85999999999996</v>
      </c>
      <c r="AA30">
        <f t="shared" si="6"/>
        <v>26</v>
      </c>
      <c r="AB30">
        <f t="shared" si="7"/>
        <v>9</v>
      </c>
    </row>
    <row r="31" spans="23:33" x14ac:dyDescent="0.35">
      <c r="W31" t="s">
        <v>39</v>
      </c>
      <c r="X31" s="3">
        <f>SUMIFS(Data[Revenue],Data[Region],Region, Data[Month],CurMonth,Data[Year],CurYear,Data[Product Name],W31)</f>
        <v>1439.2799999999997</v>
      </c>
      <c r="Y31" s="3">
        <f>SUMIFS(Data[Revenue],Data[Region],Region, Data[Month],PrevMonth,Data[Year],PMYear,Data[Product Name],W31)</f>
        <v>899.55</v>
      </c>
      <c r="Z31" s="2">
        <f t="shared" si="5"/>
        <v>539.72999999999979</v>
      </c>
      <c r="AA31">
        <f t="shared" si="6"/>
        <v>14</v>
      </c>
      <c r="AB31">
        <f t="shared" si="7"/>
        <v>21</v>
      </c>
    </row>
    <row r="32" spans="23:33" x14ac:dyDescent="0.35">
      <c r="W32" t="s">
        <v>68</v>
      </c>
      <c r="X32" s="3">
        <f>SUMIFS(Data[Revenue],Data[Region],Region, Data[Month],CurMonth,Data[Year],CurYear,Data[Product Name],W32)</f>
        <v>776.62999999999988</v>
      </c>
      <c r="Y32" s="3">
        <f>SUMIFS(Data[Revenue],Data[Region],Region, Data[Month],PrevMonth,Data[Year],PMYear,Data[Product Name],W32)</f>
        <v>1721.1799999999998</v>
      </c>
      <c r="Z32" s="2">
        <f t="shared" si="5"/>
        <v>-944.55</v>
      </c>
      <c r="AA32">
        <f t="shared" si="6"/>
        <v>32</v>
      </c>
      <c r="AB32">
        <f t="shared" si="7"/>
        <v>3</v>
      </c>
    </row>
    <row r="33" spans="23:28" x14ac:dyDescent="0.35">
      <c r="W33" t="s">
        <v>42</v>
      </c>
      <c r="X33" s="3">
        <f>SUMIFS(Data[Revenue],Data[Region],Region, Data[Month],CurMonth,Data[Year],CurYear,Data[Product Name],W33)</f>
        <v>4924.92</v>
      </c>
      <c r="Y33" s="3">
        <f>SUMIFS(Data[Revenue],Data[Region],Region, Data[Month],PrevMonth,Data[Year],PMYear,Data[Product Name],W33)</f>
        <v>5516.5499999999993</v>
      </c>
      <c r="Z33" s="2">
        <f t="shared" si="5"/>
        <v>-591.6299999999992</v>
      </c>
      <c r="AA33">
        <f t="shared" si="6"/>
        <v>31</v>
      </c>
      <c r="AB33">
        <f t="shared" si="7"/>
        <v>4</v>
      </c>
    </row>
    <row r="34" spans="23:28" x14ac:dyDescent="0.35">
      <c r="W34" t="s">
        <v>41</v>
      </c>
      <c r="X34" s="3">
        <f>SUMIFS(Data[Revenue],Data[Region],Region, Data[Month],CurMonth,Data[Year],CurYear,Data[Product Name],W34)</f>
        <v>409.59</v>
      </c>
      <c r="Y34" s="3">
        <f>SUMIFS(Data[Revenue],Data[Region],Region, Data[Month],PrevMonth,Data[Year],PMYear,Data[Product Name],W34)</f>
        <v>519.48</v>
      </c>
      <c r="Z34" s="2">
        <f t="shared" si="5"/>
        <v>-109.89000000000004</v>
      </c>
      <c r="AA34">
        <f t="shared" si="6"/>
        <v>23</v>
      </c>
      <c r="AB34">
        <f t="shared" si="7"/>
        <v>12</v>
      </c>
    </row>
    <row r="35" spans="23:28" x14ac:dyDescent="0.35">
      <c r="W35" t="s">
        <v>43</v>
      </c>
      <c r="X35" s="3">
        <f>SUMIFS(Data[Revenue],Data[Region],Region, Data[Month],CurMonth,Data[Year],CurYear,Data[Product Name],W35)</f>
        <v>3442.3599999999997</v>
      </c>
      <c r="Y35" s="3">
        <f>SUMIFS(Data[Revenue],Data[Region],Region, Data[Month],PrevMonth,Data[Year],PMYear,Data[Product Name],W35)</f>
        <v>503.75999999999993</v>
      </c>
      <c r="Z35" s="2">
        <f t="shared" si="5"/>
        <v>2938.6</v>
      </c>
      <c r="AA35">
        <f t="shared" si="6"/>
        <v>1</v>
      </c>
      <c r="AB35">
        <f t="shared" si="7"/>
        <v>34</v>
      </c>
    </row>
    <row r="36" spans="23:28" x14ac:dyDescent="0.35">
      <c r="W36" t="s">
        <v>69</v>
      </c>
      <c r="X36" s="3">
        <f>SUMIFS(Data[Revenue],Data[Region],Region, Data[Month],CurMonth,Data[Year],CurYear,Data[Product Name],W36)</f>
        <v>887.26</v>
      </c>
      <c r="Y36" s="3">
        <f>SUMIFS(Data[Revenue],Data[Region],Region, Data[Month],PrevMonth,Data[Year],PMYear,Data[Product Name],W36)</f>
        <v>323.73</v>
      </c>
      <c r="Z36" s="2">
        <f t="shared" si="5"/>
        <v>563.53</v>
      </c>
      <c r="AA36">
        <f t="shared" si="6"/>
        <v>13</v>
      </c>
      <c r="AB36">
        <f t="shared" si="7"/>
        <v>22</v>
      </c>
    </row>
  </sheetData>
  <sortState ref="L3:O20">
    <sortCondition ref="M2"/>
  </sortState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714D-8527-4735-A5EE-BC8B1F268F0F}">
  <dimension ref="B5:P36"/>
  <sheetViews>
    <sheetView showGridLines="0" tabSelected="1" topLeftCell="D7" zoomScaleNormal="100" workbookViewId="0">
      <selection activeCell="Q13" sqref="Q13"/>
    </sheetView>
  </sheetViews>
  <sheetFormatPr defaultRowHeight="14.5" x14ac:dyDescent="0.35"/>
  <cols>
    <col min="1" max="1" width="2.36328125" customWidth="1"/>
    <col min="2" max="2" width="13" customWidth="1"/>
    <col min="3" max="3" width="24.54296875" customWidth="1"/>
    <col min="12" max="12" width="5.81640625" customWidth="1"/>
    <col min="13" max="13" width="5.26953125" customWidth="1"/>
    <col min="14" max="14" width="12.36328125" customWidth="1"/>
    <col min="15" max="15" width="10.36328125" customWidth="1"/>
    <col min="16" max="16" width="16" customWidth="1"/>
  </cols>
  <sheetData>
    <row r="5" spans="2:16" ht="28.5" x14ac:dyDescent="0.65">
      <c r="B5" s="14" t="s">
        <v>111</v>
      </c>
      <c r="C5" s="16" t="s">
        <v>4</v>
      </c>
    </row>
    <row r="8" spans="2:16" x14ac:dyDescent="0.35">
      <c r="O8" s="18"/>
      <c r="P8" s="18"/>
    </row>
    <row r="9" spans="2:16" ht="21" customHeight="1" x14ac:dyDescent="0.35">
      <c r="N9" s="20" t="s">
        <v>112</v>
      </c>
      <c r="O9" s="21" t="s">
        <v>46</v>
      </c>
      <c r="P9" s="21" t="s">
        <v>113</v>
      </c>
    </row>
    <row r="10" spans="2:16" ht="15.5" x14ac:dyDescent="0.35">
      <c r="N10" s="15" t="str">
        <f>'Data Prep'!AE3</f>
        <v>Etch A Sketch</v>
      </c>
      <c r="O10" s="19">
        <f>'Data Prep'!AF3</f>
        <v>3442.3599999999997</v>
      </c>
      <c r="P10" s="19">
        <f>'Data Prep'!AG3</f>
        <v>2938.6</v>
      </c>
    </row>
    <row r="11" spans="2:16" ht="15.5" x14ac:dyDescent="0.35">
      <c r="N11" s="15" t="str">
        <f>'Data Prep'!AE4</f>
        <v>Rubik's Cube</v>
      </c>
      <c r="O11" s="19">
        <f>'Data Prep'!AF4</f>
        <v>5037.4799999999996</v>
      </c>
      <c r="P11" s="19">
        <f>'Data Prep'!AG4</f>
        <v>2798.5999999999995</v>
      </c>
    </row>
    <row r="12" spans="2:16" ht="15.5" x14ac:dyDescent="0.35">
      <c r="N12" s="15" t="str">
        <f>'Data Prep'!AE5</f>
        <v>Colorbuds</v>
      </c>
      <c r="O12" s="19">
        <f>'Data Prep'!AF5</f>
        <v>5291.47</v>
      </c>
      <c r="P12" s="19">
        <f>'Data Prep'!AG5</f>
        <v>2248.5000000000005</v>
      </c>
    </row>
    <row r="13" spans="2:16" ht="15.5" x14ac:dyDescent="0.35">
      <c r="N13" s="15" t="str">
        <f>'Data Prep'!AE6</f>
        <v>Kids Makeup Kit</v>
      </c>
      <c r="O13" s="19">
        <f>'Data Prep'!AF6</f>
        <v>2878.5599999999995</v>
      </c>
      <c r="P13" s="19">
        <f>'Data Prep'!AG6</f>
        <v>1579.2099999999996</v>
      </c>
    </row>
    <row r="14" spans="2:16" ht="15.5" x14ac:dyDescent="0.35">
      <c r="N14" s="15" t="str">
        <f>'Data Prep'!AE7</f>
        <v>Nerf Gun</v>
      </c>
      <c r="O14" s="19">
        <f>'Data Prep'!AF7</f>
        <v>2338.83</v>
      </c>
      <c r="P14" s="19">
        <f>'Data Prep'!AG7</f>
        <v>1339.33</v>
      </c>
    </row>
    <row r="15" spans="2:16" ht="15.5" x14ac:dyDescent="0.35">
      <c r="N15" s="15" t="str">
        <f>'Data Prep'!AE8</f>
        <v>Toy Robot</v>
      </c>
      <c r="O15" s="19">
        <f>'Data Prep'!AF8</f>
        <v>1663.3599999999997</v>
      </c>
      <c r="P15" s="23">
        <f>'Data Prep'!AG8</f>
        <v>1325.4899999999998</v>
      </c>
    </row>
    <row r="16" spans="2:16" ht="15.5" x14ac:dyDescent="0.35">
      <c r="N16" s="15"/>
      <c r="O16" s="15"/>
      <c r="P16" s="22">
        <f>SUM(P10:P15)</f>
        <v>12229.729999999998</v>
      </c>
    </row>
    <row r="17" spans="14:16" ht="15.5" x14ac:dyDescent="0.35">
      <c r="N17" s="15"/>
      <c r="O17" s="15"/>
      <c r="P17" s="15"/>
    </row>
    <row r="18" spans="14:16" ht="15.5" x14ac:dyDescent="0.35">
      <c r="N18" s="15"/>
      <c r="O18" s="15"/>
      <c r="P18" s="15"/>
    </row>
    <row r="19" spans="14:16" ht="15.5" x14ac:dyDescent="0.35">
      <c r="N19" s="20" t="s">
        <v>112</v>
      </c>
      <c r="O19" s="21" t="s">
        <v>46</v>
      </c>
      <c r="P19" s="21" t="s">
        <v>113</v>
      </c>
    </row>
    <row r="20" spans="14:16" ht="15.5" x14ac:dyDescent="0.35">
      <c r="N20" s="15" t="str">
        <f>'Data Prep'!AE13</f>
        <v>Action Figure</v>
      </c>
      <c r="O20" s="19">
        <f>'Data Prep'!AF13</f>
        <v>1630.98</v>
      </c>
      <c r="P20" s="19">
        <f>'Data Prep'!AG13</f>
        <v>-1886.8200000000002</v>
      </c>
    </row>
    <row r="21" spans="14:16" ht="15.5" x14ac:dyDescent="0.35">
      <c r="N21" s="15" t="str">
        <f>'Data Prep'!AE14</f>
        <v>Lego Bricks</v>
      </c>
      <c r="O21" s="19">
        <f>'Data Prep'!AF14</f>
        <v>8517.8700000000008</v>
      </c>
      <c r="P21" s="19">
        <f>'Data Prep'!AG14</f>
        <v>-1639.5900000000001</v>
      </c>
    </row>
    <row r="22" spans="14:16" ht="15.5" x14ac:dyDescent="0.35">
      <c r="N22" s="15" t="str">
        <f>'Data Prep'!AE15</f>
        <v>Gamer Headset</v>
      </c>
      <c r="O22" s="19">
        <f>'Data Prep'!AF15</f>
        <v>776.62999999999988</v>
      </c>
      <c r="P22" s="19">
        <f>'Data Prep'!AG15</f>
        <v>-944.55</v>
      </c>
    </row>
    <row r="23" spans="14:16" ht="15.5" x14ac:dyDescent="0.35">
      <c r="N23" s="15" t="str">
        <f>'Data Prep'!AE16</f>
        <v>Magic Sand</v>
      </c>
      <c r="O23" s="19">
        <f>'Data Prep'!AF16</f>
        <v>4924.92</v>
      </c>
      <c r="P23" s="19">
        <f>'Data Prep'!AG16</f>
        <v>-591.6299999999992</v>
      </c>
    </row>
    <row r="24" spans="14:16" ht="15.5" x14ac:dyDescent="0.35">
      <c r="N24" s="15" t="str">
        <f>'Data Prep'!AE17</f>
        <v>Mini Ping Pong</v>
      </c>
      <c r="O24" s="19">
        <f>'Data Prep'!AF17</f>
        <v>369.63</v>
      </c>
      <c r="P24" s="19">
        <f>'Data Prep'!AG17</f>
        <v>-329.66999999999996</v>
      </c>
    </row>
    <row r="25" spans="14:16" ht="15.5" x14ac:dyDescent="0.35">
      <c r="N25" s="15" t="str">
        <f>'Data Prep'!AE18</f>
        <v>Barrel O' Slime</v>
      </c>
      <c r="O25" s="19">
        <f>'Data Prep'!AF18</f>
        <v>1181.04</v>
      </c>
      <c r="P25" s="23">
        <f>'Data Prep'!AG18</f>
        <v>-319.20000000000027</v>
      </c>
    </row>
    <row r="26" spans="14:16" ht="15.5" x14ac:dyDescent="0.35">
      <c r="N26" s="15"/>
      <c r="O26" s="15"/>
      <c r="P26" s="22">
        <f>SUM(P20:P25)</f>
        <v>-5711.4599999999991</v>
      </c>
    </row>
    <row r="28" spans="14:16" ht="15.5" x14ac:dyDescent="0.35">
      <c r="N28" s="15"/>
      <c r="O28" s="15"/>
      <c r="P28" s="15"/>
    </row>
    <row r="29" spans="14:16" ht="15.5" x14ac:dyDescent="0.35">
      <c r="N29" s="15"/>
      <c r="O29" s="15"/>
      <c r="P29" s="15"/>
    </row>
    <row r="30" spans="14:16" ht="15.5" x14ac:dyDescent="0.35">
      <c r="N30" s="15"/>
      <c r="O30" s="15"/>
      <c r="P30" s="15"/>
    </row>
    <row r="31" spans="14:16" ht="15.5" x14ac:dyDescent="0.35">
      <c r="N31" s="15"/>
      <c r="O31" s="15"/>
      <c r="P31" s="15"/>
    </row>
    <row r="32" spans="14:16" ht="15.5" x14ac:dyDescent="0.35">
      <c r="N32" s="15"/>
      <c r="O32" s="15"/>
      <c r="P32" s="15"/>
    </row>
    <row r="33" spans="14:16" ht="15.5" x14ac:dyDescent="0.35">
      <c r="N33" s="15"/>
      <c r="O33" s="15"/>
      <c r="P33" s="15"/>
    </row>
    <row r="34" spans="14:16" ht="15.5" x14ac:dyDescent="0.35">
      <c r="N34" s="15"/>
      <c r="O34" s="15"/>
      <c r="P34" s="15"/>
    </row>
    <row r="35" spans="14:16" ht="15.5" x14ac:dyDescent="0.35">
      <c r="N35" s="15"/>
      <c r="O35" s="15"/>
      <c r="P35" s="15"/>
    </row>
    <row r="36" spans="14:16" ht="15.5" x14ac:dyDescent="0.35">
      <c r="N36" s="15"/>
      <c r="O36" s="15"/>
      <c r="P36" s="15"/>
    </row>
  </sheetData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8EC611-A786-41E1-BEA5-D8D8CB1D1C29}">
          <x14:formula1>
            <xm:f>'Data Prep'!$A$3:$A$5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49" workbookViewId="0">
      <selection sqref="A1:J269"/>
    </sheetView>
  </sheetViews>
  <sheetFormatPr defaultRowHeight="14.5" x14ac:dyDescent="0.35"/>
  <sheetData>
    <row r="1" spans="1:10" x14ac:dyDescent="0.3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4.5" x14ac:dyDescent="0.35"/>
  <sheetData>
    <row r="1" spans="1:10" x14ac:dyDescent="0.3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JITESH SHEWALE</cp:lastModifiedBy>
  <dcterms:created xsi:type="dcterms:W3CDTF">2021-07-16T18:17:37Z</dcterms:created>
  <dcterms:modified xsi:type="dcterms:W3CDTF">2022-06-05T08:03:58Z</dcterms:modified>
</cp:coreProperties>
</file>