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bas\Downloads\"/>
    </mc:Choice>
  </mc:AlternateContent>
  <xr:revisionPtr revIDLastSave="0" documentId="13_ncr:1_{496E4E9D-6D49-4614-A612-180486558BA7}" xr6:coauthVersionLast="45" xr6:coauthVersionMax="45" xr10:uidLastSave="{00000000-0000-0000-0000-000000000000}"/>
  <bookViews>
    <workbookView xWindow="-108" yWindow="-108" windowWidth="23256" windowHeight="12576" tabRatio="854" xr2:uid="{00000000-000D-0000-FFFF-FFFF00000000}"/>
  </bookViews>
  <sheets>
    <sheet name="MMs" sheetId="4" r:id="rId1"/>
    <sheet name="Data Analysis 1" sheetId="7" r:id="rId2"/>
    <sheet name="Data Analysis 2" sheetId="8" r:id="rId3"/>
    <sheet name="MD1" sheetId="5" r:id="rId4"/>
    <sheet name="MG1" sheetId="6" r:id="rId5"/>
  </sheets>
  <definedNames>
    <definedName name="_Fill" hidden="1">#REF!</definedName>
    <definedName name="_Regression_Out" hidden="1">#REF!</definedName>
    <definedName name="_Regression_X" hidden="1">#REF!</definedName>
    <definedName name="_Regression_Y" hidden="1">#REF!</definedName>
    <definedName name="Arrivals_per_hr">#REF!</definedName>
    <definedName name="Lambdai">'Data Analysis 1'!$C$10:$C$13</definedName>
    <definedName name="Mu">'Data Analysis 1'!$C$5</definedName>
    <definedName name="n">'Data Analysis 1'!$C$4</definedName>
    <definedName name="Total_Servers">#REF!</definedName>
    <definedName name="Wq">'Data Analysis 1'!$G$10:$G$13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5" i="7" l="1"/>
  <c r="AE24" i="7"/>
  <c r="AE23" i="7"/>
  <c r="G22" i="4"/>
  <c r="F22" i="4"/>
  <c r="G13" i="4"/>
  <c r="F13" i="4"/>
  <c r="AM10" i="7"/>
  <c r="AO9" i="7"/>
  <c r="AN4" i="7"/>
  <c r="AO4" i="7" s="1"/>
  <c r="AN5" i="7"/>
  <c r="AO5" i="7" s="1"/>
  <c r="AN6" i="7"/>
  <c r="AO6" i="7" s="1"/>
  <c r="AN7" i="7"/>
  <c r="AO7" i="7" s="1"/>
  <c r="AN8" i="7"/>
  <c r="AO8" i="7" s="1"/>
  <c r="AN9" i="7"/>
  <c r="AD3" i="7"/>
  <c r="AE3" i="7" s="1"/>
  <c r="AE10" i="7" s="1"/>
  <c r="AN3" i="7"/>
  <c r="AN10" i="7" s="1"/>
  <c r="AC10" i="7"/>
  <c r="AL7" i="7"/>
  <c r="AL3" i="7"/>
  <c r="AD4" i="7"/>
  <c r="AE4" i="7" s="1"/>
  <c r="AD5" i="7"/>
  <c r="AE5" i="7" s="1"/>
  <c r="AD6" i="7"/>
  <c r="AE6" i="7" s="1"/>
  <c r="AD7" i="7"/>
  <c r="AE7" i="7" s="1"/>
  <c r="AD8" i="7"/>
  <c r="AE8" i="7" s="1"/>
  <c r="AD9" i="7"/>
  <c r="AE9" i="7" s="1"/>
  <c r="AD10" i="7" l="1"/>
  <c r="AO3" i="7"/>
  <c r="AO10" i="7" s="1"/>
  <c r="D6" i="5" l="1"/>
  <c r="D5" i="5"/>
  <c r="H7" i="6" l="1"/>
  <c r="H6" i="6"/>
  <c r="H7" i="5"/>
  <c r="H6" i="5"/>
  <c r="D7" i="4"/>
  <c r="D6" i="4"/>
  <c r="G6" i="5"/>
  <c r="G7" i="5" s="1"/>
  <c r="G4" i="5"/>
  <c r="G5" i="5" s="1"/>
  <c r="G3" i="5"/>
  <c r="G8" i="5" s="1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C73" i="4"/>
  <c r="E73" i="4" s="1"/>
  <c r="C74" i="4"/>
  <c r="C75" i="4"/>
  <c r="E75" i="4" s="1"/>
  <c r="C76" i="4"/>
  <c r="C77" i="4"/>
  <c r="E77" i="4" s="1"/>
  <c r="C78" i="4"/>
  <c r="E78" i="4" s="1"/>
  <c r="C79" i="4"/>
  <c r="C80" i="4"/>
  <c r="E80" i="4" s="1"/>
  <c r="C81" i="4"/>
  <c r="E81" i="4" s="1"/>
  <c r="C82" i="4"/>
  <c r="E82" i="4" s="1"/>
  <c r="C83" i="4"/>
  <c r="E83" i="4" s="1"/>
  <c r="C84" i="4"/>
  <c r="E84" i="4" s="1"/>
  <c r="C85" i="4"/>
  <c r="E85" i="4" s="1"/>
  <c r="C86" i="4"/>
  <c r="E86" i="4" s="1"/>
  <c r="C87" i="4"/>
  <c r="E87" i="4" s="1"/>
  <c r="C88" i="4"/>
  <c r="E88" i="4" s="1"/>
  <c r="C89" i="4"/>
  <c r="E89" i="4" s="1"/>
  <c r="C90" i="4"/>
  <c r="E90" i="4" s="1"/>
  <c r="C91" i="4"/>
  <c r="E91" i="4" s="1"/>
  <c r="C92" i="4"/>
  <c r="E92" i="4" s="1"/>
  <c r="D43" i="4"/>
  <c r="E74" i="4" l="1"/>
  <c r="E79" i="4"/>
  <c r="E76" i="4"/>
  <c r="H7" i="4"/>
  <c r="H6" i="4"/>
  <c r="D4" i="4"/>
  <c r="D4" i="6" l="1"/>
  <c r="D4" i="5"/>
  <c r="D5" i="6" l="1"/>
  <c r="D7" i="6"/>
  <c r="D6" i="6"/>
  <c r="G3" i="4"/>
  <c r="C43" i="4"/>
  <c r="C44" i="4"/>
  <c r="C45" i="4"/>
  <c r="E45" i="4" s="1"/>
  <c r="C46" i="4"/>
  <c r="E46" i="4" s="1"/>
  <c r="C47" i="4"/>
  <c r="E47" i="4" s="1"/>
  <c r="G47" i="4"/>
  <c r="G43" i="4"/>
  <c r="G46" i="4"/>
  <c r="C48" i="4"/>
  <c r="E48" i="4" s="1"/>
  <c r="C49" i="4"/>
  <c r="E49" i="4" s="1"/>
  <c r="C50" i="4"/>
  <c r="E50" i="4" s="1"/>
  <c r="C51" i="4"/>
  <c r="E51" i="4" s="1"/>
  <c r="C52" i="4"/>
  <c r="E52" i="4" s="1"/>
  <c r="G52" i="4"/>
  <c r="G3" i="6"/>
  <c r="G45" i="4"/>
  <c r="G48" i="4"/>
  <c r="G44" i="4"/>
  <c r="C53" i="4"/>
  <c r="E53" i="4" s="1"/>
  <c r="C54" i="4"/>
  <c r="E54" i="4" s="1"/>
  <c r="C55" i="4"/>
  <c r="E55" i="4" s="1"/>
  <c r="C56" i="4"/>
  <c r="E56" i="4" s="1"/>
  <c r="C57" i="4"/>
  <c r="E57" i="4" s="1"/>
  <c r="C58" i="4"/>
  <c r="E58" i="4" s="1"/>
  <c r="C59" i="4"/>
  <c r="E59" i="4" s="1"/>
  <c r="C60" i="4"/>
  <c r="E60" i="4" s="1"/>
  <c r="C61" i="4"/>
  <c r="E61" i="4" s="1"/>
  <c r="C62" i="4"/>
  <c r="E62" i="4" s="1"/>
  <c r="C63" i="4"/>
  <c r="E63" i="4" s="1"/>
  <c r="C64" i="4"/>
  <c r="E64" i="4" s="1"/>
  <c r="G64" i="4"/>
  <c r="B17" i="4"/>
  <c r="B18" i="4" s="1"/>
  <c r="G49" i="4"/>
  <c r="G50" i="4"/>
  <c r="G51" i="4"/>
  <c r="G53" i="4"/>
  <c r="G54" i="4"/>
  <c r="G55" i="4"/>
  <c r="G56" i="4"/>
  <c r="G57" i="4"/>
  <c r="G58" i="4"/>
  <c r="G59" i="4"/>
  <c r="G60" i="4"/>
  <c r="G61" i="4"/>
  <c r="G62" i="4"/>
  <c r="G63" i="4"/>
  <c r="C65" i="4"/>
  <c r="E65" i="4" s="1"/>
  <c r="G65" i="4"/>
  <c r="C66" i="4"/>
  <c r="E66" i="4" s="1"/>
  <c r="G66" i="4"/>
  <c r="C67" i="4"/>
  <c r="E67" i="4" s="1"/>
  <c r="G67" i="4"/>
  <c r="C68" i="4"/>
  <c r="E68" i="4" s="1"/>
  <c r="G68" i="4"/>
  <c r="C69" i="4"/>
  <c r="E69" i="4" s="1"/>
  <c r="G69" i="4"/>
  <c r="C70" i="4"/>
  <c r="E70" i="4" s="1"/>
  <c r="G70" i="4"/>
  <c r="C71" i="4"/>
  <c r="E71" i="4" s="1"/>
  <c r="G71" i="4"/>
  <c r="C72" i="4"/>
  <c r="E72" i="4" s="1"/>
  <c r="G72" i="4"/>
  <c r="D74" i="4" l="1"/>
  <c r="F74" i="4" s="1"/>
  <c r="H74" i="4" s="1"/>
  <c r="D92" i="4"/>
  <c r="F92" i="4" s="1"/>
  <c r="H92" i="4" s="1"/>
  <c r="D44" i="4"/>
  <c r="E43" i="4"/>
  <c r="F43" i="4" s="1"/>
  <c r="H43" i="4" s="1"/>
  <c r="D75" i="4"/>
  <c r="F75" i="4" s="1"/>
  <c r="H75" i="4" s="1"/>
  <c r="D84" i="4"/>
  <c r="F84" i="4" s="1"/>
  <c r="H84" i="4" s="1"/>
  <c r="D77" i="4"/>
  <c r="F77" i="4" s="1"/>
  <c r="H77" i="4" s="1"/>
  <c r="D73" i="4"/>
  <c r="F73" i="4" s="1"/>
  <c r="H73" i="4" s="1"/>
  <c r="D76" i="4"/>
  <c r="F76" i="4" s="1"/>
  <c r="H76" i="4" s="1"/>
  <c r="D85" i="4"/>
  <c r="F85" i="4" s="1"/>
  <c r="H85" i="4" s="1"/>
  <c r="D78" i="4"/>
  <c r="F78" i="4" s="1"/>
  <c r="H78" i="4" s="1"/>
  <c r="D83" i="4"/>
  <c r="F83" i="4" s="1"/>
  <c r="H83" i="4" s="1"/>
  <c r="D80" i="4"/>
  <c r="F80" i="4" s="1"/>
  <c r="H80" i="4" s="1"/>
  <c r="D90" i="4"/>
  <c r="F90" i="4" s="1"/>
  <c r="H90" i="4" s="1"/>
  <c r="D82" i="4"/>
  <c r="F82" i="4" s="1"/>
  <c r="H82" i="4" s="1"/>
  <c r="D86" i="4"/>
  <c r="F86" i="4" s="1"/>
  <c r="H86" i="4" s="1"/>
  <c r="D87" i="4"/>
  <c r="F87" i="4" s="1"/>
  <c r="H87" i="4" s="1"/>
  <c r="D81" i="4"/>
  <c r="F81" i="4" s="1"/>
  <c r="H81" i="4" s="1"/>
  <c r="D91" i="4"/>
  <c r="F91" i="4" s="1"/>
  <c r="H91" i="4" s="1"/>
  <c r="D79" i="4"/>
  <c r="F79" i="4" s="1"/>
  <c r="H79" i="4" s="1"/>
  <c r="D88" i="4"/>
  <c r="F88" i="4" s="1"/>
  <c r="H88" i="4" s="1"/>
  <c r="D89" i="4"/>
  <c r="F89" i="4" s="1"/>
  <c r="H89" i="4" s="1"/>
  <c r="G4" i="6"/>
  <c r="G6" i="6" s="1"/>
  <c r="G7" i="6" s="1"/>
  <c r="G8" i="6"/>
  <c r="D53" i="4"/>
  <c r="F53" i="4" s="1"/>
  <c r="H53" i="4" s="1"/>
  <c r="I53" i="4" s="1"/>
  <c r="D61" i="4"/>
  <c r="F61" i="4" s="1"/>
  <c r="H61" i="4" s="1"/>
  <c r="I61" i="4" s="1"/>
  <c r="B19" i="4"/>
  <c r="D48" i="4"/>
  <c r="F48" i="4" s="1"/>
  <c r="H48" i="4" s="1"/>
  <c r="I48" i="4" s="1"/>
  <c r="D57" i="4"/>
  <c r="F57" i="4" s="1"/>
  <c r="H57" i="4" s="1"/>
  <c r="D69" i="4"/>
  <c r="F69" i="4" s="1"/>
  <c r="H69" i="4" s="1"/>
  <c r="I69" i="4" s="1"/>
  <c r="D62" i="4"/>
  <c r="F62" i="4" s="1"/>
  <c r="H62" i="4" s="1"/>
  <c r="J62" i="4" s="1"/>
  <c r="K62" i="4" s="1"/>
  <c r="D58" i="4"/>
  <c r="F58" i="4" s="1"/>
  <c r="H58" i="4" s="1"/>
  <c r="J58" i="4" s="1"/>
  <c r="K58" i="4" s="1"/>
  <c r="D54" i="4"/>
  <c r="F54" i="4" s="1"/>
  <c r="H54" i="4" s="1"/>
  <c r="J54" i="4" s="1"/>
  <c r="K54" i="4" s="1"/>
  <c r="B20" i="4"/>
  <c r="D70" i="4"/>
  <c r="F70" i="4" s="1"/>
  <c r="H70" i="4" s="1"/>
  <c r="J70" i="4" s="1"/>
  <c r="K70" i="4" s="1"/>
  <c r="D64" i="4"/>
  <c r="F64" i="4" s="1"/>
  <c r="H64" i="4" s="1"/>
  <c r="D72" i="4"/>
  <c r="F72" i="4" s="1"/>
  <c r="H72" i="4" s="1"/>
  <c r="D68" i="4"/>
  <c r="F68" i="4" s="1"/>
  <c r="H68" i="4" s="1"/>
  <c r="D63" i="4"/>
  <c r="F63" i="4" s="1"/>
  <c r="H63" i="4" s="1"/>
  <c r="D60" i="4"/>
  <c r="F60" i="4" s="1"/>
  <c r="H60" i="4" s="1"/>
  <c r="D59" i="4"/>
  <c r="F59" i="4" s="1"/>
  <c r="H59" i="4" s="1"/>
  <c r="D56" i="4"/>
  <c r="F56" i="4" s="1"/>
  <c r="H56" i="4" s="1"/>
  <c r="D55" i="4"/>
  <c r="F55" i="4" s="1"/>
  <c r="H55" i="4" s="1"/>
  <c r="D50" i="4"/>
  <c r="F50" i="4" s="1"/>
  <c r="H50" i="4" s="1"/>
  <c r="D47" i="4"/>
  <c r="F47" i="4" s="1"/>
  <c r="H47" i="4" s="1"/>
  <c r="D46" i="4"/>
  <c r="F46" i="4" s="1"/>
  <c r="H46" i="4" s="1"/>
  <c r="D52" i="4"/>
  <c r="F52" i="4" s="1"/>
  <c r="H52" i="4" s="1"/>
  <c r="D45" i="4"/>
  <c r="F45" i="4" s="1"/>
  <c r="H45" i="4" s="1"/>
  <c r="E44" i="4"/>
  <c r="D49" i="4"/>
  <c r="F49" i="4" s="1"/>
  <c r="H49" i="4" s="1"/>
  <c r="D51" i="4"/>
  <c r="F51" i="4" s="1"/>
  <c r="H51" i="4" s="1"/>
  <c r="D65" i="4"/>
  <c r="F65" i="4" s="1"/>
  <c r="H65" i="4" s="1"/>
  <c r="D66" i="4"/>
  <c r="F66" i="4" s="1"/>
  <c r="H66" i="4" s="1"/>
  <c r="D67" i="4"/>
  <c r="F67" i="4" s="1"/>
  <c r="H67" i="4" s="1"/>
  <c r="D71" i="4"/>
  <c r="F71" i="4" s="1"/>
  <c r="H71" i="4" s="1"/>
  <c r="F44" i="4" l="1"/>
  <c r="H44" i="4" s="1"/>
  <c r="I44" i="4" s="1"/>
  <c r="J89" i="4"/>
  <c r="K89" i="4" s="1"/>
  <c r="I89" i="4"/>
  <c r="J43" i="4"/>
  <c r="K43" i="4" s="1"/>
  <c r="I43" i="4"/>
  <c r="I86" i="4"/>
  <c r="J86" i="4"/>
  <c r="K86" i="4" s="1"/>
  <c r="I73" i="4"/>
  <c r="J73" i="4"/>
  <c r="K73" i="4" s="1"/>
  <c r="J82" i="4"/>
  <c r="K82" i="4" s="1"/>
  <c r="I82" i="4"/>
  <c r="I77" i="4"/>
  <c r="J77" i="4"/>
  <c r="K77" i="4" s="1"/>
  <c r="J75" i="4"/>
  <c r="K75" i="4" s="1"/>
  <c r="I75" i="4"/>
  <c r="J83" i="4"/>
  <c r="K83" i="4" s="1"/>
  <c r="I83" i="4"/>
  <c r="J91" i="4"/>
  <c r="K91" i="4" s="1"/>
  <c r="I91" i="4"/>
  <c r="I78" i="4"/>
  <c r="J78" i="4"/>
  <c r="K78" i="4" s="1"/>
  <c r="I84" i="4"/>
  <c r="J84" i="4"/>
  <c r="K84" i="4" s="1"/>
  <c r="I88" i="4"/>
  <c r="J88" i="4"/>
  <c r="K88" i="4" s="1"/>
  <c r="I81" i="4"/>
  <c r="J81" i="4"/>
  <c r="K81" i="4" s="1"/>
  <c r="J85" i="4"/>
  <c r="K85" i="4" s="1"/>
  <c r="I85" i="4"/>
  <c r="I92" i="4"/>
  <c r="J92" i="4"/>
  <c r="K92" i="4" s="1"/>
  <c r="J90" i="4"/>
  <c r="K90" i="4" s="1"/>
  <c r="I90" i="4"/>
  <c r="I80" i="4"/>
  <c r="J80" i="4"/>
  <c r="K80" i="4" s="1"/>
  <c r="I79" i="4"/>
  <c r="J79" i="4"/>
  <c r="K79" i="4" s="1"/>
  <c r="J87" i="4"/>
  <c r="K87" i="4" s="1"/>
  <c r="I87" i="4"/>
  <c r="I76" i="4"/>
  <c r="J76" i="4"/>
  <c r="K76" i="4" s="1"/>
  <c r="J74" i="4"/>
  <c r="K74" i="4" s="1"/>
  <c r="I74" i="4"/>
  <c r="G5" i="6"/>
  <c r="J48" i="4"/>
  <c r="K48" i="4" s="1"/>
  <c r="I58" i="4"/>
  <c r="I54" i="4"/>
  <c r="I62" i="4"/>
  <c r="I57" i="4"/>
  <c r="J57" i="4"/>
  <c r="K57" i="4" s="1"/>
  <c r="J69" i="4"/>
  <c r="K69" i="4" s="1"/>
  <c r="J53" i="4"/>
  <c r="K53" i="4" s="1"/>
  <c r="J61" i="4"/>
  <c r="K61" i="4" s="1"/>
  <c r="I70" i="4"/>
  <c r="B21" i="4"/>
  <c r="J67" i="4"/>
  <c r="K67" i="4" s="1"/>
  <c r="I67" i="4"/>
  <c r="J65" i="4"/>
  <c r="K65" i="4" s="1"/>
  <c r="I65" i="4"/>
  <c r="J49" i="4"/>
  <c r="K49" i="4" s="1"/>
  <c r="I49" i="4"/>
  <c r="J45" i="4"/>
  <c r="K45" i="4" s="1"/>
  <c r="I45" i="4"/>
  <c r="J46" i="4"/>
  <c r="K46" i="4" s="1"/>
  <c r="I46" i="4"/>
  <c r="I56" i="4"/>
  <c r="J56" i="4"/>
  <c r="K56" i="4" s="1"/>
  <c r="I59" i="4"/>
  <c r="J59" i="4"/>
  <c r="K59" i="4" s="1"/>
  <c r="I68" i="4"/>
  <c r="J68" i="4"/>
  <c r="K68" i="4" s="1"/>
  <c r="I64" i="4"/>
  <c r="J64" i="4"/>
  <c r="K64" i="4" s="1"/>
  <c r="J71" i="4"/>
  <c r="K71" i="4" s="1"/>
  <c r="I71" i="4"/>
  <c r="J66" i="4"/>
  <c r="K66" i="4" s="1"/>
  <c r="I66" i="4"/>
  <c r="I51" i="4"/>
  <c r="J51" i="4"/>
  <c r="K51" i="4" s="1"/>
  <c r="I52" i="4"/>
  <c r="J52" i="4"/>
  <c r="K52" i="4" s="1"/>
  <c r="J47" i="4"/>
  <c r="K47" i="4" s="1"/>
  <c r="I47" i="4"/>
  <c r="J50" i="4"/>
  <c r="K50" i="4" s="1"/>
  <c r="I50" i="4"/>
  <c r="I55" i="4"/>
  <c r="J55" i="4"/>
  <c r="K55" i="4" s="1"/>
  <c r="I60" i="4"/>
  <c r="J60" i="4"/>
  <c r="K60" i="4" s="1"/>
  <c r="I63" i="4"/>
  <c r="J63" i="4"/>
  <c r="K63" i="4" s="1"/>
  <c r="J72" i="4"/>
  <c r="K72" i="4" s="1"/>
  <c r="I72" i="4"/>
  <c r="G8" i="4" l="1"/>
  <c r="C17" i="4" s="1"/>
  <c r="G4" i="4"/>
  <c r="C16" i="4"/>
  <c r="D16" i="4" s="1"/>
  <c r="J44" i="4"/>
  <c r="K44" i="4" s="1"/>
  <c r="B22" i="4"/>
  <c r="G5" i="4" l="1"/>
  <c r="H22" i="4" s="1"/>
  <c r="I22" i="4" s="1"/>
  <c r="H13" i="4"/>
  <c r="I13" i="4" s="1"/>
  <c r="G6" i="4"/>
  <c r="G7" i="4" s="1"/>
  <c r="C18" i="4"/>
  <c r="C21" i="4"/>
  <c r="D17" i="4"/>
  <c r="C20" i="4"/>
  <c r="C19" i="4"/>
  <c r="B23" i="4"/>
  <c r="C22" i="4"/>
  <c r="D18" i="4" l="1"/>
  <c r="D19" i="4" s="1"/>
  <c r="D20" i="4" s="1"/>
  <c r="D21" i="4" s="1"/>
  <c r="D22" i="4" s="1"/>
  <c r="B24" i="4"/>
  <c r="C23" i="4"/>
  <c r="D23" i="4" l="1"/>
  <c r="B25" i="4"/>
  <c r="C24" i="4"/>
  <c r="D24" i="4" l="1"/>
  <c r="B26" i="4"/>
  <c r="C25" i="4"/>
  <c r="D25" i="4" l="1"/>
  <c r="B27" i="4"/>
  <c r="C26" i="4"/>
  <c r="D26" i="4" l="1"/>
  <c r="B28" i="4"/>
  <c r="C27" i="4"/>
  <c r="D27" i="4" l="1"/>
  <c r="B29" i="4"/>
  <c r="C28" i="4"/>
  <c r="D28" i="4" l="1"/>
  <c r="B30" i="4"/>
  <c r="C29" i="4"/>
  <c r="D29" i="4" l="1"/>
  <c r="B31" i="4"/>
  <c r="C30" i="4"/>
  <c r="D30" i="4" l="1"/>
  <c r="B32" i="4"/>
  <c r="C31" i="4"/>
  <c r="D31" i="4" l="1"/>
  <c r="B33" i="4"/>
  <c r="C32" i="4"/>
  <c r="D32" i="4" l="1"/>
  <c r="B34" i="4"/>
  <c r="C33" i="4"/>
  <c r="D33" i="4" l="1"/>
  <c r="B35" i="4"/>
  <c r="C34" i="4"/>
  <c r="D34" i="4" l="1"/>
  <c r="B36" i="4"/>
  <c r="C35" i="4"/>
  <c r="D35" i="4" l="1"/>
  <c r="C36" i="4"/>
  <c r="D3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  <author>Windows User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Test:</t>
        </r>
        <r>
          <rPr>
            <sz val="9"/>
            <color indexed="81"/>
            <rFont val="Tahoma"/>
            <family val="2"/>
          </rPr>
          <t xml:space="preserve">
Arrival rate must be less than effective service rate (numer of servers * service rate, i.e. s*mu)</t>
        </r>
      </text>
    </comment>
    <comment ref="C15" authorId="1" shapeId="0" xr:uid="{00000000-0006-0000-0000-000002000000}">
      <text>
        <r>
          <rPr>
            <sz val="9"/>
            <color indexed="81"/>
            <rFont val="Tahoma"/>
            <family val="2"/>
          </rPr>
          <t xml:space="preserve">Probability of EXACTLY x number in the SYSTEM
P(x)=n
</t>
        </r>
      </text>
    </comment>
    <comment ref="D15" authorId="1" shapeId="0" xr:uid="{00000000-0006-0000-0000-000003000000}">
      <text>
        <r>
          <rPr>
            <sz val="9"/>
            <color indexed="81"/>
            <rFont val="Tahoma"/>
            <family val="2"/>
          </rPr>
          <t>Probability of LESS THAN x number in the SYSTEM
P(X)&lt;=n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C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Test:</t>
        </r>
        <r>
          <rPr>
            <sz val="9"/>
            <color indexed="81"/>
            <rFont val="Tahoma"/>
            <family val="2"/>
          </rPr>
          <t xml:space="preserve">
Service rate must be greater than arrival rate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C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Test:</t>
        </r>
        <r>
          <rPr>
            <sz val="9"/>
            <color indexed="81"/>
            <rFont val="Tahoma"/>
            <family val="2"/>
          </rPr>
          <t xml:space="preserve">
Service rate must be greater than arrival rate</t>
        </r>
      </text>
    </comment>
  </commentList>
</comments>
</file>

<file path=xl/sharedStrings.xml><?xml version="1.0" encoding="utf-8"?>
<sst xmlns="http://schemas.openxmlformats.org/spreadsheetml/2006/main" count="252" uniqueCount="106">
  <si>
    <t>Input Data</t>
  </si>
  <si>
    <t>Number of servers (s)</t>
  </si>
  <si>
    <t>Average number of customers in the system (L)</t>
  </si>
  <si>
    <t>Average time in the system (W)</t>
  </si>
  <si>
    <t>Probabilities</t>
  </si>
  <si>
    <t>Computations</t>
  </si>
  <si>
    <t>n or s</t>
  </si>
  <si>
    <r>
      <t>Arrival rate (</t>
    </r>
    <r>
      <rPr>
        <sz val="10"/>
        <rFont val="Symbol"/>
        <family val="1"/>
        <charset val="2"/>
      </rPr>
      <t>l</t>
    </r>
    <r>
      <rPr>
        <sz val="10"/>
        <rFont val="Arial"/>
        <family val="2"/>
      </rPr>
      <t>)</t>
    </r>
  </si>
  <si>
    <r>
      <t>Average server utilization (</t>
    </r>
    <r>
      <rPr>
        <sz val="10"/>
        <rFont val="Symbol"/>
        <family val="1"/>
        <charset val="2"/>
      </rPr>
      <t>r</t>
    </r>
    <r>
      <rPr>
        <sz val="10"/>
        <rFont val="Arial"/>
        <family val="2"/>
      </rPr>
      <t>)</t>
    </r>
  </si>
  <si>
    <r>
      <t>Service rate 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)</t>
    </r>
  </si>
  <si>
    <r>
      <t>Average number of customers in the queue (L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</si>
  <si>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Average waiting time in the queue (W</t>
    </r>
    <r>
      <rPr>
        <vertAlign val="subscript"/>
        <sz val="10"/>
        <rFont val="Arial"/>
        <family val="2"/>
      </rPr>
      <t>q</t>
    </r>
    <r>
      <rPr>
        <sz val="10"/>
        <rFont val="Arial"/>
        <family val="2"/>
      </rPr>
      <t>)</t>
    </r>
  </si>
  <si>
    <r>
      <t>Probability (% of time) system is empty (P</t>
    </r>
    <r>
      <rPr>
        <vertAlign val="subscript"/>
        <sz val="10"/>
        <rFont val="Arial"/>
        <family val="2"/>
      </rPr>
      <t>0</t>
    </r>
    <r>
      <rPr>
        <sz val="10"/>
        <rFont val="Arial"/>
        <family val="2"/>
      </rPr>
      <t>)</t>
    </r>
  </si>
  <si>
    <r>
      <t>Standard deviation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</t>
    </r>
  </si>
  <si>
    <t>Cum. Prob</t>
  </si>
  <si>
    <t>Prob</t>
  </si>
  <si>
    <t>Cost of Service</t>
  </si>
  <si>
    <t>Cost of Waiting</t>
  </si>
  <si>
    <t>in queue</t>
  </si>
  <si>
    <t>in system</t>
  </si>
  <si>
    <t>empty</t>
  </si>
  <si>
    <t>Number in System</t>
  </si>
  <si>
    <t>hour</t>
  </si>
  <si>
    <t>Queue Performance/Operating Characteristics</t>
  </si>
  <si>
    <t>for queue</t>
  </si>
  <si>
    <t>Color Key</t>
  </si>
  <si>
    <t>Model Input (change)</t>
  </si>
  <si>
    <t>Model Output (read)</t>
  </si>
  <si>
    <t>Decision Metric (act on)</t>
  </si>
  <si>
    <t>(𝜆/𝜇)^𝑛/𝑛!</t>
  </si>
  <si>
    <t>∑ from n0 to n-1</t>
  </si>
  <si>
    <t>((𝜆/𝜇)^s/s!)/(1-𝜆/(s*𝜇))</t>
  </si>
  <si>
    <t>P0</t>
  </si>
  <si>
    <t>(𝜆/s𝜇)</t>
  </si>
  <si>
    <t>Rho</t>
  </si>
  <si>
    <t>Term 1</t>
  </si>
  <si>
    <t>Term 2</t>
  </si>
  <si>
    <t>1/(Term1 + Term2)</t>
  </si>
  <si>
    <t>P0*((𝜆/𝜇)^𝑛/𝑛!)*rho/(1-rh)^2</t>
  </si>
  <si>
    <t>Lq</t>
  </si>
  <si>
    <t>L</t>
  </si>
  <si>
    <t>Lq+𝜆/𝜇</t>
  </si>
  <si>
    <t>Wq</t>
  </si>
  <si>
    <t>Lq/𝜆</t>
  </si>
  <si>
    <t>W</t>
  </si>
  <si>
    <t>Wq+1/𝜇</t>
  </si>
  <si>
    <t>Queue Template M/M/s</t>
  </si>
  <si>
    <t>**Arrival and service rate must use the same units of time as must cost of service and waiting</t>
  </si>
  <si>
    <t>Queue Template M/D/1</t>
  </si>
  <si>
    <t>busy</t>
  </si>
  <si>
    <t>Queue Template M/G/1</t>
  </si>
  <si>
    <t>Average number of customers in the queue (Lq)</t>
  </si>
  <si>
    <t>Average waiting time in the queue (Wq)</t>
  </si>
  <si>
    <t>s = 1</t>
  </si>
  <si>
    <t>s = 2</t>
  </si>
  <si>
    <t>Average server utilization (𝜌)</t>
  </si>
  <si>
    <t>Preemptive Priorities</t>
  </si>
  <si>
    <t>Class 1</t>
  </si>
  <si>
    <t>Class 3</t>
  </si>
  <si>
    <t>Class 2</t>
  </si>
  <si>
    <t>Non-Preemptive Priorities</t>
  </si>
  <si>
    <t>Queue Performance/Operating Characteristics at a steady state</t>
  </si>
  <si>
    <t>Priority Classes (𝛌1 = 0.2, 𝛌2 = 0.6, 𝛌3 = 1.2)</t>
  </si>
  <si>
    <t>Average time in the system (W1)</t>
  </si>
  <si>
    <t>P1</t>
  </si>
  <si>
    <t>P2</t>
  </si>
  <si>
    <t>P3</t>
  </si>
  <si>
    <t>P4</t>
  </si>
  <si>
    <t>P5</t>
  </si>
  <si>
    <t>P6</t>
  </si>
  <si>
    <t>P7</t>
  </si>
  <si>
    <t>Priority</t>
  </si>
  <si>
    <t>Arrival Time</t>
  </si>
  <si>
    <t>Burst Time</t>
  </si>
  <si>
    <t>Queue</t>
  </si>
  <si>
    <t>Condition</t>
  </si>
  <si>
    <t>System Time (Completion Time)</t>
  </si>
  <si>
    <t>Turnaround Time (ST - AT)</t>
  </si>
  <si>
    <t>Waiting Time (TT - BT)</t>
  </si>
  <si>
    <t>Patients</t>
  </si>
  <si>
    <t>Non-Preemptive Priority Queue Algorithm</t>
  </si>
  <si>
    <t>Preemptive Priority Queue Algorithm</t>
  </si>
  <si>
    <t>Lesser the number higher the priority, Follows FIFO</t>
  </si>
  <si>
    <t>New BT</t>
  </si>
  <si>
    <t>Total</t>
  </si>
  <si>
    <t>Total Cost based on Queue</t>
  </si>
  <si>
    <t>Servers</t>
  </si>
  <si>
    <t>Service Cost</t>
  </si>
  <si>
    <t>Wait Cost</t>
  </si>
  <si>
    <t>Total Cost</t>
  </si>
  <si>
    <t>name</t>
  </si>
  <si>
    <t>start_time</t>
  </si>
  <si>
    <t>end_time</t>
  </si>
  <si>
    <t>activity_time</t>
  </si>
  <si>
    <t>finished</t>
  </si>
  <si>
    <t>replication</t>
  </si>
  <si>
    <t>waiting_time</t>
  </si>
  <si>
    <t>John0</t>
  </si>
  <si>
    <t>Patient0</t>
  </si>
  <si>
    <t>Jimmy0</t>
  </si>
  <si>
    <t>Maria0</t>
  </si>
  <si>
    <t>Patient1</t>
  </si>
  <si>
    <t>Patient2</t>
  </si>
  <si>
    <t>Patient3</t>
  </si>
  <si>
    <t>Patient4</t>
  </si>
  <si>
    <t>SlNo.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</si>
</sst>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00"/>
    <numFmt numFmtId="167" formatCode="0.0000"/>
    <numFmt numFmtId="168" formatCode="0.000"/>
    <numFmt numFmtId="169" formatCode="0.0"/>
    <numFmt numFmtId="170" formatCode="_(&quot;$&quot;* #,##0_);_(&quot;$&quot;* \(#,##0\);_(&quot;$&quot;* &quot;-&quot;??_);_(@_)"/>
    <numFmt numFmtId="171" formatCode="_(&quot;$&quot;* #,##0.0_);_(&quot;$&quot;* \(#,##0.0\);_(&quot;$&quot;* &quot;-&quot;??_);_(@_)"/>
    <numFmt numFmtId="172" formatCode="0.0%"/>
    <numFmt numFmtId="173" formatCode="0.00000"/>
  </numFmts>
  <fonts count="16" x14ac:knownFonts="1">
    <font>
      <sz val="10"/>
      <name val="Arial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4"/>
      <color indexed="16"/>
      <name val="Arial"/>
      <family val="2"/>
    </font>
    <font>
      <sz val="10"/>
      <name val="Arial"/>
      <family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8"/>
      <color rgb="FFC00000"/>
      <name val="Arial"/>
      <family val="2"/>
    </font>
    <font>
      <b/>
      <sz val="9"/>
      <color indexed="81"/>
      <name val="Tahoma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1" fillId="0" borderId="0">
      <protection locked="0"/>
    </xf>
    <xf numFmtId="0" fontId="2" fillId="0" borderId="0">
      <protection locked="0"/>
    </xf>
    <xf numFmtId="9" fontId="7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40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167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169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/>
    <xf numFmtId="2" fontId="4" fillId="0" borderId="0" xfId="0" applyNumberFormat="1" applyFont="1"/>
    <xf numFmtId="170" fontId="4" fillId="0" borderId="0" xfId="9" applyNumberFormat="1" applyFont="1"/>
    <xf numFmtId="0" fontId="10" fillId="0" borderId="0" xfId="0" applyFont="1" applyFill="1"/>
    <xf numFmtId="171" fontId="4" fillId="0" borderId="0" xfId="9" applyNumberFormat="1" applyFont="1"/>
    <xf numFmtId="0" fontId="4" fillId="0" borderId="0" xfId="0" applyFont="1" applyFill="1" applyAlignment="1">
      <alignment wrapText="1"/>
    </xf>
    <xf numFmtId="169" fontId="4" fillId="0" borderId="0" xfId="0" applyNumberFormat="1" applyFont="1" applyFill="1"/>
    <xf numFmtId="165" fontId="4" fillId="0" borderId="0" xfId="0" applyNumberFormat="1" applyFont="1" applyFill="1"/>
    <xf numFmtId="165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wrapText="1"/>
    </xf>
    <xf numFmtId="0" fontId="3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Border="1" applyAlignment="1">
      <alignment wrapText="1"/>
    </xf>
    <xf numFmtId="0" fontId="12" fillId="4" borderId="0" xfId="0" applyFont="1" applyFill="1"/>
    <xf numFmtId="166" fontId="12" fillId="4" borderId="0" xfId="0" applyNumberFormat="1" applyFont="1" applyFill="1"/>
    <xf numFmtId="0" fontId="4" fillId="0" borderId="0" xfId="0" applyFont="1" applyFill="1" applyAlignment="1">
      <alignment horizontal="left"/>
    </xf>
    <xf numFmtId="167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Fill="1" applyAlignment="1">
      <alignment horizontal="left" wrapText="1"/>
    </xf>
    <xf numFmtId="168" fontId="10" fillId="0" borderId="0" xfId="0" applyNumberFormat="1" applyFont="1" applyFill="1" applyBorder="1" applyAlignment="1">
      <alignment horizontal="center"/>
    </xf>
    <xf numFmtId="0" fontId="10" fillId="7" borderId="2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10" fillId="7" borderId="4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10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10" fillId="2" borderId="7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left"/>
    </xf>
    <xf numFmtId="167" fontId="4" fillId="0" borderId="5" xfId="0" applyNumberFormat="1" applyFont="1" applyFill="1" applyBorder="1" applyAlignment="1">
      <alignment horizontal="left"/>
    </xf>
    <xf numFmtId="167" fontId="4" fillId="0" borderId="10" xfId="0" applyNumberFormat="1" applyFont="1" applyFill="1" applyBorder="1" applyAlignment="1">
      <alignment horizontal="left"/>
    </xf>
    <xf numFmtId="167" fontId="4" fillId="0" borderId="12" xfId="0" applyNumberFormat="1" applyFont="1" applyFill="1" applyBorder="1" applyAlignment="1">
      <alignment horizontal="left"/>
    </xf>
    <xf numFmtId="167" fontId="4" fillId="0" borderId="13" xfId="0" applyNumberFormat="1" applyFont="1" applyFill="1" applyBorder="1" applyAlignment="1">
      <alignment horizontal="left"/>
    </xf>
    <xf numFmtId="0" fontId="10" fillId="6" borderId="14" xfId="0" applyFont="1" applyFill="1" applyBorder="1" applyAlignment="1">
      <alignment horizontal="left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/>
    </xf>
    <xf numFmtId="167" fontId="4" fillId="0" borderId="18" xfId="0" applyNumberFormat="1" applyFont="1" applyFill="1" applyBorder="1" applyAlignment="1">
      <alignment horizontal="left"/>
    </xf>
    <xf numFmtId="167" fontId="4" fillId="0" borderId="19" xfId="0" applyNumberFormat="1" applyFont="1" applyFill="1" applyBorder="1" applyAlignment="1">
      <alignment horizontal="left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left"/>
    </xf>
    <xf numFmtId="0" fontId="4" fillId="5" borderId="24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166" fontId="4" fillId="0" borderId="0" xfId="0" applyNumberFormat="1" applyFont="1" applyFill="1"/>
    <xf numFmtId="0" fontId="4" fillId="0" borderId="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4" fillId="0" borderId="6" xfId="0" applyFont="1" applyBorder="1"/>
    <xf numFmtId="0" fontId="10" fillId="2" borderId="7" xfId="0" applyFont="1" applyFill="1" applyBorder="1" applyAlignment="1">
      <alignment horizontal="center"/>
    </xf>
    <xf numFmtId="0" fontId="4" fillId="2" borderId="8" xfId="0" applyFont="1" applyFill="1" applyBorder="1"/>
    <xf numFmtId="0" fontId="4" fillId="0" borderId="11" xfId="0" applyFont="1" applyBorder="1"/>
    <xf numFmtId="0" fontId="4" fillId="2" borderId="8" xfId="0" applyFont="1" applyFill="1" applyBorder="1" applyAlignment="1">
      <alignment horizontal="left"/>
    </xf>
    <xf numFmtId="0" fontId="4" fillId="0" borderId="9" xfId="0" applyFont="1" applyBorder="1"/>
    <xf numFmtId="0" fontId="10" fillId="7" borderId="14" xfId="0" applyFont="1" applyFill="1" applyBorder="1" applyAlignment="1">
      <alignment horizontal="left"/>
    </xf>
    <xf numFmtId="0" fontId="4" fillId="7" borderId="15" xfId="0" applyFont="1" applyFill="1" applyBorder="1"/>
    <xf numFmtId="0" fontId="4" fillId="7" borderId="16" xfId="0" applyFont="1" applyFill="1" applyBorder="1"/>
    <xf numFmtId="0" fontId="4" fillId="0" borderId="6" xfId="0" applyFont="1" applyBorder="1" applyAlignment="1">
      <alignment horizontal="left" vertical="center"/>
    </xf>
    <xf numFmtId="0" fontId="4" fillId="0" borderId="10" xfId="0" applyFont="1" applyBorder="1"/>
    <xf numFmtId="0" fontId="4" fillId="7" borderId="3" xfId="0" applyFont="1" applyFill="1" applyBorder="1"/>
    <xf numFmtId="0" fontId="4" fillId="7" borderId="4" xfId="0" applyFont="1" applyFill="1" applyBorder="1"/>
    <xf numFmtId="168" fontId="4" fillId="5" borderId="5" xfId="0" applyNumberFormat="1" applyFont="1" applyFill="1" applyBorder="1" applyAlignment="1">
      <alignment horizontal="right"/>
    </xf>
    <xf numFmtId="168" fontId="4" fillId="5" borderId="12" xfId="0" applyNumberFormat="1" applyFont="1" applyFill="1" applyBorder="1" applyAlignment="1">
      <alignment horizontal="right"/>
    </xf>
    <xf numFmtId="172" fontId="4" fillId="5" borderId="7" xfId="8" applyNumberFormat="1" applyFont="1" applyFill="1" applyBorder="1" applyAlignment="1">
      <alignment horizontal="right"/>
    </xf>
    <xf numFmtId="172" fontId="10" fillId="5" borderId="7" xfId="8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173" fontId="10" fillId="5" borderId="5" xfId="0" applyNumberFormat="1" applyFont="1" applyFill="1" applyBorder="1" applyAlignment="1">
      <alignment horizontal="center"/>
    </xf>
    <xf numFmtId="173" fontId="10" fillId="5" borderId="12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5" xfId="0" applyBorder="1"/>
    <xf numFmtId="0" fontId="4" fillId="0" borderId="5" xfId="0" applyFont="1" applyBorder="1"/>
    <xf numFmtId="9" fontId="0" fillId="0" borderId="5" xfId="8" applyFont="1" applyBorder="1"/>
    <xf numFmtId="173" fontId="0" fillId="0" borderId="5" xfId="0" applyNumberFormat="1" applyBorder="1"/>
    <xf numFmtId="0" fontId="0" fillId="8" borderId="5" xfId="0" applyFill="1" applyBorder="1"/>
    <xf numFmtId="173" fontId="0" fillId="8" borderId="5" xfId="0" applyNumberFormat="1" applyFill="1" applyBorder="1"/>
    <xf numFmtId="173" fontId="10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0" fillId="9" borderId="5" xfId="0" applyFill="1" applyBorder="1"/>
    <xf numFmtId="173" fontId="0" fillId="9" borderId="5" xfId="0" applyNumberFormat="1" applyFill="1" applyBorder="1"/>
    <xf numFmtId="0" fontId="4" fillId="0" borderId="5" xfId="0" applyFont="1" applyBorder="1" applyAlignment="1">
      <alignment wrapText="1"/>
    </xf>
    <xf numFmtId="0" fontId="4" fillId="0" borderId="5" xfId="0" applyFont="1" applyFill="1" applyBorder="1"/>
    <xf numFmtId="0" fontId="4" fillId="0" borderId="0" xfId="0" applyFont="1" applyFill="1" applyAlignment="1"/>
    <xf numFmtId="1" fontId="4" fillId="0" borderId="0" xfId="0" applyNumberFormat="1" applyFont="1" applyFill="1" applyAlignment="1"/>
    <xf numFmtId="2" fontId="4" fillId="0" borderId="0" xfId="0" applyNumberFormat="1" applyFont="1" applyAlignment="1"/>
    <xf numFmtId="169" fontId="4" fillId="0" borderId="0" xfId="0" applyNumberFormat="1" applyFont="1" applyAlignment="1"/>
    <xf numFmtId="0" fontId="4" fillId="0" borderId="9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right"/>
    </xf>
    <xf numFmtId="0" fontId="4" fillId="0" borderId="18" xfId="0" applyFont="1" applyFill="1" applyBorder="1" applyAlignment="1">
      <alignment horizontal="right"/>
    </xf>
    <xf numFmtId="2" fontId="4" fillId="0" borderId="18" xfId="0" applyNumberFormat="1" applyFont="1" applyFill="1" applyBorder="1" applyAlignment="1">
      <alignment horizontal="right"/>
    </xf>
    <xf numFmtId="0" fontId="4" fillId="7" borderId="6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left"/>
    </xf>
    <xf numFmtId="2" fontId="4" fillId="9" borderId="5" xfId="0" applyNumberFormat="1" applyFont="1" applyFill="1" applyBorder="1" applyAlignment="1">
      <alignment horizontal="right"/>
    </xf>
    <xf numFmtId="0" fontId="0" fillId="0" borderId="12" xfId="0" applyBorder="1"/>
    <xf numFmtId="0" fontId="4" fillId="0" borderId="17" xfId="0" applyFont="1" applyFill="1" applyBorder="1" applyAlignment="1">
      <alignment horizontal="left" vertical="center"/>
    </xf>
    <xf numFmtId="0" fontId="0" fillId="0" borderId="18" xfId="0" applyBorder="1"/>
    <xf numFmtId="0" fontId="0" fillId="0" borderId="19" xfId="0" applyBorder="1"/>
    <xf numFmtId="0" fontId="4" fillId="7" borderId="15" xfId="0" applyFont="1" applyFill="1" applyBorder="1" applyAlignment="1">
      <alignment horizontal="left"/>
    </xf>
    <xf numFmtId="0" fontId="10" fillId="7" borderId="16" xfId="0" applyFont="1" applyFill="1" applyBorder="1" applyAlignment="1">
      <alignment horizontal="left"/>
    </xf>
    <xf numFmtId="2" fontId="4" fillId="0" borderId="10" xfId="0" applyNumberFormat="1" applyFont="1" applyFill="1" applyBorder="1" applyAlignment="1">
      <alignment horizontal="right"/>
    </xf>
    <xf numFmtId="0" fontId="4" fillId="9" borderId="9" xfId="0" applyFont="1" applyFill="1" applyBorder="1" applyAlignment="1">
      <alignment horizontal="right"/>
    </xf>
    <xf numFmtId="2" fontId="4" fillId="9" borderId="10" xfId="0" applyNumberFormat="1" applyFont="1" applyFill="1" applyBorder="1" applyAlignment="1">
      <alignment horizontal="right"/>
    </xf>
    <xf numFmtId="2" fontId="4" fillId="0" borderId="12" xfId="0" applyNumberFormat="1" applyFont="1" applyFill="1" applyBorder="1" applyAlignment="1">
      <alignment horizontal="right"/>
    </xf>
    <xf numFmtId="2" fontId="4" fillId="0" borderId="13" xfId="0" applyNumberFormat="1" applyFont="1" applyFill="1" applyBorder="1" applyAlignment="1">
      <alignment horizontal="right"/>
    </xf>
    <xf numFmtId="0" fontId="4" fillId="0" borderId="17" xfId="0" applyFont="1" applyFill="1" applyBorder="1" applyAlignment="1">
      <alignment horizontal="right"/>
    </xf>
    <xf numFmtId="2" fontId="4" fillId="0" borderId="19" xfId="0" applyNumberFormat="1" applyFont="1" applyFill="1" applyBorder="1" applyAlignment="1">
      <alignment horizontal="right"/>
    </xf>
    <xf numFmtId="2" fontId="0" fillId="0" borderId="5" xfId="0" applyNumberFormat="1" applyBorder="1"/>
    <xf numFmtId="0" fontId="10" fillId="7" borderId="5" xfId="0" applyFont="1" applyFill="1" applyBorder="1"/>
    <xf numFmtId="0" fontId="10" fillId="6" borderId="26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center"/>
    </xf>
  </cellXfs>
  <cellStyles count="10">
    <cellStyle name="Currency" xfId="9" builtinId="4"/>
    <cellStyle name="F2" xfId="1" xr:uid="{00000000-0005-0000-0000-000002000000}"/>
    <cellStyle name="F3" xfId="2" xr:uid="{00000000-0005-0000-0000-000003000000}"/>
    <cellStyle name="F4" xfId="3" xr:uid="{00000000-0005-0000-0000-000004000000}"/>
    <cellStyle name="F5" xfId="4" xr:uid="{00000000-0005-0000-0000-000005000000}"/>
    <cellStyle name="F6" xfId="5" xr:uid="{00000000-0005-0000-0000-000006000000}"/>
    <cellStyle name="F7" xfId="6" xr:uid="{00000000-0005-0000-0000-000007000000}"/>
    <cellStyle name="F8" xfId="7" xr:uid="{00000000-0005-0000-0000-000008000000}"/>
    <cellStyle name="Normal" xfId="0" builtinId="0"/>
    <cellStyle name="Percent" xfId="8" builtinId="5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496573</xdr:colOff>
      <xdr:row>8</xdr:row>
      <xdr:rowOff>91440</xdr:rowOff>
    </xdr:from>
    <xdr:ext cx="12026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30FE61C-89EA-42EA-8549-342CD1F79999}"/>
                </a:ext>
              </a:extLst>
            </xdr:cNvPr>
            <xdr:cNvSpPr txBox="1"/>
          </xdr:nvSpPr>
          <xdr:spPr>
            <a:xfrm flipH="1">
              <a:off x="9625333" y="1432560"/>
              <a:ext cx="12026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𝛌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</m:sub>
                    </m:sSub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30FE61C-89EA-42EA-8549-342CD1F79999}"/>
                </a:ext>
              </a:extLst>
            </xdr:cNvPr>
            <xdr:cNvSpPr txBox="1"/>
          </xdr:nvSpPr>
          <xdr:spPr>
            <a:xfrm flipH="1">
              <a:off x="9625333" y="1432560"/>
              <a:ext cx="12026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IN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𝛌_𝒏</a:t>
              </a:r>
              <a:endParaRPr lang="en-IN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92"/>
  <sheetViews>
    <sheetView tabSelected="1" zoomScale="110" zoomScaleNormal="110" workbookViewId="0">
      <selection activeCell="E30" sqref="E30"/>
    </sheetView>
  </sheetViews>
  <sheetFormatPr defaultColWidth="9.109375" defaultRowHeight="13.2" x14ac:dyDescent="0.25"/>
  <cols>
    <col min="1" max="1" width="2.6640625" style="1" customWidth="1"/>
    <col min="2" max="2" width="22.5546875" style="1" customWidth="1"/>
    <col min="3" max="3" width="12.6640625" style="1" bestFit="1" customWidth="1"/>
    <col min="4" max="4" width="18.88671875" style="1" bestFit="1" customWidth="1"/>
    <col min="5" max="5" width="19.6640625" style="1" bestFit="1" customWidth="1"/>
    <col min="6" max="6" width="44.6640625" style="1" bestFit="1" customWidth="1"/>
    <col min="7" max="7" width="16.6640625" style="1" bestFit="1" customWidth="1"/>
    <col min="8" max="8" width="10.6640625" style="1" customWidth="1"/>
    <col min="9" max="9" width="16.6640625" style="1" bestFit="1" customWidth="1"/>
    <col min="10" max="10" width="13.6640625" style="1" bestFit="1" customWidth="1"/>
    <col min="11" max="16384" width="9.109375" style="1"/>
  </cols>
  <sheetData>
    <row r="1" spans="1:11" ht="18" thickBot="1" x14ac:dyDescent="0.35">
      <c r="B1" s="21" t="s">
        <v>46</v>
      </c>
      <c r="C1" s="20"/>
      <c r="D1" s="20"/>
      <c r="E1" s="10"/>
      <c r="F1" s="10"/>
      <c r="G1" s="10"/>
      <c r="J1" s="6"/>
      <c r="K1" s="6"/>
    </row>
    <row r="2" spans="1:11" ht="13.8" thickBot="1" x14ac:dyDescent="0.3">
      <c r="B2" s="33" t="s">
        <v>0</v>
      </c>
      <c r="C2" s="34"/>
      <c r="D2" s="35"/>
      <c r="F2" s="33" t="s">
        <v>23</v>
      </c>
      <c r="G2" s="34"/>
      <c r="H2" s="36"/>
      <c r="J2" s="28"/>
      <c r="K2" s="29"/>
    </row>
    <row r="3" spans="1:11" x14ac:dyDescent="0.25">
      <c r="B3" s="66" t="s">
        <v>7</v>
      </c>
      <c r="C3" s="40">
        <v>2</v>
      </c>
      <c r="D3" s="74" t="s">
        <v>22</v>
      </c>
      <c r="F3" s="39" t="s">
        <v>8</v>
      </c>
      <c r="G3" s="86">
        <f>C3/(C4*C5)</f>
        <v>0.66666666666666663</v>
      </c>
      <c r="H3" s="41" t="s">
        <v>49</v>
      </c>
      <c r="J3" s="29"/>
      <c r="K3" s="60"/>
    </row>
    <row r="4" spans="1:11" ht="15.6" x14ac:dyDescent="0.35">
      <c r="B4" s="67" t="s">
        <v>9</v>
      </c>
      <c r="C4" s="37">
        <v>3</v>
      </c>
      <c r="D4" s="43" t="str">
        <f>D3</f>
        <v>hour</v>
      </c>
      <c r="F4" s="42" t="s">
        <v>10</v>
      </c>
      <c r="G4" s="88">
        <f>VLOOKUP($C$5,$B$43:$H$72,7,)</f>
        <v>1.333333333333333</v>
      </c>
      <c r="H4" s="43" t="s">
        <v>18</v>
      </c>
      <c r="J4" s="29"/>
      <c r="K4" s="32"/>
    </row>
    <row r="5" spans="1:11" x14ac:dyDescent="0.25">
      <c r="B5" s="67" t="s">
        <v>1</v>
      </c>
      <c r="C5" s="37">
        <v>1</v>
      </c>
      <c r="D5" s="43" t="s">
        <v>24</v>
      </c>
      <c r="F5" s="42" t="s">
        <v>2</v>
      </c>
      <c r="G5" s="88">
        <f>G4+C3/C4</f>
        <v>1.9999999999999996</v>
      </c>
      <c r="H5" s="43" t="s">
        <v>19</v>
      </c>
      <c r="J5" s="29"/>
      <c r="K5" s="60"/>
    </row>
    <row r="6" spans="1:11" ht="15.6" x14ac:dyDescent="0.35">
      <c r="B6" s="67" t="s">
        <v>16</v>
      </c>
      <c r="C6" s="38">
        <v>100</v>
      </c>
      <c r="D6" s="43" t="str">
        <f>D3</f>
        <v>hour</v>
      </c>
      <c r="F6" s="42" t="s">
        <v>11</v>
      </c>
      <c r="G6" s="88">
        <f>G4/C3</f>
        <v>0.66666666666666652</v>
      </c>
      <c r="H6" s="43" t="str">
        <f>D3</f>
        <v>hour</v>
      </c>
      <c r="J6" s="6"/>
      <c r="K6" s="6"/>
    </row>
    <row r="7" spans="1:11" ht="13.8" thickBot="1" x14ac:dyDescent="0.3">
      <c r="B7" s="68" t="s">
        <v>17</v>
      </c>
      <c r="C7" s="45">
        <v>100</v>
      </c>
      <c r="D7" s="46" t="str">
        <f>D3</f>
        <v>hour</v>
      </c>
      <c r="F7" s="42" t="s">
        <v>3</v>
      </c>
      <c r="G7" s="88">
        <f>G6+1/C4</f>
        <v>0.99999999999999978</v>
      </c>
      <c r="H7" s="43" t="str">
        <f>D3</f>
        <v>hour</v>
      </c>
      <c r="J7" s="6"/>
    </row>
    <row r="8" spans="1:11" ht="16.2" thickBot="1" x14ac:dyDescent="0.4">
      <c r="B8" s="69" t="s">
        <v>47</v>
      </c>
      <c r="C8" s="9"/>
      <c r="D8" s="25"/>
      <c r="F8" s="44" t="s">
        <v>12</v>
      </c>
      <c r="G8" s="89">
        <f>VLOOKUP($C$5,$B$43:$H$72,5)</f>
        <v>0.33333333333333337</v>
      </c>
      <c r="H8" s="46" t="s">
        <v>20</v>
      </c>
      <c r="J8" s="6"/>
    </row>
    <row r="9" spans="1:11" ht="13.8" thickBot="1" x14ac:dyDescent="0.3">
      <c r="B9" s="61" t="s">
        <v>25</v>
      </c>
      <c r="C9" s="9"/>
      <c r="D9" s="25"/>
      <c r="E9" s="29"/>
      <c r="F9" s="29"/>
      <c r="G9" s="29"/>
      <c r="J9" s="11"/>
    </row>
    <row r="10" spans="1:11" ht="13.8" thickBot="1" x14ac:dyDescent="0.3">
      <c r="B10" s="62" t="s">
        <v>26</v>
      </c>
      <c r="C10" s="9"/>
      <c r="D10" s="25"/>
      <c r="E10" s="29"/>
      <c r="F10" s="29"/>
      <c r="G10" s="29"/>
      <c r="J10" s="11"/>
    </row>
    <row r="11" spans="1:11" x14ac:dyDescent="0.25">
      <c r="B11" s="63" t="s">
        <v>27</v>
      </c>
      <c r="C11" s="9"/>
      <c r="D11" s="25"/>
      <c r="E11" s="29"/>
      <c r="F11" s="114" t="s">
        <v>85</v>
      </c>
      <c r="G11" s="115"/>
      <c r="H11" s="115"/>
      <c r="I11" s="116"/>
      <c r="J11" s="11"/>
    </row>
    <row r="12" spans="1:11" ht="13.8" thickBot="1" x14ac:dyDescent="0.3">
      <c r="B12" s="64" t="s">
        <v>28</v>
      </c>
      <c r="C12" s="9"/>
      <c r="D12" s="25"/>
      <c r="E12" s="29"/>
      <c r="F12" s="117" t="s">
        <v>86</v>
      </c>
      <c r="G12" s="118" t="s">
        <v>87</v>
      </c>
      <c r="H12" s="118" t="s">
        <v>88</v>
      </c>
      <c r="I12" s="119" t="s">
        <v>89</v>
      </c>
      <c r="J12" s="13"/>
      <c r="K12" s="10"/>
    </row>
    <row r="13" spans="1:11" ht="13.8" thickBot="1" x14ac:dyDescent="0.3">
      <c r="A13" s="2"/>
      <c r="B13" s="30"/>
      <c r="C13" s="30"/>
      <c r="D13" s="29"/>
      <c r="E13" s="25"/>
      <c r="F13" s="112">
        <f>C5</f>
        <v>1</v>
      </c>
      <c r="G13" s="113">
        <f>C5*C6</f>
        <v>100</v>
      </c>
      <c r="H13" s="113">
        <f>C7*G4</f>
        <v>133.33333333333331</v>
      </c>
      <c r="I13" s="113">
        <f>G13+H13</f>
        <v>233.33333333333331</v>
      </c>
      <c r="J13" s="18"/>
      <c r="K13" s="10"/>
    </row>
    <row r="14" spans="1:11" s="3" customFormat="1" ht="13.8" thickBot="1" x14ac:dyDescent="0.3">
      <c r="A14" s="22"/>
      <c r="B14" s="51" t="s">
        <v>4</v>
      </c>
      <c r="C14" s="52"/>
      <c r="D14" s="53"/>
      <c r="E14" s="31"/>
      <c r="F14" s="110">
        <v>1</v>
      </c>
      <c r="G14" s="111">
        <f t="dataTable" ref="G14:I18" dt2D="0" dtr="0" r1="C5" ca="1"/>
        <v>100</v>
      </c>
      <c r="H14" s="111">
        <v>133.33333333333331</v>
      </c>
      <c r="I14" s="111">
        <v>233.33333333333331</v>
      </c>
      <c r="J14" s="19"/>
      <c r="K14" s="15"/>
    </row>
    <row r="15" spans="1:11" ht="13.8" thickBot="1" x14ac:dyDescent="0.3">
      <c r="A15" s="2"/>
      <c r="B15" s="57" t="s">
        <v>21</v>
      </c>
      <c r="C15" s="58" t="s">
        <v>15</v>
      </c>
      <c r="D15" s="59" t="s">
        <v>14</v>
      </c>
      <c r="E15" s="25"/>
      <c r="F15" s="110">
        <v>2</v>
      </c>
      <c r="G15" s="111">
        <v>200</v>
      </c>
      <c r="H15" s="111">
        <v>8.3333333333333321</v>
      </c>
      <c r="I15" s="111">
        <v>208.33333333333334</v>
      </c>
      <c r="J15" s="17"/>
      <c r="K15" s="10"/>
    </row>
    <row r="16" spans="1:11" x14ac:dyDescent="0.25">
      <c r="A16" s="2"/>
      <c r="B16" s="54">
        <v>0</v>
      </c>
      <c r="C16" s="55">
        <f>VLOOKUP(C5,B42:F72,5)</f>
        <v>0.33333333333333337</v>
      </c>
      <c r="D16" s="56">
        <f>C16</f>
        <v>0.33333333333333337</v>
      </c>
      <c r="E16" s="25"/>
      <c r="F16" s="110">
        <v>3</v>
      </c>
      <c r="G16" s="111">
        <v>300</v>
      </c>
      <c r="H16" s="111">
        <v>0.92915214866434359</v>
      </c>
      <c r="I16" s="111">
        <v>300.92915214866434</v>
      </c>
      <c r="J16" s="17"/>
      <c r="K16" s="10"/>
    </row>
    <row r="17" spans="1:11" x14ac:dyDescent="0.25">
      <c r="A17" s="2"/>
      <c r="B17" s="42">
        <f t="shared" ref="B17:B36" si="0">B16+1</f>
        <v>1</v>
      </c>
      <c r="C17" s="47">
        <f t="shared" ref="C17:C36" si="1">IF(B17&lt;=$C$5,($C$3/$C$4)^B17*$G$8/FACT(B17),($C$3/$C$4)^B17*$G$8/(FACT($C$5)*$C$5^(B17-$C$5)))</f>
        <v>0.22222222222222224</v>
      </c>
      <c r="D17" s="48">
        <f t="shared" ref="D17:D36" si="2">D16+C17</f>
        <v>0.55555555555555558</v>
      </c>
      <c r="E17" s="25"/>
      <c r="F17" s="110">
        <v>4</v>
      </c>
      <c r="G17" s="111">
        <v>400</v>
      </c>
      <c r="H17" s="111">
        <v>0.10139416983523443</v>
      </c>
      <c r="I17" s="111">
        <v>400.10139416983526</v>
      </c>
      <c r="J17" s="16"/>
      <c r="K17" s="10"/>
    </row>
    <row r="18" spans="1:11" x14ac:dyDescent="0.25">
      <c r="A18" s="2"/>
      <c r="B18" s="42">
        <f t="shared" si="0"/>
        <v>2</v>
      </c>
      <c r="C18" s="47">
        <f t="shared" si="1"/>
        <v>0.14814814814814817</v>
      </c>
      <c r="D18" s="48">
        <f t="shared" si="2"/>
        <v>0.70370370370370372</v>
      </c>
      <c r="E18" s="25"/>
      <c r="F18" s="110">
        <v>5</v>
      </c>
      <c r="G18" s="111">
        <v>500</v>
      </c>
      <c r="H18" s="111">
        <v>1.0001375189088496E-2</v>
      </c>
      <c r="I18" s="111">
        <v>500.01000137518906</v>
      </c>
      <c r="J18" s="16"/>
      <c r="K18" s="10"/>
    </row>
    <row r="19" spans="1:11" ht="13.8" thickBot="1" x14ac:dyDescent="0.3">
      <c r="A19" s="2"/>
      <c r="B19" s="42">
        <f t="shared" si="0"/>
        <v>3</v>
      </c>
      <c r="C19" s="47">
        <f t="shared" si="1"/>
        <v>9.876543209876544E-2</v>
      </c>
      <c r="D19" s="48">
        <f t="shared" si="2"/>
        <v>0.80246913580246915</v>
      </c>
      <c r="E19" s="25"/>
      <c r="F19" s="104"/>
      <c r="G19" s="105"/>
      <c r="H19" s="106"/>
      <c r="I19" s="107"/>
      <c r="J19" s="8"/>
    </row>
    <row r="20" spans="1:11" x14ac:dyDescent="0.25">
      <c r="A20" s="2"/>
      <c r="B20" s="42">
        <f t="shared" si="0"/>
        <v>4</v>
      </c>
      <c r="C20" s="47">
        <f t="shared" si="1"/>
        <v>6.584362139917696E-2</v>
      </c>
      <c r="D20" s="48">
        <f t="shared" si="2"/>
        <v>0.86831275720164613</v>
      </c>
      <c r="E20" s="25"/>
      <c r="F20" s="114" t="s">
        <v>85</v>
      </c>
      <c r="G20" s="115"/>
      <c r="H20" s="115"/>
      <c r="I20" s="116"/>
      <c r="J20" s="8"/>
    </row>
    <row r="21" spans="1:11" ht="13.8" thickBot="1" x14ac:dyDescent="0.3">
      <c r="A21" s="2"/>
      <c r="B21" s="42">
        <f t="shared" si="0"/>
        <v>5</v>
      </c>
      <c r="C21" s="47">
        <f t="shared" si="1"/>
        <v>4.38957475994513E-2</v>
      </c>
      <c r="D21" s="48">
        <f t="shared" si="2"/>
        <v>0.91220850480109739</v>
      </c>
      <c r="E21" s="25"/>
      <c r="F21" s="117" t="s">
        <v>86</v>
      </c>
      <c r="G21" s="118" t="s">
        <v>87</v>
      </c>
      <c r="H21" s="118" t="s">
        <v>88</v>
      </c>
      <c r="I21" s="119" t="s">
        <v>89</v>
      </c>
      <c r="J21" s="105"/>
    </row>
    <row r="22" spans="1:11" x14ac:dyDescent="0.25">
      <c r="A22" s="2"/>
      <c r="B22" s="42">
        <f t="shared" si="0"/>
        <v>6</v>
      </c>
      <c r="C22" s="47">
        <f t="shared" si="1"/>
        <v>2.9263831732967538E-2</v>
      </c>
      <c r="D22" s="48">
        <f t="shared" si="2"/>
        <v>0.94147233653406492</v>
      </c>
      <c r="E22" s="25"/>
      <c r="F22" s="132">
        <f>C5</f>
        <v>1</v>
      </c>
      <c r="G22" s="113">
        <f>C5*C6</f>
        <v>100</v>
      </c>
      <c r="H22" s="113">
        <f>C7*G5</f>
        <v>199.99999999999994</v>
      </c>
      <c r="I22" s="133">
        <f>G22+H22</f>
        <v>299.99999999999994</v>
      </c>
      <c r="J22" s="105"/>
    </row>
    <row r="23" spans="1:11" x14ac:dyDescent="0.25">
      <c r="A23" s="2"/>
      <c r="B23" s="42">
        <f t="shared" si="0"/>
        <v>7</v>
      </c>
      <c r="C23" s="47">
        <f t="shared" si="1"/>
        <v>1.9509221155311691E-2</v>
      </c>
      <c r="D23" s="48">
        <f t="shared" si="2"/>
        <v>0.96098155768937665</v>
      </c>
      <c r="E23" s="25"/>
      <c r="F23" s="108">
        <v>1</v>
      </c>
      <c r="G23" s="111">
        <f t="dataTable" ref="G23:I27" dt2D="0" dtr="0" r1="C5"/>
        <v>100</v>
      </c>
      <c r="H23" s="111">
        <v>199.99999999999994</v>
      </c>
      <c r="I23" s="127">
        <v>299.99999999999994</v>
      </c>
      <c r="J23" s="105"/>
    </row>
    <row r="24" spans="1:11" x14ac:dyDescent="0.25">
      <c r="A24" s="2"/>
      <c r="B24" s="42">
        <f t="shared" si="0"/>
        <v>8</v>
      </c>
      <c r="C24" s="47">
        <f t="shared" si="1"/>
        <v>1.3006147436874459E-2</v>
      </c>
      <c r="D24" s="48">
        <f t="shared" si="2"/>
        <v>0.9739877051262511</v>
      </c>
      <c r="E24" s="25"/>
      <c r="F24" s="128">
        <v>2</v>
      </c>
      <c r="G24" s="120">
        <v>200</v>
      </c>
      <c r="H24" s="120">
        <v>75</v>
      </c>
      <c r="I24" s="129">
        <v>275</v>
      </c>
      <c r="J24" s="105"/>
    </row>
    <row r="25" spans="1:11" x14ac:dyDescent="0.25">
      <c r="A25" s="2"/>
      <c r="B25" s="42">
        <f t="shared" si="0"/>
        <v>9</v>
      </c>
      <c r="C25" s="47">
        <f t="shared" si="1"/>
        <v>8.6707649579163062E-3</v>
      </c>
      <c r="D25" s="48">
        <f t="shared" si="2"/>
        <v>0.9826584700841674</v>
      </c>
      <c r="E25" s="25"/>
      <c r="F25" s="108">
        <v>3</v>
      </c>
      <c r="G25" s="111">
        <v>300</v>
      </c>
      <c r="H25" s="111">
        <v>67.595818815331015</v>
      </c>
      <c r="I25" s="127">
        <v>367.59581881533103</v>
      </c>
      <c r="J25" s="105"/>
    </row>
    <row r="26" spans="1:11" x14ac:dyDescent="0.25">
      <c r="A26" s="2"/>
      <c r="B26" s="42">
        <f t="shared" si="0"/>
        <v>10</v>
      </c>
      <c r="C26" s="47">
        <f t="shared" si="1"/>
        <v>5.7805099719442036E-3</v>
      </c>
      <c r="D26" s="48">
        <f t="shared" si="2"/>
        <v>0.98843898005611164</v>
      </c>
      <c r="E26" s="25"/>
      <c r="F26" s="108">
        <v>4</v>
      </c>
      <c r="G26" s="111">
        <v>400</v>
      </c>
      <c r="H26" s="111">
        <v>66.768060836501903</v>
      </c>
      <c r="I26" s="127">
        <v>466.76806083650189</v>
      </c>
      <c r="J26" s="105"/>
    </row>
    <row r="27" spans="1:11" ht="13.8" thickBot="1" x14ac:dyDescent="0.3">
      <c r="A27" s="2"/>
      <c r="B27" s="42">
        <f t="shared" si="0"/>
        <v>11</v>
      </c>
      <c r="C27" s="47">
        <f t="shared" si="1"/>
        <v>3.8536733146294693E-3</v>
      </c>
      <c r="D27" s="48">
        <f t="shared" si="2"/>
        <v>0.99229265337074113</v>
      </c>
      <c r="E27" s="25"/>
      <c r="F27" s="109">
        <v>5</v>
      </c>
      <c r="G27" s="130">
        <v>500</v>
      </c>
      <c r="H27" s="130">
        <v>66.676668041855748</v>
      </c>
      <c r="I27" s="131">
        <v>566.67666804185569</v>
      </c>
      <c r="J27" s="105"/>
    </row>
    <row r="28" spans="1:11" x14ac:dyDescent="0.25">
      <c r="A28" s="2"/>
      <c r="B28" s="42">
        <f t="shared" si="0"/>
        <v>12</v>
      </c>
      <c r="C28" s="47">
        <f t="shared" si="1"/>
        <v>2.5691155430863128E-3</v>
      </c>
      <c r="D28" s="48">
        <f t="shared" si="2"/>
        <v>0.99486176891382749</v>
      </c>
      <c r="E28" s="25"/>
      <c r="F28" s="25"/>
      <c r="G28" s="25"/>
      <c r="H28" s="105"/>
      <c r="I28" s="105"/>
      <c r="J28" s="105"/>
    </row>
    <row r="29" spans="1:11" x14ac:dyDescent="0.25">
      <c r="A29" s="2"/>
      <c r="B29" s="42">
        <f t="shared" si="0"/>
        <v>13</v>
      </c>
      <c r="C29" s="47">
        <f t="shared" si="1"/>
        <v>1.7127436953908752E-3</v>
      </c>
      <c r="D29" s="48">
        <f t="shared" si="2"/>
        <v>0.99657451260921837</v>
      </c>
      <c r="E29" s="25"/>
      <c r="F29" s="25"/>
      <c r="G29" s="25"/>
      <c r="H29" s="105"/>
      <c r="I29" s="105"/>
      <c r="J29" s="105"/>
    </row>
    <row r="30" spans="1:11" x14ac:dyDescent="0.25">
      <c r="A30" s="2"/>
      <c r="B30" s="42">
        <f t="shared" si="0"/>
        <v>14</v>
      </c>
      <c r="C30" s="47">
        <f t="shared" si="1"/>
        <v>1.1418291302605834E-3</v>
      </c>
      <c r="D30" s="48">
        <f t="shared" si="2"/>
        <v>0.99771634173947898</v>
      </c>
      <c r="E30" s="25"/>
      <c r="F30" s="25"/>
      <c r="G30" s="25"/>
      <c r="H30" s="105"/>
      <c r="I30" s="105"/>
      <c r="J30" s="105"/>
    </row>
    <row r="31" spans="1:11" x14ac:dyDescent="0.25">
      <c r="A31" s="2"/>
      <c r="B31" s="42">
        <f t="shared" si="0"/>
        <v>15</v>
      </c>
      <c r="C31" s="47">
        <f t="shared" si="1"/>
        <v>7.6121942017372214E-4</v>
      </c>
      <c r="D31" s="48">
        <f t="shared" si="2"/>
        <v>0.99847756115965269</v>
      </c>
      <c r="E31" s="25"/>
      <c r="F31" s="25"/>
      <c r="G31" s="25"/>
    </row>
    <row r="32" spans="1:11" x14ac:dyDescent="0.25">
      <c r="A32" s="2"/>
      <c r="B32" s="42">
        <f t="shared" si="0"/>
        <v>16</v>
      </c>
      <c r="C32" s="47">
        <f t="shared" si="1"/>
        <v>5.0747961344914817E-4</v>
      </c>
      <c r="D32" s="48">
        <f t="shared" si="2"/>
        <v>0.9989850407731018</v>
      </c>
      <c r="E32" s="25"/>
      <c r="F32" s="25"/>
      <c r="G32" s="25"/>
    </row>
    <row r="33" spans="1:11" x14ac:dyDescent="0.25">
      <c r="A33" s="2"/>
      <c r="B33" s="42">
        <f t="shared" si="0"/>
        <v>17</v>
      </c>
      <c r="C33" s="47">
        <f t="shared" si="1"/>
        <v>3.3831974229943206E-4</v>
      </c>
      <c r="D33" s="48">
        <f t="shared" si="2"/>
        <v>0.99932336051540127</v>
      </c>
      <c r="E33" s="25"/>
      <c r="F33" s="25"/>
      <c r="G33" s="25"/>
    </row>
    <row r="34" spans="1:11" x14ac:dyDescent="0.25">
      <c r="A34" s="2"/>
      <c r="B34" s="42">
        <f t="shared" si="0"/>
        <v>18</v>
      </c>
      <c r="C34" s="47">
        <f t="shared" si="1"/>
        <v>2.2554649486628806E-4</v>
      </c>
      <c r="D34" s="48">
        <f t="shared" si="2"/>
        <v>0.99954890701026755</v>
      </c>
      <c r="E34" s="25"/>
      <c r="F34" s="25"/>
      <c r="G34" s="25"/>
    </row>
    <row r="35" spans="1:11" x14ac:dyDescent="0.25">
      <c r="A35" s="2"/>
      <c r="B35" s="42">
        <f t="shared" si="0"/>
        <v>19</v>
      </c>
      <c r="C35" s="47">
        <f t="shared" si="1"/>
        <v>1.5036432991085869E-4</v>
      </c>
      <c r="D35" s="48">
        <f t="shared" si="2"/>
        <v>0.99969927134017844</v>
      </c>
      <c r="E35" s="25"/>
      <c r="F35" s="25"/>
      <c r="G35" s="25"/>
    </row>
    <row r="36" spans="1:11" ht="13.8" thickBot="1" x14ac:dyDescent="0.3">
      <c r="A36" s="2"/>
      <c r="B36" s="44">
        <f t="shared" si="0"/>
        <v>20</v>
      </c>
      <c r="C36" s="49">
        <f t="shared" si="1"/>
        <v>1.0024288660723914E-4</v>
      </c>
      <c r="D36" s="50">
        <f t="shared" si="2"/>
        <v>0.9997995142267857</v>
      </c>
      <c r="E36" s="25"/>
      <c r="F36" s="25"/>
      <c r="G36" s="25"/>
    </row>
    <row r="37" spans="1:11" x14ac:dyDescent="0.25">
      <c r="A37" s="2"/>
      <c r="B37" s="7"/>
      <c r="C37" s="27"/>
      <c r="D37" s="26"/>
      <c r="E37" s="25"/>
      <c r="F37" s="10"/>
      <c r="G37" s="10"/>
    </row>
    <row r="38" spans="1:11" x14ac:dyDescent="0.25">
      <c r="A38" s="2"/>
      <c r="B38" s="7"/>
      <c r="C38" s="27"/>
      <c r="D38" s="26"/>
      <c r="E38" s="25"/>
      <c r="F38" s="10"/>
      <c r="G38" s="10"/>
    </row>
    <row r="39" spans="1:11" s="23" customFormat="1" x14ac:dyDescent="0.25">
      <c r="B39" s="23" t="s">
        <v>5</v>
      </c>
      <c r="C39" s="24"/>
      <c r="D39" s="24"/>
    </row>
    <row r="40" spans="1:11" s="10" customFormat="1" x14ac:dyDescent="0.25">
      <c r="B40" s="10" t="s">
        <v>32</v>
      </c>
      <c r="C40" s="65"/>
      <c r="D40" s="65" t="s">
        <v>35</v>
      </c>
      <c r="E40" s="10" t="s">
        <v>36</v>
      </c>
      <c r="F40" s="10" t="s">
        <v>32</v>
      </c>
      <c r="G40" s="10" t="s">
        <v>34</v>
      </c>
      <c r="H40" s="10" t="s">
        <v>39</v>
      </c>
      <c r="I40" s="10" t="s">
        <v>40</v>
      </c>
      <c r="J40" s="10" t="s">
        <v>42</v>
      </c>
      <c r="K40" s="10" t="s">
        <v>44</v>
      </c>
    </row>
    <row r="41" spans="1:11" x14ac:dyDescent="0.25">
      <c r="B41" s="1" t="s">
        <v>6</v>
      </c>
      <c r="C41" s="1" t="s">
        <v>29</v>
      </c>
      <c r="D41" s="1" t="s">
        <v>30</v>
      </c>
      <c r="E41" s="1" t="s">
        <v>31</v>
      </c>
      <c r="F41" s="1" t="s">
        <v>37</v>
      </c>
      <c r="G41" s="1" t="s">
        <v>33</v>
      </c>
      <c r="H41" s="1" t="s">
        <v>38</v>
      </c>
      <c r="I41" s="1" t="s">
        <v>41</v>
      </c>
      <c r="J41" s="1" t="s">
        <v>43</v>
      </c>
      <c r="K41" s="1" t="s">
        <v>45</v>
      </c>
    </row>
    <row r="42" spans="1:11" x14ac:dyDescent="0.25">
      <c r="B42" s="1">
        <v>0</v>
      </c>
      <c r="C42" s="1">
        <v>1</v>
      </c>
    </row>
    <row r="43" spans="1:11" x14ac:dyDescent="0.25">
      <c r="B43" s="1">
        <v>1</v>
      </c>
      <c r="C43" s="4">
        <f t="shared" ref="C43:C72" si="3">($C$3/$C$4)^B43/FACT(B43)</f>
        <v>0.66666666666666663</v>
      </c>
      <c r="D43" s="4">
        <f>SUM(C42:$C$42)</f>
        <v>1</v>
      </c>
      <c r="E43" s="4">
        <f>+C43/(1-$C$3/(B43*$C$4))</f>
        <v>1.9999999999999996</v>
      </c>
      <c r="F43" s="4">
        <f>1/(D43+E43)</f>
        <v>0.33333333333333337</v>
      </c>
      <c r="G43" s="4">
        <f t="shared" ref="G43:G72" si="4">$C$3/($C$4*B43)</f>
        <v>0.66666666666666663</v>
      </c>
      <c r="H43" s="4">
        <f>+F43*C43*G43/(1-G43)^2</f>
        <v>1.333333333333333</v>
      </c>
      <c r="I43" s="4">
        <f>H43+$C$3/$C$4</f>
        <v>1.9999999999999996</v>
      </c>
      <c r="J43" s="4">
        <f>H43/$C$3</f>
        <v>0.66666666666666652</v>
      </c>
      <c r="K43" s="4">
        <f>J43+1/$C$4</f>
        <v>0.99999999999999978</v>
      </c>
    </row>
    <row r="44" spans="1:11" x14ac:dyDescent="0.25">
      <c r="B44" s="1">
        <v>2</v>
      </c>
      <c r="C44" s="4">
        <f t="shared" si="3"/>
        <v>0.22222222222222221</v>
      </c>
      <c r="D44" s="4">
        <f>SUM(C$42:$C43)</f>
        <v>1.6666666666666665</v>
      </c>
      <c r="E44" s="4">
        <f t="shared" ref="E44:E72" si="5">+C44/(1-$C$3/(B44*$C$4))</f>
        <v>0.33333333333333326</v>
      </c>
      <c r="F44" s="4">
        <f t="shared" ref="F44:F72" si="6">1/(D44+E44)</f>
        <v>0.5</v>
      </c>
      <c r="G44" s="4">
        <f t="shared" si="4"/>
        <v>0.33333333333333331</v>
      </c>
      <c r="H44" s="4">
        <f t="shared" ref="H44:H72" si="7">+F44*C44*G44/(1-G44)^2</f>
        <v>8.3333333333333315E-2</v>
      </c>
      <c r="I44" s="4">
        <f t="shared" ref="I44:I72" si="8">H44+$C$3/$C$4</f>
        <v>0.75</v>
      </c>
      <c r="J44" s="4">
        <f t="shared" ref="J44:J72" si="9">H44/$C$3</f>
        <v>4.1666666666666657E-2</v>
      </c>
      <c r="K44" s="4">
        <f t="shared" ref="K44:K92" si="10">J44+1/$C$4</f>
        <v>0.375</v>
      </c>
    </row>
    <row r="45" spans="1:11" x14ac:dyDescent="0.25">
      <c r="B45" s="1">
        <v>3</v>
      </c>
      <c r="C45" s="4">
        <f t="shared" si="3"/>
        <v>4.9382716049382713E-2</v>
      </c>
      <c r="D45" s="4">
        <f>SUM(C$42:$C44)</f>
        <v>1.8888888888888888</v>
      </c>
      <c r="E45" s="4">
        <f t="shared" si="5"/>
        <v>6.3492063492063489E-2</v>
      </c>
      <c r="F45" s="4">
        <f t="shared" si="6"/>
        <v>0.51219512195121952</v>
      </c>
      <c r="G45" s="4">
        <f t="shared" si="4"/>
        <v>0.22222222222222221</v>
      </c>
      <c r="H45" s="4">
        <f t="shared" si="7"/>
        <v>9.2915214866434361E-3</v>
      </c>
      <c r="I45" s="4">
        <f t="shared" si="8"/>
        <v>0.6759581881533101</v>
      </c>
      <c r="J45" s="4">
        <f t="shared" si="9"/>
        <v>4.6457607433217181E-3</v>
      </c>
      <c r="K45" s="4">
        <f t="shared" si="10"/>
        <v>0.33797909407665505</v>
      </c>
    </row>
    <row r="46" spans="1:11" x14ac:dyDescent="0.25">
      <c r="B46" s="1">
        <v>4</v>
      </c>
      <c r="C46" s="4">
        <f t="shared" si="3"/>
        <v>8.2304526748971183E-3</v>
      </c>
      <c r="D46" s="4">
        <f>SUM(C$42:$C45)</f>
        <v>1.9382716049382716</v>
      </c>
      <c r="E46" s="4">
        <f t="shared" si="5"/>
        <v>9.8765432098765413E-3</v>
      </c>
      <c r="F46" s="4">
        <f t="shared" si="6"/>
        <v>0.51330798479087447</v>
      </c>
      <c r="G46" s="4">
        <f t="shared" si="4"/>
        <v>0.16666666666666666</v>
      </c>
      <c r="H46" s="4">
        <f t="shared" si="7"/>
        <v>1.0139416983523442E-3</v>
      </c>
      <c r="I46" s="4">
        <f t="shared" si="8"/>
        <v>0.66768060836501897</v>
      </c>
      <c r="J46" s="4">
        <f t="shared" si="9"/>
        <v>5.0697084917617212E-4</v>
      </c>
      <c r="K46" s="4">
        <f t="shared" si="10"/>
        <v>0.33384030418250948</v>
      </c>
    </row>
    <row r="47" spans="1:11" x14ac:dyDescent="0.25">
      <c r="B47" s="1">
        <v>5</v>
      </c>
      <c r="C47" s="4">
        <f t="shared" si="3"/>
        <v>1.0973936899862824E-3</v>
      </c>
      <c r="D47" s="4">
        <f>SUM(C$42:$C46)</f>
        <v>1.9465020576131686</v>
      </c>
      <c r="E47" s="4">
        <f t="shared" si="5"/>
        <v>1.2662234884457104E-3</v>
      </c>
      <c r="F47" s="4">
        <f t="shared" si="6"/>
        <v>0.51340809361287176</v>
      </c>
      <c r="G47" s="4">
        <f t="shared" si="4"/>
        <v>0.13333333333333333</v>
      </c>
      <c r="H47" s="4">
        <f t="shared" si="7"/>
        <v>1.0001375189088497E-4</v>
      </c>
      <c r="I47" s="4">
        <f t="shared" si="8"/>
        <v>0.66676668041855747</v>
      </c>
      <c r="J47" s="4">
        <f t="shared" si="9"/>
        <v>5.0006875945442484E-5</v>
      </c>
      <c r="K47" s="4">
        <f t="shared" si="10"/>
        <v>0.33338334020927873</v>
      </c>
    </row>
    <row r="48" spans="1:11" x14ac:dyDescent="0.25">
      <c r="B48" s="1">
        <v>6</v>
      </c>
      <c r="C48" s="4">
        <f t="shared" si="3"/>
        <v>1.2193263222069806E-4</v>
      </c>
      <c r="D48" s="4">
        <f>SUM(C$42:$C47)</f>
        <v>1.9475994513031549</v>
      </c>
      <c r="E48" s="4">
        <f t="shared" si="5"/>
        <v>1.3717421124828533E-4</v>
      </c>
      <c r="F48" s="4">
        <f t="shared" si="6"/>
        <v>0.51341643777730828</v>
      </c>
      <c r="G48" s="4">
        <f t="shared" si="4"/>
        <v>0.1111111111111111</v>
      </c>
      <c r="H48" s="4">
        <f t="shared" si="7"/>
        <v>8.803436861750827E-6</v>
      </c>
      <c r="I48" s="4">
        <f t="shared" si="8"/>
        <v>0.66667547010352834</v>
      </c>
      <c r="J48" s="4">
        <f t="shared" si="9"/>
        <v>4.4017184308754135E-6</v>
      </c>
      <c r="K48" s="4">
        <f t="shared" si="10"/>
        <v>0.33333773505176417</v>
      </c>
    </row>
    <row r="49" spans="2:11" x14ac:dyDescent="0.25">
      <c r="B49" s="1">
        <v>7</v>
      </c>
      <c r="C49" s="4">
        <f t="shared" si="3"/>
        <v>1.161263164006648E-5</v>
      </c>
      <c r="D49" s="4">
        <f>SUM(C$42:$C48)</f>
        <v>1.9477213839353755</v>
      </c>
      <c r="E49" s="4">
        <f t="shared" si="5"/>
        <v>1.2835013917968215E-5</v>
      </c>
      <c r="F49" s="4">
        <f t="shared" si="6"/>
        <v>0.51341707214008425</v>
      </c>
      <c r="G49" s="4">
        <f t="shared" si="4"/>
        <v>9.5238095238095233E-2</v>
      </c>
      <c r="H49" s="4">
        <f t="shared" si="7"/>
        <v>6.9365423859373393E-7</v>
      </c>
      <c r="I49" s="4">
        <f t="shared" si="8"/>
        <v>0.66666736032090523</v>
      </c>
      <c r="J49" s="4">
        <f t="shared" si="9"/>
        <v>3.4682711929686696E-7</v>
      </c>
      <c r="K49" s="4">
        <f t="shared" si="10"/>
        <v>0.33333368016045262</v>
      </c>
    </row>
    <row r="50" spans="2:11" x14ac:dyDescent="0.25">
      <c r="B50" s="1">
        <v>8</v>
      </c>
      <c r="C50" s="4">
        <f t="shared" si="3"/>
        <v>9.6771930333887342E-7</v>
      </c>
      <c r="D50" s="4">
        <f>SUM(C$42:$C49)</f>
        <v>1.9477329965670156</v>
      </c>
      <c r="E50" s="4">
        <f t="shared" si="5"/>
        <v>1.0556937854605893E-6</v>
      </c>
      <c r="F50" s="4">
        <f t="shared" si="6"/>
        <v>0.51341711607868945</v>
      </c>
      <c r="G50" s="4">
        <f t="shared" si="4"/>
        <v>8.3333333333333329E-2</v>
      </c>
      <c r="H50" s="4">
        <f t="shared" si="7"/>
        <v>4.9273750799397311E-8</v>
      </c>
      <c r="I50" s="4">
        <f t="shared" si="8"/>
        <v>0.66666671594041738</v>
      </c>
      <c r="J50" s="4">
        <f t="shared" si="9"/>
        <v>2.4636875399698656E-8</v>
      </c>
      <c r="K50" s="4">
        <f t="shared" si="10"/>
        <v>0.33333335797020869</v>
      </c>
    </row>
    <row r="51" spans="2:11" x14ac:dyDescent="0.25">
      <c r="B51" s="1">
        <v>9</v>
      </c>
      <c r="C51" s="4">
        <f t="shared" si="3"/>
        <v>7.1682911358435057E-8</v>
      </c>
      <c r="D51" s="4">
        <f>SUM(C$42:$C50)</f>
        <v>1.947733964286319</v>
      </c>
      <c r="E51" s="4">
        <f t="shared" si="5"/>
        <v>7.7417544267109867E-8</v>
      </c>
      <c r="F51" s="4">
        <f t="shared" si="6"/>
        <v>0.51341711886146801</v>
      </c>
      <c r="G51" s="4">
        <f t="shared" si="4"/>
        <v>7.407407407407407E-2</v>
      </c>
      <c r="H51" s="4">
        <f t="shared" si="7"/>
        <v>3.1797994021559763E-9</v>
      </c>
      <c r="I51" s="4">
        <f t="shared" si="8"/>
        <v>0.66666666984646605</v>
      </c>
      <c r="J51" s="4">
        <f t="shared" si="9"/>
        <v>1.5898997010779882E-9</v>
      </c>
      <c r="K51" s="4">
        <f t="shared" si="10"/>
        <v>0.33333333492323303</v>
      </c>
    </row>
    <row r="52" spans="2:11" x14ac:dyDescent="0.25">
      <c r="B52" s="1">
        <v>10</v>
      </c>
      <c r="C52" s="4">
        <f t="shared" si="3"/>
        <v>4.7788607572290039E-9</v>
      </c>
      <c r="D52" s="4">
        <f>SUM(C$42:$C51)</f>
        <v>1.9477340359692303</v>
      </c>
      <c r="E52" s="4">
        <f t="shared" si="5"/>
        <v>5.1202079541739325E-9</v>
      </c>
      <c r="F52" s="4">
        <f t="shared" si="6"/>
        <v>0.51341711902342868</v>
      </c>
      <c r="G52" s="4">
        <f t="shared" si="4"/>
        <v>6.6666666666666666E-2</v>
      </c>
      <c r="H52" s="4">
        <f t="shared" si="7"/>
        <v>1.8777160118805887E-10</v>
      </c>
      <c r="I52" s="4">
        <f t="shared" si="8"/>
        <v>0.66666666685443821</v>
      </c>
      <c r="J52" s="4">
        <f t="shared" si="9"/>
        <v>9.3885800594029434E-11</v>
      </c>
      <c r="K52" s="4">
        <f t="shared" si="10"/>
        <v>0.3333333334272191</v>
      </c>
    </row>
    <row r="53" spans="2:11" x14ac:dyDescent="0.25">
      <c r="B53" s="1">
        <v>11</v>
      </c>
      <c r="C53" s="4">
        <f t="shared" si="3"/>
        <v>2.8962792468054571E-10</v>
      </c>
      <c r="D53" s="4">
        <f>SUM(C$42:$C52)</f>
        <v>1.9477340407480912</v>
      </c>
      <c r="E53" s="4">
        <f t="shared" si="5"/>
        <v>3.083135972405809E-10</v>
      </c>
      <c r="F53" s="4">
        <f t="shared" si="6"/>
        <v>0.51341711903213627</v>
      </c>
      <c r="G53" s="4">
        <f t="shared" si="4"/>
        <v>6.0606060606060608E-2</v>
      </c>
      <c r="H53" s="4">
        <f t="shared" si="7"/>
        <v>1.02124825066899E-11</v>
      </c>
      <c r="I53" s="4">
        <f t="shared" si="8"/>
        <v>0.66666666667687913</v>
      </c>
      <c r="J53" s="4">
        <f t="shared" si="9"/>
        <v>5.1062412533449501E-12</v>
      </c>
      <c r="K53" s="4">
        <f t="shared" si="10"/>
        <v>0.33333333333843956</v>
      </c>
    </row>
    <row r="54" spans="2:11" x14ac:dyDescent="0.25">
      <c r="B54" s="1">
        <v>12</v>
      </c>
      <c r="C54" s="4">
        <f t="shared" si="3"/>
        <v>1.6090440260030318E-11</v>
      </c>
      <c r="D54" s="4">
        <f>SUM(C$42:$C53)</f>
        <v>1.9477340410377191</v>
      </c>
      <c r="E54" s="4">
        <f t="shared" si="5"/>
        <v>1.7036936745914456E-11</v>
      </c>
      <c r="F54" s="4">
        <f t="shared" si="6"/>
        <v>0.51341711903257092</v>
      </c>
      <c r="G54" s="4">
        <f t="shared" si="4"/>
        <v>5.5555555555555552E-2</v>
      </c>
      <c r="H54" s="4">
        <f t="shared" si="7"/>
        <v>5.1453264595456128E-13</v>
      </c>
      <c r="I54" s="4">
        <f t="shared" si="8"/>
        <v>0.66666666666718111</v>
      </c>
      <c r="J54" s="4">
        <f t="shared" si="9"/>
        <v>2.5726632297728064E-13</v>
      </c>
      <c r="K54" s="4">
        <f t="shared" si="10"/>
        <v>0.33333333333359055</v>
      </c>
    </row>
    <row r="55" spans="2:11" x14ac:dyDescent="0.25">
      <c r="B55" s="1">
        <v>13</v>
      </c>
      <c r="C55" s="4">
        <f t="shared" si="3"/>
        <v>8.2515078256565714E-13</v>
      </c>
      <c r="D55" s="4">
        <f>SUM(C$42:$C54)</f>
        <v>1.9477340410538095</v>
      </c>
      <c r="E55" s="4">
        <f t="shared" si="5"/>
        <v>8.6975352756920624E-13</v>
      </c>
      <c r="F55" s="4">
        <f t="shared" si="6"/>
        <v>0.51341711903259113</v>
      </c>
      <c r="G55" s="4">
        <f t="shared" si="4"/>
        <v>5.128205128205128E-2</v>
      </c>
      <c r="H55" s="4">
        <f t="shared" si="7"/>
        <v>2.4137640561784606E-14</v>
      </c>
      <c r="I55" s="4">
        <f t="shared" si="8"/>
        <v>0.66666666666669072</v>
      </c>
      <c r="J55" s="4">
        <f t="shared" si="9"/>
        <v>1.2068820280892303E-14</v>
      </c>
      <c r="K55" s="4">
        <f t="shared" si="10"/>
        <v>0.33333333333334536</v>
      </c>
    </row>
    <row r="56" spans="2:11" x14ac:dyDescent="0.25">
      <c r="B56" s="1">
        <v>14</v>
      </c>
      <c r="C56" s="4">
        <f t="shared" si="3"/>
        <v>3.9292894407888437E-14</v>
      </c>
      <c r="D56" s="4">
        <f>SUM(C$42:$C55)</f>
        <v>1.9477340410546347</v>
      </c>
      <c r="E56" s="4">
        <f t="shared" si="5"/>
        <v>4.1257539128282863E-14</v>
      </c>
      <c r="F56" s="4">
        <f t="shared" si="6"/>
        <v>0.51341711903259202</v>
      </c>
      <c r="G56" s="4">
        <f t="shared" si="4"/>
        <v>4.7619047619047616E-2</v>
      </c>
      <c r="H56" s="4">
        <f t="shared" si="7"/>
        <v>1.059116343880871E-15</v>
      </c>
      <c r="I56" s="4">
        <f t="shared" si="8"/>
        <v>0.66666666666666774</v>
      </c>
      <c r="J56" s="4">
        <f t="shared" si="9"/>
        <v>5.2955817194043552E-16</v>
      </c>
      <c r="K56" s="4">
        <f t="shared" si="10"/>
        <v>0.33333333333333387</v>
      </c>
    </row>
    <row r="57" spans="2:11" x14ac:dyDescent="0.25">
      <c r="B57" s="1">
        <v>15</v>
      </c>
      <c r="C57" s="4">
        <f t="shared" si="3"/>
        <v>1.7463508625728193E-15</v>
      </c>
      <c r="D57" s="4">
        <f>SUM(C$42:$C56)</f>
        <v>1.947734041054674</v>
      </c>
      <c r="E57" s="4">
        <f t="shared" si="5"/>
        <v>1.8275764840878341E-15</v>
      </c>
      <c r="F57" s="4">
        <f t="shared" si="6"/>
        <v>0.51341711903259202</v>
      </c>
      <c r="G57" s="4">
        <f t="shared" si="4"/>
        <v>4.4444444444444446E-2</v>
      </c>
      <c r="H57" s="4">
        <f t="shared" si="7"/>
        <v>4.3642281547539051E-17</v>
      </c>
      <c r="I57" s="4">
        <f t="shared" si="8"/>
        <v>0.66666666666666663</v>
      </c>
      <c r="J57" s="4">
        <f t="shared" si="9"/>
        <v>2.1821140773769525E-17</v>
      </c>
      <c r="K57" s="4">
        <f t="shared" si="10"/>
        <v>0.33333333333333331</v>
      </c>
    </row>
    <row r="58" spans="2:11" x14ac:dyDescent="0.25">
      <c r="B58" s="1">
        <v>16</v>
      </c>
      <c r="C58" s="4">
        <f t="shared" si="3"/>
        <v>7.2764619273867469E-17</v>
      </c>
      <c r="D58" s="4">
        <f>SUM(C$42:$C57)</f>
        <v>1.9477340410546757</v>
      </c>
      <c r="E58" s="4">
        <f t="shared" si="5"/>
        <v>7.5928298372731272E-17</v>
      </c>
      <c r="F58" s="4">
        <f t="shared" si="6"/>
        <v>0.51341711903259202</v>
      </c>
      <c r="G58" s="4">
        <f t="shared" si="4"/>
        <v>4.1666666666666664E-2</v>
      </c>
      <c r="H58" s="4">
        <f t="shared" si="7"/>
        <v>1.6949081827641187E-18</v>
      </c>
      <c r="I58" s="4">
        <f t="shared" si="8"/>
        <v>0.66666666666666663</v>
      </c>
      <c r="J58" s="4">
        <f t="shared" si="9"/>
        <v>8.4745409138205935E-19</v>
      </c>
      <c r="K58" s="4">
        <f t="shared" si="10"/>
        <v>0.33333333333333331</v>
      </c>
    </row>
    <row r="59" spans="2:11" x14ac:dyDescent="0.25">
      <c r="B59" s="1">
        <v>17</v>
      </c>
      <c r="C59" s="4">
        <f t="shared" si="3"/>
        <v>2.8535144813281359E-18</v>
      </c>
      <c r="D59" s="4">
        <f>SUM(C$42:$C58)</f>
        <v>1.9477340410546757</v>
      </c>
      <c r="E59" s="4">
        <f t="shared" si="5"/>
        <v>2.9699844601578557E-18</v>
      </c>
      <c r="F59" s="4">
        <f t="shared" si="6"/>
        <v>0.51341711903259202</v>
      </c>
      <c r="G59" s="4">
        <f t="shared" si="4"/>
        <v>3.9215686274509803E-2</v>
      </c>
      <c r="H59" s="4">
        <f t="shared" si="7"/>
        <v>6.2238402657380175E-20</v>
      </c>
      <c r="I59" s="4">
        <f t="shared" si="8"/>
        <v>0.66666666666666663</v>
      </c>
      <c r="J59" s="4">
        <f t="shared" si="9"/>
        <v>3.1119201328690087E-20</v>
      </c>
      <c r="K59" s="4">
        <f t="shared" si="10"/>
        <v>0.33333333333333331</v>
      </c>
    </row>
    <row r="60" spans="2:11" x14ac:dyDescent="0.25">
      <c r="B60" s="1">
        <v>18</v>
      </c>
      <c r="C60" s="4">
        <f t="shared" si="3"/>
        <v>1.0568572153067171E-19</v>
      </c>
      <c r="D60" s="4">
        <f>SUM(C$42:$C59)</f>
        <v>1.9477340410546757</v>
      </c>
      <c r="E60" s="4">
        <f t="shared" si="5"/>
        <v>1.0975055697415907E-19</v>
      </c>
      <c r="F60" s="4">
        <f t="shared" si="6"/>
        <v>0.51341711903259202</v>
      </c>
      <c r="G60" s="4">
        <f t="shared" si="4"/>
        <v>3.7037037037037035E-2</v>
      </c>
      <c r="H60" s="4">
        <f t="shared" si="7"/>
        <v>2.1672236451498118E-21</v>
      </c>
      <c r="I60" s="4">
        <f t="shared" si="8"/>
        <v>0.66666666666666663</v>
      </c>
      <c r="J60" s="4">
        <f t="shared" si="9"/>
        <v>1.0836118225749059E-21</v>
      </c>
      <c r="K60" s="4">
        <f t="shared" si="10"/>
        <v>0.33333333333333331</v>
      </c>
    </row>
    <row r="61" spans="2:11" x14ac:dyDescent="0.25">
      <c r="B61" s="1">
        <v>19</v>
      </c>
      <c r="C61" s="4">
        <f t="shared" si="3"/>
        <v>3.7082709309007619E-21</v>
      </c>
      <c r="D61" s="4">
        <f>SUM(C$42:$C60)</f>
        <v>1.9477340410546757</v>
      </c>
      <c r="E61" s="4">
        <f t="shared" si="5"/>
        <v>3.8431171465698805E-21</v>
      </c>
      <c r="F61" s="4">
        <f t="shared" si="6"/>
        <v>0.51341711903259202</v>
      </c>
      <c r="G61" s="4">
        <f t="shared" si="4"/>
        <v>3.5087719298245612E-2</v>
      </c>
      <c r="H61" s="4">
        <f t="shared" si="7"/>
        <v>7.1749895763515037E-23</v>
      </c>
      <c r="I61" s="4">
        <f t="shared" si="8"/>
        <v>0.66666666666666663</v>
      </c>
      <c r="J61" s="4">
        <f t="shared" si="9"/>
        <v>3.5874947881757518E-23</v>
      </c>
      <c r="K61" s="4">
        <f t="shared" si="10"/>
        <v>0.33333333333333331</v>
      </c>
    </row>
    <row r="62" spans="2:11" x14ac:dyDescent="0.25">
      <c r="B62" s="1">
        <v>20</v>
      </c>
      <c r="C62" s="4">
        <f t="shared" si="3"/>
        <v>1.2360903103002539E-22</v>
      </c>
      <c r="D62" s="4">
        <f>SUM(C$42:$C61)</f>
        <v>1.9477340410546757</v>
      </c>
      <c r="E62" s="4">
        <f t="shared" si="5"/>
        <v>1.278714114103711E-22</v>
      </c>
      <c r="F62" s="4">
        <f t="shared" si="6"/>
        <v>0.51341711903259202</v>
      </c>
      <c r="G62" s="4">
        <f t="shared" si="4"/>
        <v>3.3333333333333333E-2</v>
      </c>
      <c r="H62" s="4">
        <f t="shared" si="7"/>
        <v>2.2638404018256567E-24</v>
      </c>
      <c r="I62" s="4">
        <f t="shared" si="8"/>
        <v>0.66666666666666663</v>
      </c>
      <c r="J62" s="4">
        <f t="shared" si="9"/>
        <v>1.1319202009128283E-24</v>
      </c>
      <c r="K62" s="4">
        <f t="shared" si="10"/>
        <v>0.33333333333333331</v>
      </c>
    </row>
    <row r="63" spans="2:11" x14ac:dyDescent="0.25">
      <c r="B63" s="1">
        <v>21</v>
      </c>
      <c r="C63" s="4">
        <f t="shared" si="3"/>
        <v>3.9240962231754087E-24</v>
      </c>
      <c r="D63" s="4">
        <f>SUM(C$42:$C62)</f>
        <v>1.9477340410546757</v>
      </c>
      <c r="E63" s="4">
        <f t="shared" si="5"/>
        <v>4.0527551157385369E-24</v>
      </c>
      <c r="F63" s="4">
        <f t="shared" si="6"/>
        <v>0.51341711903259202</v>
      </c>
      <c r="G63" s="4">
        <f t="shared" si="4"/>
        <v>3.1746031746031744E-2</v>
      </c>
      <c r="H63" s="4">
        <f t="shared" si="7"/>
        <v>6.8221437890723888E-26</v>
      </c>
      <c r="I63" s="4">
        <f t="shared" si="8"/>
        <v>0.66666666666666663</v>
      </c>
      <c r="J63" s="4">
        <f t="shared" si="9"/>
        <v>3.4110718945361944E-26</v>
      </c>
      <c r="K63" s="4">
        <f t="shared" si="10"/>
        <v>0.33333333333333331</v>
      </c>
    </row>
    <row r="64" spans="2:11" x14ac:dyDescent="0.25">
      <c r="B64" s="1">
        <v>22</v>
      </c>
      <c r="C64" s="4">
        <f t="shared" si="3"/>
        <v>1.189120067628912E-25</v>
      </c>
      <c r="D64" s="4">
        <f>SUM(C$42:$C63)</f>
        <v>1.9477340410546757</v>
      </c>
      <c r="E64" s="4">
        <f t="shared" si="5"/>
        <v>1.2262800697423154E-25</v>
      </c>
      <c r="F64" s="4">
        <f t="shared" si="6"/>
        <v>0.51341711903259202</v>
      </c>
      <c r="G64" s="4">
        <f t="shared" si="4"/>
        <v>3.0303030303030304E-2</v>
      </c>
      <c r="H64" s="4">
        <f t="shared" si="7"/>
        <v>1.9674786891693298E-27</v>
      </c>
      <c r="I64" s="4">
        <f t="shared" si="8"/>
        <v>0.66666666666666663</v>
      </c>
      <c r="J64" s="4">
        <f t="shared" si="9"/>
        <v>9.837393445846649E-28</v>
      </c>
      <c r="K64" s="4">
        <f t="shared" si="10"/>
        <v>0.33333333333333331</v>
      </c>
    </row>
    <row r="65" spans="2:11" x14ac:dyDescent="0.25">
      <c r="B65" s="1">
        <v>23</v>
      </c>
      <c r="C65" s="4">
        <f t="shared" si="3"/>
        <v>3.4467248337069903E-27</v>
      </c>
      <c r="D65" s="4">
        <f>SUM(C$42:$C64)</f>
        <v>1.9477340410546757</v>
      </c>
      <c r="E65" s="4">
        <f t="shared" si="5"/>
        <v>3.5496121421758554E-27</v>
      </c>
      <c r="F65" s="4">
        <f t="shared" si="6"/>
        <v>0.51341711903259202</v>
      </c>
      <c r="G65" s="4">
        <f t="shared" si="4"/>
        <v>2.8985507246376812E-2</v>
      </c>
      <c r="H65" s="4">
        <f t="shared" si="7"/>
        <v>5.4400944469224934E-29</v>
      </c>
      <c r="I65" s="4">
        <f t="shared" si="8"/>
        <v>0.66666666666666663</v>
      </c>
      <c r="J65" s="4">
        <f t="shared" si="9"/>
        <v>2.7200472234612467E-29</v>
      </c>
      <c r="K65" s="4">
        <f t="shared" si="10"/>
        <v>0.33333333333333331</v>
      </c>
    </row>
    <row r="66" spans="2:11" x14ac:dyDescent="0.25">
      <c r="B66" s="1">
        <v>24</v>
      </c>
      <c r="C66" s="4">
        <f t="shared" si="3"/>
        <v>9.5742356491860857E-29</v>
      </c>
      <c r="D66" s="4">
        <f>SUM(C$42:$C65)</f>
        <v>1.9477340410546757</v>
      </c>
      <c r="E66" s="4">
        <f t="shared" si="5"/>
        <v>9.8477852391628311E-29</v>
      </c>
      <c r="F66" s="4">
        <f t="shared" si="6"/>
        <v>0.51341711903259202</v>
      </c>
      <c r="G66" s="4">
        <f t="shared" si="4"/>
        <v>2.7777777777777776E-2</v>
      </c>
      <c r="H66" s="4">
        <f t="shared" si="7"/>
        <v>1.4445775789550474E-30</v>
      </c>
      <c r="I66" s="4">
        <f t="shared" si="8"/>
        <v>0.66666666666666663</v>
      </c>
      <c r="J66" s="4">
        <f t="shared" si="9"/>
        <v>7.222887894775237E-31</v>
      </c>
      <c r="K66" s="4">
        <f t="shared" si="10"/>
        <v>0.33333333333333331</v>
      </c>
    </row>
    <row r="67" spans="2:11" x14ac:dyDescent="0.25">
      <c r="B67" s="1">
        <v>25</v>
      </c>
      <c r="C67" s="4">
        <f t="shared" si="3"/>
        <v>2.553129506449623E-30</v>
      </c>
      <c r="D67" s="4">
        <f>SUM(C$42:$C66)</f>
        <v>1.9477340410546757</v>
      </c>
      <c r="E67" s="4">
        <f t="shared" si="5"/>
        <v>2.6230782600509824E-30</v>
      </c>
      <c r="F67" s="4">
        <f t="shared" si="6"/>
        <v>0.51341711903259202</v>
      </c>
      <c r="G67" s="4">
        <f t="shared" si="4"/>
        <v>2.6666666666666668E-2</v>
      </c>
      <c r="H67" s="4">
        <f t="shared" si="7"/>
        <v>3.6896802281435603E-32</v>
      </c>
      <c r="I67" s="4">
        <f t="shared" si="8"/>
        <v>0.66666666666666663</v>
      </c>
      <c r="J67" s="4">
        <f t="shared" si="9"/>
        <v>1.8448401140717801E-32</v>
      </c>
      <c r="K67" s="4">
        <f t="shared" si="10"/>
        <v>0.33333333333333331</v>
      </c>
    </row>
    <row r="68" spans="2:11" x14ac:dyDescent="0.25">
      <c r="B68" s="1">
        <v>26</v>
      </c>
      <c r="C68" s="4">
        <f t="shared" si="3"/>
        <v>6.5464859139733887E-32</v>
      </c>
      <c r="D68" s="4">
        <f>SUM(C$42:$C67)</f>
        <v>1.9477340410546757</v>
      </c>
      <c r="E68" s="4">
        <f t="shared" si="5"/>
        <v>6.718761859077952E-32</v>
      </c>
      <c r="F68" s="4">
        <f t="shared" si="6"/>
        <v>0.51341711903259202</v>
      </c>
      <c r="G68" s="4">
        <f t="shared" si="4"/>
        <v>2.564102564102564E-2</v>
      </c>
      <c r="H68" s="4">
        <f t="shared" si="7"/>
        <v>9.0777035714575367E-34</v>
      </c>
      <c r="I68" s="4">
        <f t="shared" si="8"/>
        <v>0.66666666666666663</v>
      </c>
      <c r="J68" s="4">
        <f t="shared" si="9"/>
        <v>4.5388517857287684E-34</v>
      </c>
      <c r="K68" s="4">
        <f t="shared" si="10"/>
        <v>0.33333333333333331</v>
      </c>
    </row>
    <row r="69" spans="2:11" x14ac:dyDescent="0.25">
      <c r="B69" s="1">
        <v>27</v>
      </c>
      <c r="C69" s="4">
        <f t="shared" si="3"/>
        <v>1.6164162750551583E-33</v>
      </c>
      <c r="D69" s="4">
        <f>SUM(C$42:$C68)</f>
        <v>1.9477340410546757</v>
      </c>
      <c r="E69" s="4">
        <f t="shared" si="5"/>
        <v>1.6573382060692129E-33</v>
      </c>
      <c r="F69" s="4">
        <f t="shared" si="6"/>
        <v>0.51341711903259202</v>
      </c>
      <c r="G69" s="4">
        <f t="shared" si="4"/>
        <v>2.4691358024691357E-2</v>
      </c>
      <c r="H69" s="4">
        <f t="shared" si="7"/>
        <v>2.1541919165131636E-35</v>
      </c>
      <c r="I69" s="4">
        <f t="shared" si="8"/>
        <v>0.66666666666666663</v>
      </c>
      <c r="J69" s="4">
        <f t="shared" si="9"/>
        <v>1.0770959582565818E-35</v>
      </c>
      <c r="K69" s="4">
        <f t="shared" si="10"/>
        <v>0.33333333333333331</v>
      </c>
    </row>
    <row r="70" spans="2:11" x14ac:dyDescent="0.25">
      <c r="B70" s="1">
        <v>28</v>
      </c>
      <c r="C70" s="4">
        <f t="shared" si="3"/>
        <v>3.8486101787027589E-35</v>
      </c>
      <c r="D70" s="4">
        <f>SUM(C$42:$C69)</f>
        <v>1.9477340410546757</v>
      </c>
      <c r="E70" s="4">
        <f t="shared" si="5"/>
        <v>3.9424787196467288E-35</v>
      </c>
      <c r="F70" s="4">
        <f t="shared" si="6"/>
        <v>0.51341711903259202</v>
      </c>
      <c r="G70" s="4">
        <f t="shared" si="4"/>
        <v>2.3809523809523808E-2</v>
      </c>
      <c r="H70" s="4">
        <f t="shared" si="7"/>
        <v>4.93691723436177E-37</v>
      </c>
      <c r="I70" s="4">
        <f t="shared" si="8"/>
        <v>0.66666666666666663</v>
      </c>
      <c r="J70" s="4">
        <f t="shared" si="9"/>
        <v>2.468458617180885E-37</v>
      </c>
      <c r="K70" s="4">
        <f t="shared" si="10"/>
        <v>0.33333333333333331</v>
      </c>
    </row>
    <row r="71" spans="2:11" x14ac:dyDescent="0.25">
      <c r="B71" s="1">
        <v>29</v>
      </c>
      <c r="C71" s="4">
        <f t="shared" si="3"/>
        <v>8.8473797211557651E-37</v>
      </c>
      <c r="D71" s="4">
        <f>SUM(C$42:$C70)</f>
        <v>1.9477340410546757</v>
      </c>
      <c r="E71" s="4">
        <f t="shared" si="5"/>
        <v>9.055553361653547E-37</v>
      </c>
      <c r="F71" s="4">
        <f t="shared" si="6"/>
        <v>0.51341711903259202</v>
      </c>
      <c r="G71" s="4">
        <f t="shared" si="4"/>
        <v>2.2988505747126436E-2</v>
      </c>
      <c r="H71" s="4">
        <f t="shared" si="7"/>
        <v>1.0939473219261336E-38</v>
      </c>
      <c r="I71" s="4">
        <f t="shared" si="8"/>
        <v>0.66666666666666663</v>
      </c>
      <c r="J71" s="4">
        <f t="shared" si="9"/>
        <v>5.4697366096306682E-39</v>
      </c>
      <c r="K71" s="4">
        <f t="shared" si="10"/>
        <v>0.33333333333333331</v>
      </c>
    </row>
    <row r="72" spans="2:11" x14ac:dyDescent="0.25">
      <c r="B72" s="1">
        <v>30</v>
      </c>
      <c r="C72" s="4">
        <f t="shared" si="3"/>
        <v>1.9660843824790586E-38</v>
      </c>
      <c r="D72" s="4">
        <f>SUM(C$42:$C71)</f>
        <v>1.9477340410546757</v>
      </c>
      <c r="E72" s="4">
        <f t="shared" si="5"/>
        <v>2.0107681184444918E-38</v>
      </c>
      <c r="F72" s="4">
        <f t="shared" si="6"/>
        <v>0.51341711903259202</v>
      </c>
      <c r="G72" s="4">
        <f t="shared" si="4"/>
        <v>2.2222222222222223E-2</v>
      </c>
      <c r="H72" s="4">
        <f t="shared" si="7"/>
        <v>2.346279032759902E-40</v>
      </c>
      <c r="I72" s="4">
        <f t="shared" si="8"/>
        <v>0.66666666666666663</v>
      </c>
      <c r="J72" s="4">
        <f t="shared" si="9"/>
        <v>1.173139516379951E-40</v>
      </c>
      <c r="K72" s="4">
        <f t="shared" si="10"/>
        <v>0.33333333333333331</v>
      </c>
    </row>
    <row r="73" spans="2:11" x14ac:dyDescent="0.25">
      <c r="B73" s="1">
        <v>31</v>
      </c>
      <c r="C73" s="4">
        <f t="shared" ref="C73:C92" si="11">($C$3/$C$4)^B73/FACT(B73)</f>
        <v>4.2281384569442112E-40</v>
      </c>
      <c r="D73" s="4">
        <f>SUM(C$42:$C72)</f>
        <v>1.9477340410546757</v>
      </c>
      <c r="E73" s="4">
        <f t="shared" ref="E73:E92" si="12">+C73/(1-$C$3/(B73*$C$4))</f>
        <v>4.3210645768770514E-40</v>
      </c>
      <c r="F73" s="4">
        <f t="shared" ref="F73:F92" si="13">1/(D73+E73)</f>
        <v>0.51341711903259202</v>
      </c>
      <c r="G73" s="4">
        <f t="shared" ref="G73:G92" si="14">$C$3/($C$4*B73)</f>
        <v>2.1505376344086023E-2</v>
      </c>
      <c r="H73" s="4">
        <f t="shared" ref="H73:H92" si="15">+F73*C73*G73/(1-G73)^2</f>
        <v>4.8758429147560473E-42</v>
      </c>
      <c r="I73" s="4">
        <f t="shared" ref="I73:I92" si="16">H73+$C$3/$C$4</f>
        <v>0.66666666666666663</v>
      </c>
      <c r="J73" s="4">
        <f t="shared" ref="J73:J92" si="17">H73/$C$3</f>
        <v>2.4379214573780236E-42</v>
      </c>
      <c r="K73" s="4">
        <f t="shared" si="10"/>
        <v>0.33333333333333331</v>
      </c>
    </row>
    <row r="74" spans="2:11" x14ac:dyDescent="0.25">
      <c r="B74" s="1">
        <v>32</v>
      </c>
      <c r="C74" s="4">
        <f t="shared" si="11"/>
        <v>8.808621785300441E-42</v>
      </c>
      <c r="D74" s="4">
        <f>SUM(C$42:$C73)</f>
        <v>1.9477340410546757</v>
      </c>
      <c r="E74" s="4">
        <f t="shared" si="12"/>
        <v>8.9960392700940675E-42</v>
      </c>
      <c r="F74" s="4">
        <f t="shared" si="13"/>
        <v>0.51341711903259202</v>
      </c>
      <c r="G74" s="4">
        <f t="shared" si="14"/>
        <v>2.0833333333333332E-2</v>
      </c>
      <c r="H74" s="4">
        <f t="shared" si="15"/>
        <v>9.8270650313952316E-44</v>
      </c>
      <c r="I74" s="4">
        <f t="shared" si="16"/>
        <v>0.66666666666666663</v>
      </c>
      <c r="J74" s="4">
        <f t="shared" si="17"/>
        <v>4.9135325156976158E-44</v>
      </c>
      <c r="K74" s="4">
        <f t="shared" si="10"/>
        <v>0.33333333333333331</v>
      </c>
    </row>
    <row r="75" spans="2:11" x14ac:dyDescent="0.25">
      <c r="B75" s="1">
        <v>33</v>
      </c>
      <c r="C75" s="4">
        <f t="shared" si="11"/>
        <v>1.779519552585947E-43</v>
      </c>
      <c r="D75" s="4">
        <f>SUM(C$42:$C74)</f>
        <v>1.9477340410546757</v>
      </c>
      <c r="E75" s="4">
        <f t="shared" si="12"/>
        <v>1.8162106773815334E-43</v>
      </c>
      <c r="F75" s="4">
        <f t="shared" si="13"/>
        <v>0.51341711903259202</v>
      </c>
      <c r="G75" s="4">
        <f t="shared" si="14"/>
        <v>2.0202020202020204E-2</v>
      </c>
      <c r="H75" s="4">
        <f t="shared" si="15"/>
        <v>1.9226260897679578E-45</v>
      </c>
      <c r="I75" s="4">
        <f t="shared" si="16"/>
        <v>0.66666666666666663</v>
      </c>
      <c r="J75" s="4">
        <f t="shared" si="17"/>
        <v>9.6131304488397891E-46</v>
      </c>
      <c r="K75" s="4">
        <f t="shared" si="10"/>
        <v>0.33333333333333331</v>
      </c>
    </row>
    <row r="76" spans="2:11" x14ac:dyDescent="0.25">
      <c r="B76" s="1">
        <v>34</v>
      </c>
      <c r="C76" s="4">
        <f t="shared" si="11"/>
        <v>3.4892540246783293E-45</v>
      </c>
      <c r="D76" s="4">
        <f>SUM(C$42:$C75)</f>
        <v>1.9477340410546757</v>
      </c>
      <c r="E76" s="4">
        <f t="shared" si="12"/>
        <v>3.5590391051718958E-45</v>
      </c>
      <c r="F76" s="4">
        <f t="shared" si="13"/>
        <v>0.51341711903259202</v>
      </c>
      <c r="G76" s="4">
        <f t="shared" si="14"/>
        <v>1.9607843137254902E-2</v>
      </c>
      <c r="H76" s="4">
        <f t="shared" si="15"/>
        <v>3.6545432078033784E-47</v>
      </c>
      <c r="I76" s="4">
        <f t="shared" si="16"/>
        <v>0.66666666666666663</v>
      </c>
      <c r="J76" s="4">
        <f t="shared" si="17"/>
        <v>1.8272716039016892E-47</v>
      </c>
      <c r="K76" s="4">
        <f t="shared" si="10"/>
        <v>0.33333333333333331</v>
      </c>
    </row>
    <row r="77" spans="2:11" x14ac:dyDescent="0.25">
      <c r="B77" s="1">
        <v>35</v>
      </c>
      <c r="C77" s="4">
        <f t="shared" si="11"/>
        <v>6.6461981422444356E-47</v>
      </c>
      <c r="D77" s="4">
        <f>SUM(C$42:$C76)</f>
        <v>1.9477340410546757</v>
      </c>
      <c r="E77" s="4">
        <f t="shared" si="12"/>
        <v>6.7752505333559779E-47</v>
      </c>
      <c r="F77" s="4">
        <f t="shared" si="13"/>
        <v>0.51341711903259202</v>
      </c>
      <c r="G77" s="4">
        <f t="shared" si="14"/>
        <v>1.9047619047619049E-2</v>
      </c>
      <c r="H77" s="4">
        <f t="shared" si="15"/>
        <v>6.7544264263294364E-49</v>
      </c>
      <c r="I77" s="4">
        <f t="shared" si="16"/>
        <v>0.66666666666666663</v>
      </c>
      <c r="J77" s="4">
        <f t="shared" si="17"/>
        <v>3.3772132131647182E-49</v>
      </c>
      <c r="K77" s="4">
        <f t="shared" si="10"/>
        <v>0.33333333333333331</v>
      </c>
    </row>
    <row r="78" spans="2:11" x14ac:dyDescent="0.25">
      <c r="B78" s="1">
        <v>36</v>
      </c>
      <c r="C78" s="4">
        <f t="shared" si="11"/>
        <v>1.2307774337489692E-48</v>
      </c>
      <c r="D78" s="4">
        <f>SUM(C$42:$C77)</f>
        <v>1.9477340410546757</v>
      </c>
      <c r="E78" s="4">
        <f t="shared" si="12"/>
        <v>1.2539996494800818E-48</v>
      </c>
      <c r="F78" s="4">
        <f t="shared" si="13"/>
        <v>0.51341711903259202</v>
      </c>
      <c r="G78" s="4">
        <f t="shared" si="14"/>
        <v>1.8518518518518517E-2</v>
      </c>
      <c r="H78" s="4">
        <f t="shared" si="15"/>
        <v>1.2147639383093279E-50</v>
      </c>
      <c r="I78" s="4">
        <f t="shared" si="16"/>
        <v>0.66666666666666663</v>
      </c>
      <c r="J78" s="4">
        <f t="shared" si="17"/>
        <v>6.0738196915466396E-51</v>
      </c>
      <c r="K78" s="4">
        <f t="shared" si="10"/>
        <v>0.33333333333333331</v>
      </c>
    </row>
    <row r="79" spans="2:11" x14ac:dyDescent="0.25">
      <c r="B79" s="1">
        <v>37</v>
      </c>
      <c r="C79" s="4">
        <f t="shared" si="11"/>
        <v>2.217616997745891E-50</v>
      </c>
      <c r="D79" s="4">
        <f>SUM(C$42:$C78)</f>
        <v>1.9477340410546757</v>
      </c>
      <c r="E79" s="4">
        <f t="shared" si="12"/>
        <v>2.2583072178880177E-50</v>
      </c>
      <c r="F79" s="4">
        <f t="shared" si="13"/>
        <v>0.51341711903259202</v>
      </c>
      <c r="G79" s="4">
        <f t="shared" si="14"/>
        <v>1.8018018018018018E-2</v>
      </c>
      <c r="H79" s="4">
        <f t="shared" si="15"/>
        <v>2.127437771923989E-52</v>
      </c>
      <c r="I79" s="4">
        <f t="shared" si="16"/>
        <v>0.66666666666666663</v>
      </c>
      <c r="J79" s="4">
        <f t="shared" si="17"/>
        <v>1.0637188859619945E-52</v>
      </c>
      <c r="K79" s="4">
        <f t="shared" si="10"/>
        <v>0.33333333333333331</v>
      </c>
    </row>
    <row r="80" spans="2:11" x14ac:dyDescent="0.25">
      <c r="B80" s="1">
        <v>38</v>
      </c>
      <c r="C80" s="4">
        <f t="shared" si="11"/>
        <v>3.8905561363963008E-52</v>
      </c>
      <c r="D80" s="4">
        <f>SUM(C$42:$C79)</f>
        <v>1.9477340410546757</v>
      </c>
      <c r="E80" s="4">
        <f t="shared" si="12"/>
        <v>3.9600303531176634E-52</v>
      </c>
      <c r="F80" s="4">
        <f t="shared" si="13"/>
        <v>0.51341711903259202</v>
      </c>
      <c r="G80" s="4">
        <f t="shared" si="14"/>
        <v>1.7543859649122806E-2</v>
      </c>
      <c r="H80" s="4">
        <f t="shared" si="15"/>
        <v>3.6306203128201581E-54</v>
      </c>
      <c r="I80" s="4">
        <f t="shared" si="16"/>
        <v>0.66666666666666663</v>
      </c>
      <c r="J80" s="4">
        <f t="shared" si="17"/>
        <v>1.815310156410079E-54</v>
      </c>
      <c r="K80" s="4">
        <f t="shared" si="10"/>
        <v>0.33333333333333331</v>
      </c>
    </row>
    <row r="81" spans="2:11" x14ac:dyDescent="0.25">
      <c r="B81" s="1">
        <v>39</v>
      </c>
      <c r="C81" s="4">
        <f t="shared" si="11"/>
        <v>6.6505233100791446E-54</v>
      </c>
      <c r="D81" s="4">
        <f>SUM(C$42:$C80)</f>
        <v>1.9477340410546757</v>
      </c>
      <c r="E81" s="4">
        <f t="shared" si="12"/>
        <v>6.7661845850370432E-54</v>
      </c>
      <c r="F81" s="4">
        <f t="shared" si="13"/>
        <v>0.51341711903259202</v>
      </c>
      <c r="G81" s="4">
        <f t="shared" si="14"/>
        <v>1.7094017094017096E-2</v>
      </c>
      <c r="H81" s="4">
        <f t="shared" si="15"/>
        <v>6.0415217330303534E-56</v>
      </c>
      <c r="I81" s="4">
        <f t="shared" si="16"/>
        <v>0.66666666666666663</v>
      </c>
      <c r="J81" s="4">
        <f t="shared" si="17"/>
        <v>3.0207608665151767E-56</v>
      </c>
      <c r="K81" s="4">
        <f t="shared" si="10"/>
        <v>0.33333333333333331</v>
      </c>
    </row>
    <row r="82" spans="2:11" x14ac:dyDescent="0.25">
      <c r="B82" s="1">
        <v>40</v>
      </c>
      <c r="C82" s="4">
        <f t="shared" si="11"/>
        <v>1.1084205516798571E-55</v>
      </c>
      <c r="D82" s="4">
        <f>SUM(C$42:$C81)</f>
        <v>1.9477340410546757</v>
      </c>
      <c r="E82" s="4">
        <f t="shared" si="12"/>
        <v>1.1272073406913802E-55</v>
      </c>
      <c r="F82" s="4">
        <f t="shared" si="13"/>
        <v>0.51341711903259202</v>
      </c>
      <c r="G82" s="4">
        <f t="shared" si="14"/>
        <v>1.6666666666666666E-2</v>
      </c>
      <c r="H82" s="4">
        <f t="shared" si="15"/>
        <v>9.8089414476297939E-58</v>
      </c>
      <c r="I82" s="4">
        <f t="shared" si="16"/>
        <v>0.66666666666666663</v>
      </c>
      <c r="J82" s="4">
        <f t="shared" si="17"/>
        <v>4.904470723814897E-58</v>
      </c>
      <c r="K82" s="4">
        <f t="shared" si="10"/>
        <v>0.33333333333333331</v>
      </c>
    </row>
    <row r="83" spans="2:11" x14ac:dyDescent="0.25">
      <c r="B83" s="1">
        <v>41</v>
      </c>
      <c r="C83" s="4">
        <f t="shared" si="11"/>
        <v>1.8023098401298502E-57</v>
      </c>
      <c r="D83" s="4">
        <f>SUM(C$42:$C82)</f>
        <v>1.9477340410546757</v>
      </c>
      <c r="E83" s="4">
        <f t="shared" si="12"/>
        <v>1.8321000854212527E-57</v>
      </c>
      <c r="F83" s="4">
        <f t="shared" si="13"/>
        <v>0.51341711903259202</v>
      </c>
      <c r="G83" s="4">
        <f t="shared" si="14"/>
        <v>1.6260162601626018E-2</v>
      </c>
      <c r="H83" s="4">
        <f t="shared" si="15"/>
        <v>1.5547628886551163E-59</v>
      </c>
      <c r="I83" s="4">
        <f t="shared" si="16"/>
        <v>0.66666666666666663</v>
      </c>
      <c r="J83" s="4">
        <f t="shared" si="17"/>
        <v>7.7738144432755817E-60</v>
      </c>
      <c r="K83" s="4">
        <f t="shared" si="10"/>
        <v>0.33333333333333331</v>
      </c>
    </row>
    <row r="84" spans="2:11" x14ac:dyDescent="0.25">
      <c r="B84" s="1">
        <v>42</v>
      </c>
      <c r="C84" s="4">
        <f t="shared" si="11"/>
        <v>2.8608092700473795E-59</v>
      </c>
      <c r="D84" s="4">
        <f>SUM(C$42:$C83)</f>
        <v>1.9477340410546757</v>
      </c>
      <c r="E84" s="4">
        <f t="shared" si="12"/>
        <v>2.9069513550481435E-59</v>
      </c>
      <c r="F84" s="4">
        <f t="shared" si="13"/>
        <v>0.51341711903259202</v>
      </c>
      <c r="G84" s="4">
        <f t="shared" si="14"/>
        <v>1.5873015873015872E-2</v>
      </c>
      <c r="H84" s="4">
        <f t="shared" si="15"/>
        <v>2.4072235320592051E-61</v>
      </c>
      <c r="I84" s="4">
        <f t="shared" si="16"/>
        <v>0.66666666666666663</v>
      </c>
      <c r="J84" s="4">
        <f t="shared" si="17"/>
        <v>1.2036117660296025E-61</v>
      </c>
      <c r="K84" s="4">
        <f t="shared" si="10"/>
        <v>0.33333333333333331</v>
      </c>
    </row>
    <row r="85" spans="2:11" x14ac:dyDescent="0.25">
      <c r="B85" s="1">
        <v>43</v>
      </c>
      <c r="C85" s="4">
        <f t="shared" si="11"/>
        <v>4.4353632093757825E-61</v>
      </c>
      <c r="D85" s="4">
        <f>SUM(C$42:$C84)</f>
        <v>1.9477340410546757</v>
      </c>
      <c r="E85" s="4">
        <f t="shared" si="12"/>
        <v>4.5052114488935115E-61</v>
      </c>
      <c r="F85" s="4">
        <f t="shared" si="13"/>
        <v>0.51341711903259202</v>
      </c>
      <c r="G85" s="4">
        <f t="shared" si="14"/>
        <v>1.5503875968992248E-2</v>
      </c>
      <c r="H85" s="4">
        <f t="shared" si="15"/>
        <v>3.6426026499583568E-63</v>
      </c>
      <c r="I85" s="4">
        <f t="shared" si="16"/>
        <v>0.66666666666666663</v>
      </c>
      <c r="J85" s="4">
        <f t="shared" si="17"/>
        <v>1.8213013249791784E-63</v>
      </c>
      <c r="K85" s="4">
        <f t="shared" si="10"/>
        <v>0.33333333333333331</v>
      </c>
    </row>
    <row r="86" spans="2:11" x14ac:dyDescent="0.25">
      <c r="B86" s="1">
        <v>44</v>
      </c>
      <c r="C86" s="4">
        <f t="shared" si="11"/>
        <v>6.7202472869330033E-63</v>
      </c>
      <c r="D86" s="4">
        <f>SUM(C$42:$C85)</f>
        <v>1.9477340410546757</v>
      </c>
      <c r="E86" s="4">
        <f t="shared" si="12"/>
        <v>6.8236357067319727E-63</v>
      </c>
      <c r="F86" s="4">
        <f t="shared" si="13"/>
        <v>0.51341711903259202</v>
      </c>
      <c r="G86" s="4">
        <f t="shared" si="14"/>
        <v>1.5151515151515152E-2</v>
      </c>
      <c r="H86" s="4">
        <f t="shared" si="15"/>
        <v>5.389802132120392E-65</v>
      </c>
      <c r="I86" s="4">
        <f t="shared" si="16"/>
        <v>0.66666666666666663</v>
      </c>
      <c r="J86" s="4">
        <f t="shared" si="17"/>
        <v>2.694901066060196E-65</v>
      </c>
      <c r="K86" s="4">
        <f t="shared" si="10"/>
        <v>0.33333333333333331</v>
      </c>
    </row>
    <row r="87" spans="2:11" x14ac:dyDescent="0.25">
      <c r="B87" s="1">
        <v>45</v>
      </c>
      <c r="C87" s="4">
        <f t="shared" si="11"/>
        <v>9.9559219065674113E-65</v>
      </c>
      <c r="D87" s="4">
        <f>SUM(C$42:$C86)</f>
        <v>1.9477340410546757</v>
      </c>
      <c r="E87" s="4">
        <f t="shared" si="12"/>
        <v>1.0105635017944365E-64</v>
      </c>
      <c r="F87" s="4">
        <f t="shared" si="13"/>
        <v>0.51341711903259202</v>
      </c>
      <c r="G87" s="4">
        <f t="shared" si="14"/>
        <v>1.4814814814814815E-2</v>
      </c>
      <c r="H87" s="4">
        <f t="shared" si="15"/>
        <v>7.8021143111396594E-67</v>
      </c>
      <c r="I87" s="4">
        <f t="shared" si="16"/>
        <v>0.66666666666666663</v>
      </c>
      <c r="J87" s="4">
        <f t="shared" si="17"/>
        <v>3.9010571555698297E-67</v>
      </c>
      <c r="K87" s="4">
        <f t="shared" si="10"/>
        <v>0.33333333333333331</v>
      </c>
    </row>
    <row r="88" spans="2:11" x14ac:dyDescent="0.25">
      <c r="B88" s="1">
        <v>46</v>
      </c>
      <c r="C88" s="4">
        <f t="shared" si="11"/>
        <v>1.442887232835857E-66</v>
      </c>
      <c r="D88" s="4">
        <f>SUM(C$42:$C87)</f>
        <v>1.9477340410546757</v>
      </c>
      <c r="E88" s="4">
        <f t="shared" si="12"/>
        <v>1.4641061627305019E-66</v>
      </c>
      <c r="F88" s="4">
        <f t="shared" si="13"/>
        <v>0.51341711903259202</v>
      </c>
      <c r="G88" s="4">
        <f t="shared" si="14"/>
        <v>1.4492753623188406E-2</v>
      </c>
      <c r="H88" s="4">
        <f t="shared" si="15"/>
        <v>1.1054370118043496E-68</v>
      </c>
      <c r="I88" s="4">
        <f t="shared" si="16"/>
        <v>0.66666666666666663</v>
      </c>
      <c r="J88" s="4">
        <f t="shared" si="17"/>
        <v>5.5271850590217479E-69</v>
      </c>
      <c r="K88" s="4">
        <f t="shared" si="10"/>
        <v>0.33333333333333331</v>
      </c>
    </row>
    <row r="89" spans="2:11" x14ac:dyDescent="0.25">
      <c r="B89" s="1">
        <v>47</v>
      </c>
      <c r="C89" s="4">
        <f t="shared" si="11"/>
        <v>2.0466485572139806E-68</v>
      </c>
      <c r="D89" s="4">
        <f>SUM(C$42:$C88)</f>
        <v>1.9477340410546757</v>
      </c>
      <c r="E89" s="4">
        <f t="shared" si="12"/>
        <v>2.0760967378933187E-68</v>
      </c>
      <c r="F89" s="4">
        <f t="shared" si="13"/>
        <v>0.51341711903259202</v>
      </c>
      <c r="G89" s="4">
        <f t="shared" si="14"/>
        <v>1.4184397163120567E-2</v>
      </c>
      <c r="H89" s="4">
        <f t="shared" si="15"/>
        <v>1.5336742532405035E-70</v>
      </c>
      <c r="I89" s="4">
        <f t="shared" si="16"/>
        <v>0.66666666666666663</v>
      </c>
      <c r="J89" s="4">
        <f t="shared" si="17"/>
        <v>7.6683712662025176E-71</v>
      </c>
      <c r="K89" s="4">
        <f t="shared" si="10"/>
        <v>0.33333333333333331</v>
      </c>
    </row>
    <row r="90" spans="2:11" x14ac:dyDescent="0.25">
      <c r="B90" s="1">
        <v>48</v>
      </c>
      <c r="C90" s="4">
        <f t="shared" si="11"/>
        <v>2.8425674405749753E-70</v>
      </c>
      <c r="D90" s="4">
        <f>SUM(C$42:$C89)</f>
        <v>1.9477340410546757</v>
      </c>
      <c r="E90" s="4">
        <f t="shared" si="12"/>
        <v>2.882603601709834E-70</v>
      </c>
      <c r="F90" s="4">
        <f t="shared" si="13"/>
        <v>0.51341711903259202</v>
      </c>
      <c r="G90" s="4">
        <f t="shared" si="14"/>
        <v>1.3888888888888888E-2</v>
      </c>
      <c r="H90" s="4">
        <f t="shared" si="15"/>
        <v>2.0844761077504732E-72</v>
      </c>
      <c r="I90" s="4">
        <f t="shared" si="16"/>
        <v>0.66666666666666663</v>
      </c>
      <c r="J90" s="4">
        <f t="shared" si="17"/>
        <v>1.0422380538752366E-72</v>
      </c>
      <c r="K90" s="4">
        <f t="shared" si="10"/>
        <v>0.33333333333333331</v>
      </c>
    </row>
    <row r="91" spans="2:11" x14ac:dyDescent="0.25">
      <c r="B91" s="1">
        <v>49</v>
      </c>
      <c r="C91" s="4">
        <f t="shared" si="11"/>
        <v>3.8674386946598264E-72</v>
      </c>
      <c r="D91" s="4">
        <f>SUM(C$42:$C90)</f>
        <v>1.9477340410546757</v>
      </c>
      <c r="E91" s="4">
        <f t="shared" si="12"/>
        <v>3.9207826766551345E-72</v>
      </c>
      <c r="F91" s="4">
        <f t="shared" si="13"/>
        <v>0.51341711903259202</v>
      </c>
      <c r="G91" s="4">
        <f t="shared" si="14"/>
        <v>1.3605442176870748E-2</v>
      </c>
      <c r="H91" s="4">
        <f t="shared" si="15"/>
        <v>2.7765475120016191E-74</v>
      </c>
      <c r="I91" s="4">
        <f t="shared" si="16"/>
        <v>0.66666666666666663</v>
      </c>
      <c r="J91" s="4">
        <f t="shared" si="17"/>
        <v>1.3882737560008096E-74</v>
      </c>
      <c r="K91" s="4">
        <f t="shared" si="10"/>
        <v>0.33333333333333331</v>
      </c>
    </row>
    <row r="92" spans="2:11" x14ac:dyDescent="0.25">
      <c r="B92" s="1">
        <v>50</v>
      </c>
      <c r="C92" s="4">
        <f t="shared" si="11"/>
        <v>5.1565849262131059E-74</v>
      </c>
      <c r="D92" s="4">
        <f>SUM(C$42:$C91)</f>
        <v>1.9477340410546757</v>
      </c>
      <c r="E92" s="4">
        <f t="shared" si="12"/>
        <v>5.2262685062970664E-74</v>
      </c>
      <c r="F92" s="4">
        <f t="shared" si="13"/>
        <v>0.51341711903259202</v>
      </c>
      <c r="G92" s="4">
        <f t="shared" si="14"/>
        <v>1.3333333333333334E-2</v>
      </c>
      <c r="H92" s="4">
        <f t="shared" si="15"/>
        <v>3.6260212429646052E-76</v>
      </c>
      <c r="I92" s="4">
        <f t="shared" si="16"/>
        <v>0.66666666666666663</v>
      </c>
      <c r="J92" s="4">
        <f t="shared" si="17"/>
        <v>1.8130106214823026E-76</v>
      </c>
      <c r="K92" s="4">
        <f t="shared" si="10"/>
        <v>0.33333333333333331</v>
      </c>
    </row>
  </sheetData>
  <phoneticPr fontId="0" type="noConversion"/>
  <conditionalFormatting sqref="C3">
    <cfRule type="cellIs" dxfId="2" priority="1" operator="greaterThanOrEqual">
      <formula>$C$4*$C$5</formula>
    </cfRule>
  </conditionalFormatting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7849-0ABA-4665-9D13-88D000B0C220}">
  <dimension ref="E1:AQ25"/>
  <sheetViews>
    <sheetView topLeftCell="W1" workbookViewId="0">
      <selection activeCell="Y28" sqref="Y28"/>
    </sheetView>
  </sheetViews>
  <sheetFormatPr defaultColWidth="13.88671875" defaultRowHeight="13.2" x14ac:dyDescent="0.25"/>
  <cols>
    <col min="5" max="5" width="41.77734375" customWidth="1"/>
    <col min="6" max="7" width="7.5546875" bestFit="1" customWidth="1"/>
    <col min="8" max="8" width="7.33203125" customWidth="1"/>
    <col min="9" max="11" width="7.5546875" bestFit="1" customWidth="1"/>
    <col min="29" max="29" width="15.88671875" bestFit="1" customWidth="1"/>
    <col min="34" max="34" width="8.6640625" bestFit="1" customWidth="1"/>
    <col min="36" max="36" width="10.5546875" bestFit="1" customWidth="1"/>
    <col min="37" max="37" width="9.6640625" bestFit="1" customWidth="1"/>
    <col min="38" max="38" width="9.6640625" customWidth="1"/>
    <col min="39" max="39" width="15.88671875" bestFit="1" customWidth="1"/>
    <col min="40" max="40" width="13.109375" bestFit="1" customWidth="1"/>
    <col min="41" max="41" width="11.6640625" bestFit="1" customWidth="1"/>
  </cols>
  <sheetData>
    <row r="1" spans="5:43" x14ac:dyDescent="0.25">
      <c r="Y1" s="139" t="s">
        <v>80</v>
      </c>
      <c r="Z1" s="139"/>
      <c r="AA1" s="139"/>
      <c r="AB1" s="139"/>
      <c r="AC1" s="139"/>
      <c r="AD1" s="139"/>
      <c r="AE1" s="139"/>
      <c r="AH1" s="136" t="s">
        <v>81</v>
      </c>
      <c r="AI1" s="137"/>
      <c r="AJ1" s="137"/>
      <c r="AK1" s="137"/>
      <c r="AL1" s="137"/>
      <c r="AM1" s="137"/>
      <c r="AN1" s="137"/>
      <c r="AO1" s="137"/>
    </row>
    <row r="2" spans="5:43" ht="18" customHeight="1" x14ac:dyDescent="0.25">
      <c r="E2" s="138" t="s">
        <v>61</v>
      </c>
      <c r="F2" s="139" t="s">
        <v>56</v>
      </c>
      <c r="G2" s="139"/>
      <c r="H2" s="139"/>
      <c r="I2" s="139"/>
      <c r="J2" s="139"/>
      <c r="K2" s="139"/>
      <c r="S2" s="138" t="s">
        <v>61</v>
      </c>
      <c r="T2" s="139" t="s">
        <v>56</v>
      </c>
      <c r="U2" s="139"/>
      <c r="V2" s="139"/>
      <c r="Y2" s="92" t="s">
        <v>79</v>
      </c>
      <c r="Z2" s="92" t="s">
        <v>71</v>
      </c>
      <c r="AA2" s="92" t="s">
        <v>72</v>
      </c>
      <c r="AB2" s="92" t="s">
        <v>73</v>
      </c>
      <c r="AC2" s="102" t="s">
        <v>76</v>
      </c>
      <c r="AD2" s="102" t="s">
        <v>77</v>
      </c>
      <c r="AE2" s="102" t="s">
        <v>78</v>
      </c>
      <c r="AH2" s="92" t="s">
        <v>79</v>
      </c>
      <c r="AI2" s="92" t="s">
        <v>71</v>
      </c>
      <c r="AJ2" s="92" t="s">
        <v>72</v>
      </c>
      <c r="AK2" s="92" t="s">
        <v>73</v>
      </c>
      <c r="AL2" s="92" t="s">
        <v>83</v>
      </c>
      <c r="AM2" s="102" t="s">
        <v>76</v>
      </c>
      <c r="AN2" s="102" t="s">
        <v>77</v>
      </c>
      <c r="AO2" s="102" t="s">
        <v>78</v>
      </c>
    </row>
    <row r="3" spans="5:43" x14ac:dyDescent="0.25">
      <c r="E3" s="138"/>
      <c r="F3" s="139" t="s">
        <v>53</v>
      </c>
      <c r="G3" s="139"/>
      <c r="H3" s="139"/>
      <c r="I3" s="139" t="s">
        <v>54</v>
      </c>
      <c r="J3" s="139"/>
      <c r="K3" s="139"/>
      <c r="S3" s="138"/>
      <c r="T3" s="139" t="s">
        <v>54</v>
      </c>
      <c r="U3" s="139"/>
      <c r="V3" s="139"/>
      <c r="Y3" s="92" t="s">
        <v>64</v>
      </c>
      <c r="Z3" s="91">
        <v>3</v>
      </c>
      <c r="AA3" s="91">
        <v>0</v>
      </c>
      <c r="AB3" s="91">
        <v>8</v>
      </c>
      <c r="AC3" s="91">
        <v>8</v>
      </c>
      <c r="AD3" s="91">
        <f t="shared" ref="AD3:AE9" si="0">AC3-AA3</f>
        <v>8</v>
      </c>
      <c r="AE3" s="91">
        <f t="shared" si="0"/>
        <v>0</v>
      </c>
      <c r="AH3" s="92" t="s">
        <v>64</v>
      </c>
      <c r="AI3" s="91">
        <v>3</v>
      </c>
      <c r="AJ3" s="91">
        <v>0</v>
      </c>
      <c r="AK3" s="91">
        <v>8</v>
      </c>
      <c r="AL3" s="91">
        <f>AK3-5</f>
        <v>3</v>
      </c>
      <c r="AM3" s="91">
        <v>15</v>
      </c>
      <c r="AN3" s="91">
        <f>AM3-AJ3</f>
        <v>15</v>
      </c>
      <c r="AO3" s="91">
        <f>AN3-AK3</f>
        <v>7</v>
      </c>
    </row>
    <row r="4" spans="5:43" x14ac:dyDescent="0.25">
      <c r="E4" s="92" t="s">
        <v>62</v>
      </c>
      <c r="F4" s="92" t="s">
        <v>57</v>
      </c>
      <c r="G4" s="92" t="s">
        <v>59</v>
      </c>
      <c r="H4" s="92" t="s">
        <v>58</v>
      </c>
      <c r="I4" s="92" t="s">
        <v>57</v>
      </c>
      <c r="J4" s="92" t="s">
        <v>59</v>
      </c>
      <c r="K4" s="92" t="s">
        <v>58</v>
      </c>
      <c r="S4" s="92" t="s">
        <v>62</v>
      </c>
      <c r="T4" s="92" t="s">
        <v>57</v>
      </c>
      <c r="U4" s="92" t="s">
        <v>59</v>
      </c>
      <c r="V4" s="92" t="s">
        <v>58</v>
      </c>
      <c r="Y4" s="92" t="s">
        <v>65</v>
      </c>
      <c r="Z4" s="91">
        <v>4</v>
      </c>
      <c r="AA4" s="91">
        <v>1</v>
      </c>
      <c r="AB4" s="91">
        <v>2</v>
      </c>
      <c r="AC4" s="91">
        <v>17</v>
      </c>
      <c r="AD4" s="91">
        <f t="shared" si="0"/>
        <v>16</v>
      </c>
      <c r="AE4" s="91">
        <f t="shared" si="0"/>
        <v>14</v>
      </c>
      <c r="AH4" s="92" t="s">
        <v>65</v>
      </c>
      <c r="AI4" s="91">
        <v>4</v>
      </c>
      <c r="AJ4" s="91">
        <v>1</v>
      </c>
      <c r="AK4" s="91">
        <v>2</v>
      </c>
      <c r="AL4" s="91"/>
      <c r="AM4" s="91">
        <v>17</v>
      </c>
      <c r="AN4" s="91">
        <f t="shared" ref="AN4:AN9" si="1">AM4-AJ4</f>
        <v>16</v>
      </c>
      <c r="AO4" s="91">
        <f t="shared" ref="AO4:AO9" si="2">AN4-AK4</f>
        <v>14</v>
      </c>
    </row>
    <row r="5" spans="5:43" x14ac:dyDescent="0.25">
      <c r="E5" s="92" t="s">
        <v>55</v>
      </c>
      <c r="F5" s="93">
        <v>0.66666666666666663</v>
      </c>
      <c r="G5" s="93">
        <v>0.66666666666666663</v>
      </c>
      <c r="H5" s="93">
        <v>0.66666666666666663</v>
      </c>
      <c r="I5" s="93">
        <v>0.33333333333333331</v>
      </c>
      <c r="J5" s="93">
        <v>0.33333333333333331</v>
      </c>
      <c r="K5" s="93">
        <v>0.33333333333333331</v>
      </c>
      <c r="S5" s="92" t="s">
        <v>55</v>
      </c>
      <c r="T5" s="93">
        <v>0.33333333333333331</v>
      </c>
      <c r="U5" s="93">
        <v>0.33333333333333331</v>
      </c>
      <c r="V5" s="93">
        <v>0.33333333333333331</v>
      </c>
      <c r="Y5" s="92" t="s">
        <v>66</v>
      </c>
      <c r="Z5" s="91">
        <v>4</v>
      </c>
      <c r="AA5" s="91">
        <v>3</v>
      </c>
      <c r="AB5" s="91">
        <v>4</v>
      </c>
      <c r="AC5" s="91">
        <v>21</v>
      </c>
      <c r="AD5" s="91">
        <f t="shared" si="0"/>
        <v>18</v>
      </c>
      <c r="AE5" s="91">
        <f t="shared" si="0"/>
        <v>14</v>
      </c>
      <c r="AH5" s="92" t="s">
        <v>66</v>
      </c>
      <c r="AI5" s="91">
        <v>4</v>
      </c>
      <c r="AJ5" s="91">
        <v>3</v>
      </c>
      <c r="AK5" s="91">
        <v>4</v>
      </c>
      <c r="AL5" s="91"/>
      <c r="AM5" s="91">
        <v>21</v>
      </c>
      <c r="AN5" s="91">
        <f t="shared" si="1"/>
        <v>18</v>
      </c>
      <c r="AO5" s="91">
        <f t="shared" si="2"/>
        <v>14</v>
      </c>
    </row>
    <row r="6" spans="5:43" x14ac:dyDescent="0.25">
      <c r="E6" s="91" t="s">
        <v>51</v>
      </c>
      <c r="F6" s="94">
        <v>4.7619047619047563E-3</v>
      </c>
      <c r="G6" s="94">
        <v>9.2207792207792183E-2</v>
      </c>
      <c r="H6" s="94">
        <v>1.2363636363636361</v>
      </c>
      <c r="I6" s="94">
        <v>2.298850574712641E-3</v>
      </c>
      <c r="J6" s="94">
        <v>3.8726790450928347E-2</v>
      </c>
      <c r="K6" s="94">
        <v>0.29230769230769227</v>
      </c>
      <c r="S6" s="91" t="s">
        <v>51</v>
      </c>
      <c r="T6" s="94">
        <v>2.298850574712641E-3</v>
      </c>
      <c r="U6" s="94">
        <v>3.8726790450928347E-2</v>
      </c>
      <c r="V6" s="94">
        <v>0.29230769230769227</v>
      </c>
      <c r="Y6" s="92" t="s">
        <v>67</v>
      </c>
      <c r="Z6" s="91">
        <v>5</v>
      </c>
      <c r="AA6" s="91">
        <v>4</v>
      </c>
      <c r="AB6" s="91">
        <v>1</v>
      </c>
      <c r="AC6" s="91">
        <v>22</v>
      </c>
      <c r="AD6" s="91">
        <f t="shared" si="0"/>
        <v>18</v>
      </c>
      <c r="AE6" s="91">
        <f t="shared" si="0"/>
        <v>17</v>
      </c>
      <c r="AH6" s="92" t="s">
        <v>67</v>
      </c>
      <c r="AI6" s="91">
        <v>5</v>
      </c>
      <c r="AJ6" s="91">
        <v>4</v>
      </c>
      <c r="AK6" s="91">
        <v>1</v>
      </c>
      <c r="AL6" s="91"/>
      <c r="AM6" s="91">
        <v>22</v>
      </c>
      <c r="AN6" s="91">
        <f t="shared" si="1"/>
        <v>18</v>
      </c>
      <c r="AO6" s="91">
        <f t="shared" si="2"/>
        <v>17</v>
      </c>
    </row>
    <row r="7" spans="5:43" x14ac:dyDescent="0.25">
      <c r="E7" s="91" t="s">
        <v>2</v>
      </c>
      <c r="F7" s="94">
        <v>7.1428571428571425E-2</v>
      </c>
      <c r="G7" s="94">
        <v>0.29220779220779214</v>
      </c>
      <c r="H7" s="94">
        <v>1.636363636363636</v>
      </c>
      <c r="I7" s="94">
        <v>6.8965517241379309E-2</v>
      </c>
      <c r="J7" s="94">
        <v>0.23872679045092832</v>
      </c>
      <c r="K7" s="94">
        <v>0.69230769230769218</v>
      </c>
      <c r="P7" s="98" t="s">
        <v>7</v>
      </c>
      <c r="Q7" s="91">
        <v>0.2</v>
      </c>
      <c r="S7" s="91" t="s">
        <v>2</v>
      </c>
      <c r="T7" s="94">
        <v>6.8965517241379309E-2</v>
      </c>
      <c r="U7" s="94">
        <v>0.23872679045092832</v>
      </c>
      <c r="V7" s="94">
        <v>0.69230769230769218</v>
      </c>
      <c r="Y7" s="92" t="s">
        <v>68</v>
      </c>
      <c r="Z7" s="91">
        <v>2</v>
      </c>
      <c r="AA7" s="91">
        <v>5</v>
      </c>
      <c r="AB7" s="91">
        <v>6</v>
      </c>
      <c r="AC7" s="91">
        <v>14</v>
      </c>
      <c r="AD7" s="91">
        <f t="shared" si="0"/>
        <v>9</v>
      </c>
      <c r="AE7" s="91">
        <f t="shared" si="0"/>
        <v>3</v>
      </c>
      <c r="AH7" s="92" t="s">
        <v>68</v>
      </c>
      <c r="AI7" s="91">
        <v>2</v>
      </c>
      <c r="AJ7" s="91">
        <v>5</v>
      </c>
      <c r="AK7" s="91">
        <v>6</v>
      </c>
      <c r="AL7" s="91">
        <f>AK7-5</f>
        <v>1</v>
      </c>
      <c r="AM7" s="91">
        <v>12</v>
      </c>
      <c r="AN7" s="91">
        <f t="shared" si="1"/>
        <v>7</v>
      </c>
      <c r="AO7" s="91">
        <f t="shared" si="2"/>
        <v>1</v>
      </c>
    </row>
    <row r="8" spans="5:43" x14ac:dyDescent="0.25">
      <c r="E8" s="95" t="s">
        <v>52</v>
      </c>
      <c r="F8" s="96">
        <v>2.380952380952378E-2</v>
      </c>
      <c r="G8" s="96">
        <v>0.15367965367965364</v>
      </c>
      <c r="H8" s="96">
        <v>1.0303030303030301</v>
      </c>
      <c r="I8" s="96">
        <v>1.1494252873563204E-2</v>
      </c>
      <c r="J8" s="96">
        <v>6.454465075154725E-2</v>
      </c>
      <c r="K8" s="96">
        <v>0.24358974358974356</v>
      </c>
      <c r="P8" s="98" t="s">
        <v>9</v>
      </c>
      <c r="Q8" s="91">
        <v>3</v>
      </c>
      <c r="S8" s="100" t="s">
        <v>52</v>
      </c>
      <c r="T8" s="101">
        <v>3.6999999999999999E-4</v>
      </c>
      <c r="U8" s="101">
        <v>7.9299999999999995E-3</v>
      </c>
      <c r="V8" s="101">
        <v>6.5420000000000006E-2</v>
      </c>
      <c r="Y8" s="92" t="s">
        <v>69</v>
      </c>
      <c r="Z8" s="91">
        <v>6</v>
      </c>
      <c r="AA8" s="91">
        <v>6</v>
      </c>
      <c r="AB8" s="91">
        <v>5</v>
      </c>
      <c r="AC8" s="91">
        <v>27</v>
      </c>
      <c r="AD8" s="91">
        <f t="shared" si="0"/>
        <v>21</v>
      </c>
      <c r="AE8" s="91">
        <f t="shared" si="0"/>
        <v>16</v>
      </c>
      <c r="AH8" s="92" t="s">
        <v>69</v>
      </c>
      <c r="AI8" s="91">
        <v>6</v>
      </c>
      <c r="AJ8" s="91">
        <v>6</v>
      </c>
      <c r="AK8" s="91">
        <v>5</v>
      </c>
      <c r="AL8" s="91"/>
      <c r="AM8" s="91">
        <v>27</v>
      </c>
      <c r="AN8" s="91">
        <f t="shared" si="1"/>
        <v>21</v>
      </c>
      <c r="AO8" s="91">
        <f t="shared" si="2"/>
        <v>16</v>
      </c>
    </row>
    <row r="9" spans="5:43" x14ac:dyDescent="0.25">
      <c r="E9" s="91" t="s">
        <v>3</v>
      </c>
      <c r="F9" s="94">
        <v>0.3571428571428571</v>
      </c>
      <c r="G9" s="94">
        <v>0.48701298701298695</v>
      </c>
      <c r="H9" s="94">
        <v>1.3636363636363633</v>
      </c>
      <c r="I9" s="94">
        <v>0.34482758620689652</v>
      </c>
      <c r="J9" s="94">
        <v>0.39787798408488056</v>
      </c>
      <c r="K9" s="94">
        <v>0.57692307692307687</v>
      </c>
      <c r="P9" s="98" t="s">
        <v>1</v>
      </c>
      <c r="Q9" s="91">
        <v>2</v>
      </c>
      <c r="S9" s="91" t="s">
        <v>3</v>
      </c>
      <c r="T9" s="94">
        <v>0.34482758620689652</v>
      </c>
      <c r="U9" s="94">
        <v>0.39787798408488056</v>
      </c>
      <c r="V9" s="94">
        <v>0.57692307692307687</v>
      </c>
      <c r="Y9" s="92" t="s">
        <v>70</v>
      </c>
      <c r="Z9" s="91">
        <v>1</v>
      </c>
      <c r="AA9" s="91">
        <v>10</v>
      </c>
      <c r="AB9" s="91">
        <v>1</v>
      </c>
      <c r="AC9" s="91">
        <v>15</v>
      </c>
      <c r="AD9" s="91">
        <f t="shared" si="0"/>
        <v>5</v>
      </c>
      <c r="AE9" s="91">
        <f t="shared" si="0"/>
        <v>4</v>
      </c>
      <c r="AH9" s="92" t="s">
        <v>70</v>
      </c>
      <c r="AI9" s="91">
        <v>1</v>
      </c>
      <c r="AJ9" s="91">
        <v>10</v>
      </c>
      <c r="AK9" s="91">
        <v>1</v>
      </c>
      <c r="AL9" s="91"/>
      <c r="AM9" s="91">
        <v>11</v>
      </c>
      <c r="AN9" s="91">
        <f t="shared" si="1"/>
        <v>1</v>
      </c>
      <c r="AO9" s="91">
        <f t="shared" si="2"/>
        <v>0</v>
      </c>
    </row>
    <row r="10" spans="5:43" x14ac:dyDescent="0.25">
      <c r="P10" s="99" t="s">
        <v>63</v>
      </c>
      <c r="Q10" s="97">
        <v>0.33370411568409342</v>
      </c>
      <c r="Y10" s="103" t="s">
        <v>84</v>
      </c>
      <c r="Z10" s="91"/>
      <c r="AA10" s="91"/>
      <c r="AB10" s="91"/>
      <c r="AC10" s="91">
        <f>SUM(AC3:AC9)</f>
        <v>124</v>
      </c>
      <c r="AD10" s="91">
        <f>SUM(AD3:AD9)</f>
        <v>95</v>
      </c>
      <c r="AE10" s="91">
        <f>SUM(AE3:AE9)</f>
        <v>68</v>
      </c>
      <c r="AH10" s="103" t="s">
        <v>84</v>
      </c>
      <c r="AI10" s="91"/>
      <c r="AJ10" s="91"/>
      <c r="AK10" s="91"/>
      <c r="AL10" s="91"/>
      <c r="AM10" s="91">
        <f>SUM(AM3:AM9)</f>
        <v>125</v>
      </c>
      <c r="AN10" s="91">
        <f>SUM(AN3:AN9)</f>
        <v>96</v>
      </c>
      <c r="AO10" s="91">
        <f>SUM(AO3:AO9)</f>
        <v>69</v>
      </c>
    </row>
    <row r="11" spans="5:43" x14ac:dyDescent="0.25">
      <c r="E11" s="138" t="s">
        <v>61</v>
      </c>
      <c r="F11" s="139" t="s">
        <v>60</v>
      </c>
      <c r="G11" s="139"/>
      <c r="H11" s="139"/>
      <c r="I11" s="139"/>
      <c r="J11" s="139"/>
      <c r="K11" s="139"/>
    </row>
    <row r="12" spans="5:43" x14ac:dyDescent="0.25">
      <c r="E12" s="138"/>
      <c r="F12" s="139" t="s">
        <v>53</v>
      </c>
      <c r="G12" s="139"/>
      <c r="H12" s="139"/>
      <c r="I12" s="139" t="s">
        <v>54</v>
      </c>
      <c r="J12" s="139"/>
      <c r="K12" s="139"/>
      <c r="Y12" s="92" t="s">
        <v>74</v>
      </c>
      <c r="Z12" s="92" t="s">
        <v>64</v>
      </c>
      <c r="AA12" s="92" t="s">
        <v>68</v>
      </c>
      <c r="AB12" s="92" t="s">
        <v>70</v>
      </c>
      <c r="AC12" s="92" t="s">
        <v>65</v>
      </c>
      <c r="AD12" s="92" t="s">
        <v>66</v>
      </c>
      <c r="AE12" s="92" t="s">
        <v>67</v>
      </c>
      <c r="AF12" s="92" t="s">
        <v>69</v>
      </c>
      <c r="AH12" s="92" t="s">
        <v>74</v>
      </c>
      <c r="AI12" s="92" t="s">
        <v>64</v>
      </c>
      <c r="AJ12" s="92" t="s">
        <v>68</v>
      </c>
      <c r="AK12" s="92" t="s">
        <v>70</v>
      </c>
      <c r="AL12" s="92" t="s">
        <v>68</v>
      </c>
      <c r="AM12" s="92" t="s">
        <v>64</v>
      </c>
      <c r="AN12" s="92" t="s">
        <v>65</v>
      </c>
      <c r="AO12" s="92" t="s">
        <v>66</v>
      </c>
      <c r="AP12" s="92" t="s">
        <v>67</v>
      </c>
      <c r="AQ12" s="103" t="s">
        <v>69</v>
      </c>
    </row>
    <row r="13" spans="5:43" x14ac:dyDescent="0.25">
      <c r="E13" s="92" t="s">
        <v>62</v>
      </c>
      <c r="F13" s="92" t="s">
        <v>57</v>
      </c>
      <c r="G13" s="92" t="s">
        <v>59</v>
      </c>
      <c r="H13" s="92" t="s">
        <v>58</v>
      </c>
      <c r="I13" s="92" t="s">
        <v>57</v>
      </c>
      <c r="J13" s="92" t="s">
        <v>59</v>
      </c>
      <c r="K13" s="92" t="s">
        <v>58</v>
      </c>
      <c r="Y13" s="91">
        <v>0</v>
      </c>
      <c r="Z13" s="92">
        <v>8</v>
      </c>
      <c r="AA13" s="92">
        <v>14</v>
      </c>
      <c r="AB13" s="92">
        <v>15</v>
      </c>
      <c r="AC13" s="92">
        <v>17</v>
      </c>
      <c r="AD13" s="92">
        <v>21</v>
      </c>
      <c r="AE13" s="92">
        <v>22</v>
      </c>
      <c r="AF13" s="92">
        <v>27</v>
      </c>
      <c r="AH13" s="91">
        <v>0</v>
      </c>
      <c r="AI13" s="92">
        <v>5</v>
      </c>
      <c r="AJ13" s="92">
        <v>10</v>
      </c>
      <c r="AK13" s="92">
        <v>11</v>
      </c>
      <c r="AL13" s="92">
        <v>12</v>
      </c>
      <c r="AM13" s="92">
        <v>15</v>
      </c>
      <c r="AN13" s="92">
        <v>17</v>
      </c>
      <c r="AO13" s="92">
        <v>21</v>
      </c>
      <c r="AP13" s="92">
        <v>22</v>
      </c>
      <c r="AQ13" s="103">
        <v>27</v>
      </c>
    </row>
    <row r="14" spans="5:43" x14ac:dyDescent="0.25">
      <c r="E14" s="92" t="s">
        <v>55</v>
      </c>
      <c r="F14" s="93">
        <v>0.66666666666666663</v>
      </c>
      <c r="G14" s="93">
        <v>0.66666666666666663</v>
      </c>
      <c r="H14" s="93">
        <v>0.66666666666666663</v>
      </c>
      <c r="I14" s="93">
        <v>0.33333333333333331</v>
      </c>
      <c r="J14" s="93">
        <v>0.33333333333333331</v>
      </c>
      <c r="K14" s="93">
        <v>0.33333333333333331</v>
      </c>
      <c r="Y14" s="1" t="s">
        <v>75</v>
      </c>
      <c r="Z14" s="1" t="s">
        <v>82</v>
      </c>
      <c r="AH14" s="1" t="s">
        <v>75</v>
      </c>
      <c r="AI14" s="1" t="s">
        <v>82</v>
      </c>
    </row>
    <row r="15" spans="5:43" x14ac:dyDescent="0.25">
      <c r="E15" s="91" t="s">
        <v>51</v>
      </c>
      <c r="F15" s="94">
        <v>4.7619047619047616E-2</v>
      </c>
      <c r="G15" s="94">
        <v>0.19480519480519476</v>
      </c>
      <c r="H15" s="94">
        <v>1.0909090909090906</v>
      </c>
      <c r="I15" s="94">
        <v>5.7471264367816135E-3</v>
      </c>
      <c r="J15" s="94">
        <v>1.9893899204244024E-2</v>
      </c>
      <c r="K15" s="94">
        <v>5.7692307692307682E-2</v>
      </c>
    </row>
    <row r="16" spans="5:43" x14ac:dyDescent="0.25">
      <c r="E16" s="91" t="s">
        <v>2</v>
      </c>
      <c r="F16" s="94">
        <v>0.11428571428571428</v>
      </c>
      <c r="G16" s="94">
        <v>0.39480519480519477</v>
      </c>
      <c r="H16" s="94">
        <v>1.4909090909090905</v>
      </c>
      <c r="I16" s="94">
        <v>7.2413793103448282E-2</v>
      </c>
      <c r="J16" s="94">
        <v>0.21989389920424401</v>
      </c>
      <c r="K16" s="94">
        <v>0.45769230769230762</v>
      </c>
    </row>
    <row r="17" spans="5:31" x14ac:dyDescent="0.25">
      <c r="E17" s="95" t="s">
        <v>52</v>
      </c>
      <c r="F17" s="96">
        <v>0.23809523809523808</v>
      </c>
      <c r="G17" s="96">
        <v>0.32467532467532462</v>
      </c>
      <c r="H17" s="96">
        <v>0.90909090909090895</v>
      </c>
      <c r="I17" s="96">
        <v>2.8735632183908066E-2</v>
      </c>
      <c r="J17" s="96">
        <v>3.3156498673740042E-2</v>
      </c>
      <c r="K17" s="96">
        <v>4.8076923076923073E-2</v>
      </c>
    </row>
    <row r="18" spans="5:31" x14ac:dyDescent="0.25">
      <c r="E18" s="91" t="s">
        <v>3</v>
      </c>
      <c r="F18" s="94">
        <v>0.5714285714285714</v>
      </c>
      <c r="G18" s="94">
        <v>0.65800865800865793</v>
      </c>
      <c r="H18" s="94">
        <v>1.2424242424242422</v>
      </c>
      <c r="I18" s="94">
        <v>0.36206896551724138</v>
      </c>
      <c r="J18" s="94">
        <v>0.36648983200707336</v>
      </c>
      <c r="K18" s="94">
        <v>0.38141025641025639</v>
      </c>
    </row>
    <row r="20" spans="5:31" ht="13.8" thickBot="1" x14ac:dyDescent="0.3"/>
    <row r="21" spans="5:31" ht="13.8" thickBot="1" x14ac:dyDescent="0.3">
      <c r="AC21" s="76" t="s">
        <v>0</v>
      </c>
      <c r="AD21" s="125"/>
      <c r="AE21" s="126"/>
    </row>
    <row r="22" spans="5:31" x14ac:dyDescent="0.25">
      <c r="AC22" s="122" t="s">
        <v>7</v>
      </c>
      <c r="AD22" s="123">
        <v>2</v>
      </c>
      <c r="AE22" s="124" t="s">
        <v>22</v>
      </c>
    </row>
    <row r="23" spans="5:31" x14ac:dyDescent="0.25">
      <c r="AC23" s="67" t="s">
        <v>9</v>
      </c>
      <c r="AD23" s="91">
        <v>3</v>
      </c>
      <c r="AE23" s="43" t="str">
        <f>AE22</f>
        <v>hour</v>
      </c>
    </row>
    <row r="24" spans="5:31" x14ac:dyDescent="0.25">
      <c r="AC24" s="67" t="s">
        <v>16</v>
      </c>
      <c r="AD24" s="91">
        <v>100</v>
      </c>
      <c r="AE24" s="43" t="str">
        <f>AE22</f>
        <v>hour</v>
      </c>
    </row>
    <row r="25" spans="5:31" ht="13.8" thickBot="1" x14ac:dyDescent="0.3">
      <c r="AC25" s="68" t="s">
        <v>17</v>
      </c>
      <c r="AD25" s="121">
        <v>100</v>
      </c>
      <c r="AE25" s="46" t="str">
        <f>AE22</f>
        <v>hour</v>
      </c>
    </row>
  </sheetData>
  <mergeCells count="13">
    <mergeCell ref="E2:E3"/>
    <mergeCell ref="E11:E12"/>
    <mergeCell ref="F3:H3"/>
    <mergeCell ref="I3:K3"/>
    <mergeCell ref="F2:K2"/>
    <mergeCell ref="F11:K11"/>
    <mergeCell ref="F12:H12"/>
    <mergeCell ref="I12:K12"/>
    <mergeCell ref="AH1:AO1"/>
    <mergeCell ref="S2:S3"/>
    <mergeCell ref="T2:V2"/>
    <mergeCell ref="T3:V3"/>
    <mergeCell ref="Y1:AE1"/>
  </mergeCells>
  <phoneticPr fontId="1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976-316E-40E0-BA8A-C71092F134E8}">
  <dimension ref="A1:H30"/>
  <sheetViews>
    <sheetView topLeftCell="A8" workbookViewId="0">
      <selection activeCell="F27" sqref="F27"/>
    </sheetView>
  </sheetViews>
  <sheetFormatPr defaultRowHeight="13.2" x14ac:dyDescent="0.25"/>
  <cols>
    <col min="1" max="1" width="23.21875" bestFit="1" customWidth="1"/>
    <col min="2" max="2" width="11.33203125" bestFit="1" customWidth="1"/>
    <col min="3" max="3" width="9.77734375" bestFit="1" customWidth="1"/>
    <col min="4" max="4" width="9" bestFit="1" customWidth="1"/>
    <col min="5" max="5" width="11.88671875" bestFit="1" customWidth="1"/>
    <col min="6" max="6" width="7.77734375" bestFit="1" customWidth="1"/>
    <col min="7" max="7" width="10.109375" bestFit="1" customWidth="1"/>
    <col min="8" max="8" width="11.88671875" bestFit="1" customWidth="1"/>
  </cols>
  <sheetData>
    <row r="1" spans="1:8" x14ac:dyDescent="0.25">
      <c r="A1" s="135" t="s">
        <v>105</v>
      </c>
      <c r="B1" s="135" t="s">
        <v>90</v>
      </c>
      <c r="C1" s="135" t="s">
        <v>91</v>
      </c>
      <c r="D1" s="135" t="s">
        <v>92</v>
      </c>
      <c r="E1" s="135" t="s">
        <v>93</v>
      </c>
      <c r="F1" s="135" t="s">
        <v>94</v>
      </c>
      <c r="G1" s="135" t="s">
        <v>95</v>
      </c>
      <c r="H1" s="135" t="s">
        <v>96</v>
      </c>
    </row>
    <row r="2" spans="1:8" x14ac:dyDescent="0.25">
      <c r="A2" s="91">
        <v>1</v>
      </c>
      <c r="B2" s="91" t="s">
        <v>97</v>
      </c>
      <c r="C2" s="134">
        <v>2</v>
      </c>
      <c r="D2" s="91">
        <v>26</v>
      </c>
      <c r="E2" s="91">
        <v>24</v>
      </c>
      <c r="F2" s="91" t="b">
        <v>1</v>
      </c>
      <c r="G2" s="91">
        <v>1</v>
      </c>
      <c r="H2" s="134">
        <v>0</v>
      </c>
    </row>
    <row r="3" spans="1:8" x14ac:dyDescent="0.25">
      <c r="A3" s="91">
        <v>2</v>
      </c>
      <c r="B3" s="91" t="s">
        <v>98</v>
      </c>
      <c r="C3" s="134">
        <v>0</v>
      </c>
      <c r="D3" s="91">
        <v>38</v>
      </c>
      <c r="E3" s="91">
        <v>24</v>
      </c>
      <c r="F3" s="91" t="b">
        <v>1</v>
      </c>
      <c r="G3" s="91">
        <v>1</v>
      </c>
      <c r="H3" s="134">
        <v>14</v>
      </c>
    </row>
    <row r="4" spans="1:8" x14ac:dyDescent="0.25">
      <c r="A4" s="91">
        <v>3</v>
      </c>
      <c r="B4" s="91" t="s">
        <v>99</v>
      </c>
      <c r="C4" s="134">
        <v>33</v>
      </c>
      <c r="D4" s="91">
        <v>57</v>
      </c>
      <c r="E4" s="91">
        <v>24</v>
      </c>
      <c r="F4" s="91" t="b">
        <v>1</v>
      </c>
      <c r="G4" s="91">
        <v>1</v>
      </c>
      <c r="H4" s="134">
        <v>0</v>
      </c>
    </row>
    <row r="5" spans="1:8" x14ac:dyDescent="0.25">
      <c r="A5" s="91">
        <v>4</v>
      </c>
      <c r="B5" s="91" t="s">
        <v>100</v>
      </c>
      <c r="C5" s="134">
        <v>43</v>
      </c>
      <c r="D5" s="91">
        <v>69</v>
      </c>
      <c r="E5" s="91">
        <v>24</v>
      </c>
      <c r="F5" s="91" t="b">
        <v>1</v>
      </c>
      <c r="G5" s="91">
        <v>1</v>
      </c>
      <c r="H5" s="134">
        <v>2</v>
      </c>
    </row>
    <row r="6" spans="1:8" x14ac:dyDescent="0.25">
      <c r="A6" s="91">
        <v>5</v>
      </c>
      <c r="B6" s="91" t="s">
        <v>101</v>
      </c>
      <c r="C6" s="134">
        <v>0.17736469999999999</v>
      </c>
      <c r="D6" s="91">
        <v>81</v>
      </c>
      <c r="E6" s="91">
        <v>24</v>
      </c>
      <c r="F6" s="91" t="b">
        <v>1</v>
      </c>
      <c r="G6" s="91">
        <v>1</v>
      </c>
      <c r="H6" s="134">
        <v>56.82264</v>
      </c>
    </row>
    <row r="7" spans="1:8" x14ac:dyDescent="0.25">
      <c r="A7" s="91">
        <v>6</v>
      </c>
      <c r="B7" s="91" t="s">
        <v>102</v>
      </c>
      <c r="C7" s="134">
        <v>8.6410598000000007</v>
      </c>
      <c r="D7" s="91">
        <v>93</v>
      </c>
      <c r="E7" s="91">
        <v>24</v>
      </c>
      <c r="F7" s="91" t="b">
        <v>1</v>
      </c>
      <c r="G7" s="91">
        <v>1</v>
      </c>
      <c r="H7" s="134">
        <v>60.358939999999997</v>
      </c>
    </row>
    <row r="8" spans="1:8" x14ac:dyDescent="0.25">
      <c r="A8" s="91">
        <v>7</v>
      </c>
      <c r="B8" s="91" t="s">
        <v>103</v>
      </c>
      <c r="C8" s="134">
        <v>21.134585000000001</v>
      </c>
      <c r="D8" s="91">
        <v>105</v>
      </c>
      <c r="E8" s="91">
        <v>24</v>
      </c>
      <c r="F8" s="91" t="b">
        <v>1</v>
      </c>
      <c r="G8" s="91">
        <v>1</v>
      </c>
      <c r="H8" s="134">
        <v>59.865409999999997</v>
      </c>
    </row>
    <row r="9" spans="1:8" x14ac:dyDescent="0.25">
      <c r="A9" s="91">
        <v>8</v>
      </c>
      <c r="B9" s="91" t="s">
        <v>104</v>
      </c>
      <c r="C9" s="134">
        <v>28.092348900000001</v>
      </c>
      <c r="D9" s="91">
        <v>117</v>
      </c>
      <c r="E9" s="91">
        <v>24</v>
      </c>
      <c r="F9" s="91" t="b">
        <v>1</v>
      </c>
      <c r="G9" s="91">
        <v>1</v>
      </c>
      <c r="H9" s="134">
        <v>64.907600000000002</v>
      </c>
    </row>
    <row r="10" spans="1:8" x14ac:dyDescent="0.25">
      <c r="C10" s="90"/>
      <c r="H10" s="90"/>
    </row>
    <row r="11" spans="1:8" x14ac:dyDescent="0.25">
      <c r="A11" s="1"/>
    </row>
    <row r="12" spans="1:8" x14ac:dyDescent="0.25">
      <c r="A12" s="135" t="s">
        <v>105</v>
      </c>
      <c r="B12" s="135" t="s">
        <v>90</v>
      </c>
      <c r="C12" s="135" t="s">
        <v>91</v>
      </c>
      <c r="D12" s="135" t="s">
        <v>92</v>
      </c>
      <c r="E12" s="135" t="s">
        <v>93</v>
      </c>
      <c r="F12" s="135" t="s">
        <v>94</v>
      </c>
      <c r="G12" s="135" t="s">
        <v>95</v>
      </c>
      <c r="H12" s="135" t="s">
        <v>96</v>
      </c>
    </row>
    <row r="13" spans="1:8" x14ac:dyDescent="0.25">
      <c r="A13" s="91">
        <v>1</v>
      </c>
      <c r="B13" s="91" t="s">
        <v>98</v>
      </c>
      <c r="C13" s="134">
        <v>0</v>
      </c>
      <c r="D13" s="91">
        <v>24</v>
      </c>
      <c r="E13" s="91">
        <v>24</v>
      </c>
      <c r="F13" s="91" t="b">
        <v>1</v>
      </c>
      <c r="G13" s="91">
        <v>1</v>
      </c>
      <c r="H13" s="134">
        <v>0</v>
      </c>
    </row>
    <row r="14" spans="1:8" x14ac:dyDescent="0.25">
      <c r="A14" s="91">
        <v>2</v>
      </c>
      <c r="B14" s="91" t="s">
        <v>97</v>
      </c>
      <c r="C14" s="134">
        <v>2</v>
      </c>
      <c r="D14" s="91">
        <v>36</v>
      </c>
      <c r="E14" s="91">
        <v>24</v>
      </c>
      <c r="F14" s="91" t="b">
        <v>1</v>
      </c>
      <c r="G14" s="91">
        <v>1</v>
      </c>
      <c r="H14" s="134">
        <v>10</v>
      </c>
    </row>
    <row r="15" spans="1:8" x14ac:dyDescent="0.25">
      <c r="A15" s="91">
        <v>3</v>
      </c>
      <c r="B15" s="91" t="s">
        <v>101</v>
      </c>
      <c r="C15" s="134">
        <v>0.17736469999999999</v>
      </c>
      <c r="D15" s="91">
        <v>48</v>
      </c>
      <c r="E15" s="91">
        <v>24</v>
      </c>
      <c r="F15" s="91" t="b">
        <v>1</v>
      </c>
      <c r="G15" s="91">
        <v>1</v>
      </c>
      <c r="H15" s="134">
        <v>23.82264</v>
      </c>
    </row>
    <row r="16" spans="1:8" x14ac:dyDescent="0.25">
      <c r="A16" s="91">
        <v>4</v>
      </c>
      <c r="B16" s="91" t="s">
        <v>99</v>
      </c>
      <c r="C16" s="134">
        <v>33</v>
      </c>
      <c r="D16" s="91">
        <v>60</v>
      </c>
      <c r="E16" s="91">
        <v>24</v>
      </c>
      <c r="F16" s="91" t="b">
        <v>1</v>
      </c>
      <c r="G16" s="91">
        <v>1</v>
      </c>
      <c r="H16" s="134">
        <v>3</v>
      </c>
    </row>
    <row r="17" spans="1:8" x14ac:dyDescent="0.25">
      <c r="A17" s="91">
        <v>5</v>
      </c>
      <c r="B17" s="91" t="s">
        <v>100</v>
      </c>
      <c r="C17" s="134">
        <v>43</v>
      </c>
      <c r="D17" s="91">
        <v>72</v>
      </c>
      <c r="E17" s="91">
        <v>24</v>
      </c>
      <c r="F17" s="91" t="b">
        <v>1</v>
      </c>
      <c r="G17" s="91">
        <v>1</v>
      </c>
      <c r="H17" s="134">
        <v>5</v>
      </c>
    </row>
    <row r="18" spans="1:8" x14ac:dyDescent="0.25">
      <c r="A18" s="91">
        <v>6</v>
      </c>
      <c r="B18" s="91" t="s">
        <v>102</v>
      </c>
      <c r="C18" s="134">
        <v>8.6410598000000007</v>
      </c>
      <c r="D18" s="91">
        <v>84</v>
      </c>
      <c r="E18" s="91">
        <v>24</v>
      </c>
      <c r="F18" s="91" t="b">
        <v>1</v>
      </c>
      <c r="G18" s="91">
        <v>1</v>
      </c>
      <c r="H18" s="134">
        <v>51.358939999999997</v>
      </c>
    </row>
    <row r="19" spans="1:8" x14ac:dyDescent="0.25">
      <c r="A19" s="91">
        <v>7</v>
      </c>
      <c r="B19" s="91" t="s">
        <v>103</v>
      </c>
      <c r="C19" s="134">
        <v>21.134585000000001</v>
      </c>
      <c r="D19" s="91">
        <v>96</v>
      </c>
      <c r="E19" s="91">
        <v>24</v>
      </c>
      <c r="F19" s="91" t="b">
        <v>1</v>
      </c>
      <c r="G19" s="91">
        <v>1</v>
      </c>
      <c r="H19" s="134">
        <v>50.865409999999997</v>
      </c>
    </row>
    <row r="20" spans="1:8" x14ac:dyDescent="0.25">
      <c r="A20" s="91">
        <v>8</v>
      </c>
      <c r="B20" s="91" t="s">
        <v>104</v>
      </c>
      <c r="C20" s="134">
        <v>28.092348900000001</v>
      </c>
      <c r="D20" s="91">
        <v>108</v>
      </c>
      <c r="E20" s="91">
        <v>24</v>
      </c>
      <c r="F20" s="91" t="b">
        <v>1</v>
      </c>
      <c r="G20" s="91">
        <v>1</v>
      </c>
      <c r="H20" s="134">
        <v>55.907649999999997</v>
      </c>
    </row>
    <row r="23" spans="1:8" ht="13.8" thickBot="1" x14ac:dyDescent="0.3"/>
    <row r="24" spans="1:8" x14ac:dyDescent="0.25">
      <c r="A24" s="114" t="s">
        <v>85</v>
      </c>
      <c r="B24" s="115"/>
      <c r="C24" s="115"/>
      <c r="D24" s="116"/>
    </row>
    <row r="25" spans="1:8" ht="13.8" thickBot="1" x14ac:dyDescent="0.3">
      <c r="A25" s="117" t="s">
        <v>86</v>
      </c>
      <c r="B25" s="118" t="s">
        <v>87</v>
      </c>
      <c r="C25" s="118" t="s">
        <v>88</v>
      </c>
      <c r="D25" s="119" t="s">
        <v>89</v>
      </c>
    </row>
    <row r="26" spans="1:8" x14ac:dyDescent="0.25">
      <c r="A26" s="108">
        <v>1</v>
      </c>
      <c r="B26" s="111">
        <v>100</v>
      </c>
      <c r="C26" s="111">
        <v>199.99999999999994</v>
      </c>
      <c r="D26" s="127">
        <v>299.99999999999994</v>
      </c>
    </row>
    <row r="27" spans="1:8" x14ac:dyDescent="0.25">
      <c r="A27" s="128">
        <v>2</v>
      </c>
      <c r="B27" s="120">
        <v>200</v>
      </c>
      <c r="C27" s="120">
        <v>75</v>
      </c>
      <c r="D27" s="129">
        <v>275</v>
      </c>
    </row>
    <row r="28" spans="1:8" x14ac:dyDescent="0.25">
      <c r="A28" s="108">
        <v>3</v>
      </c>
      <c r="B28" s="111">
        <v>300</v>
      </c>
      <c r="C28" s="111">
        <v>67.595818815331015</v>
      </c>
      <c r="D28" s="127">
        <v>367.59581881533103</v>
      </c>
    </row>
    <row r="29" spans="1:8" x14ac:dyDescent="0.25">
      <c r="A29" s="108">
        <v>4</v>
      </c>
      <c r="B29" s="111">
        <v>400</v>
      </c>
      <c r="C29" s="111">
        <v>66.768060836501903</v>
      </c>
      <c r="D29" s="127">
        <v>466.76806083650189</v>
      </c>
    </row>
    <row r="30" spans="1:8" ht="13.8" thickBot="1" x14ac:dyDescent="0.3">
      <c r="A30" s="109">
        <v>5</v>
      </c>
      <c r="B30" s="130">
        <v>500</v>
      </c>
      <c r="C30" s="130">
        <v>66.676668041855748</v>
      </c>
      <c r="D30" s="131">
        <v>566.67666804185569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H12"/>
  <sheetViews>
    <sheetView zoomScale="110" zoomScaleNormal="110" workbookViewId="0">
      <selection activeCell="C4" sqref="C4"/>
    </sheetView>
  </sheetViews>
  <sheetFormatPr defaultColWidth="9.109375" defaultRowHeight="13.2" x14ac:dyDescent="0.25"/>
  <cols>
    <col min="1" max="1" width="3.109375" style="1" customWidth="1"/>
    <col min="2" max="2" width="22.109375" style="1" customWidth="1"/>
    <col min="3" max="3" width="12.88671875" style="1" customWidth="1"/>
    <col min="4" max="4" width="11.33203125" style="1" customWidth="1"/>
    <col min="5" max="5" width="22.44140625" style="1" customWidth="1"/>
    <col min="6" max="6" width="42.44140625" style="1" bestFit="1" customWidth="1"/>
    <col min="7" max="7" width="6.33203125" style="1" bestFit="1" customWidth="1"/>
    <col min="8" max="16384" width="9.109375" style="1"/>
  </cols>
  <sheetData>
    <row r="1" spans="2:8" ht="18" thickBot="1" x14ac:dyDescent="0.35">
      <c r="B1" s="21" t="s">
        <v>48</v>
      </c>
    </row>
    <row r="2" spans="2:8" ht="13.8" thickBot="1" x14ac:dyDescent="0.3">
      <c r="B2" s="33" t="s">
        <v>0</v>
      </c>
      <c r="C2" s="34"/>
      <c r="D2" s="35"/>
      <c r="F2" s="76" t="s">
        <v>23</v>
      </c>
      <c r="G2" s="77"/>
      <c r="H2" s="78"/>
    </row>
    <row r="3" spans="2:8" x14ac:dyDescent="0.25">
      <c r="B3" s="79" t="s">
        <v>7</v>
      </c>
      <c r="C3" s="71">
        <v>10</v>
      </c>
      <c r="D3" s="72" t="s">
        <v>22</v>
      </c>
      <c r="F3" s="70" t="s">
        <v>8</v>
      </c>
      <c r="G3" s="85">
        <f>C3/C4</f>
        <v>0.83333333333333337</v>
      </c>
      <c r="H3" s="41" t="s">
        <v>49</v>
      </c>
    </row>
    <row r="4" spans="2:8" ht="15.6" x14ac:dyDescent="0.35">
      <c r="B4" s="87" t="s">
        <v>9</v>
      </c>
      <c r="C4" s="38">
        <v>12</v>
      </c>
      <c r="D4" s="80" t="str">
        <f>D3</f>
        <v>hour</v>
      </c>
      <c r="F4" s="75" t="s">
        <v>10</v>
      </c>
      <c r="G4" s="83">
        <f>C3^2/(2*(C4*(C4-C3)))</f>
        <v>2.0833333333333335</v>
      </c>
      <c r="H4" s="43" t="s">
        <v>18</v>
      </c>
    </row>
    <row r="5" spans="2:8" x14ac:dyDescent="0.25">
      <c r="B5" s="67" t="s">
        <v>16</v>
      </c>
      <c r="C5" s="38">
        <v>15</v>
      </c>
      <c r="D5" s="43" t="str">
        <f>D3</f>
        <v>hour</v>
      </c>
      <c r="F5" s="75" t="s">
        <v>2</v>
      </c>
      <c r="G5" s="83">
        <f>G4+C3/C4</f>
        <v>2.916666666666667</v>
      </c>
      <c r="H5" s="43" t="s">
        <v>19</v>
      </c>
    </row>
    <row r="6" spans="2:8" ht="16.2" thickBot="1" x14ac:dyDescent="0.4">
      <c r="B6" s="68" t="s">
        <v>17</v>
      </c>
      <c r="C6" s="45">
        <v>1</v>
      </c>
      <c r="D6" s="46" t="str">
        <f>D3</f>
        <v>hour</v>
      </c>
      <c r="F6" s="75" t="s">
        <v>11</v>
      </c>
      <c r="G6" s="83">
        <f>C3/(2*(C4*(C4-C3)))</f>
        <v>0.20833333333333334</v>
      </c>
      <c r="H6" s="43" t="str">
        <f>D3</f>
        <v>hour</v>
      </c>
    </row>
    <row r="7" spans="2:8" x14ac:dyDescent="0.25">
      <c r="F7" s="75" t="s">
        <v>3</v>
      </c>
      <c r="G7" s="83">
        <f>G6+1/C4</f>
        <v>0.29166666666666669</v>
      </c>
      <c r="H7" s="43" t="str">
        <f>D3</f>
        <v>hour</v>
      </c>
    </row>
    <row r="8" spans="2:8" ht="16.2" thickBot="1" x14ac:dyDescent="0.4">
      <c r="B8" s="69" t="s">
        <v>47</v>
      </c>
      <c r="F8" s="73" t="s">
        <v>12</v>
      </c>
      <c r="G8" s="84">
        <f>1-G3</f>
        <v>0.16666666666666663</v>
      </c>
      <c r="H8" s="46" t="s">
        <v>20</v>
      </c>
    </row>
    <row r="9" spans="2:8" ht="13.8" thickBot="1" x14ac:dyDescent="0.3">
      <c r="B9" s="61" t="s">
        <v>25</v>
      </c>
      <c r="E9" s="2"/>
      <c r="F9" s="5"/>
    </row>
    <row r="10" spans="2:8" x14ac:dyDescent="0.25">
      <c r="B10" s="62" t="s">
        <v>26</v>
      </c>
    </row>
    <row r="11" spans="2:8" x14ac:dyDescent="0.25">
      <c r="B11" s="63" t="s">
        <v>27</v>
      </c>
    </row>
    <row r="12" spans="2:8" ht="13.8" thickBot="1" x14ac:dyDescent="0.3">
      <c r="B12" s="64" t="s">
        <v>28</v>
      </c>
    </row>
  </sheetData>
  <phoneticPr fontId="0" type="noConversion"/>
  <conditionalFormatting sqref="C4">
    <cfRule type="cellIs" dxfId="1" priority="1" operator="lessThanOrEqual">
      <formula>$C$3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1:H13"/>
  <sheetViews>
    <sheetView zoomScale="110" zoomScaleNormal="110" workbookViewId="0">
      <selection activeCell="C17" sqref="C17"/>
    </sheetView>
  </sheetViews>
  <sheetFormatPr defaultColWidth="9.109375" defaultRowHeight="13.2" x14ac:dyDescent="0.25"/>
  <cols>
    <col min="1" max="1" width="2.6640625" style="1" customWidth="1"/>
    <col min="2" max="2" width="20.44140625" style="1" customWidth="1"/>
    <col min="3" max="3" width="11.5546875" style="1" customWidth="1"/>
    <col min="4" max="4" width="16.44140625" style="1" customWidth="1"/>
    <col min="5" max="5" width="19.109375" style="1" customWidth="1"/>
    <col min="6" max="6" width="41.109375" style="1" bestFit="1" customWidth="1"/>
    <col min="7" max="7" width="6.33203125" style="1" bestFit="1" customWidth="1"/>
    <col min="8" max="16384" width="9.109375" style="1"/>
  </cols>
  <sheetData>
    <row r="1" spans="2:8" ht="18" thickBot="1" x14ac:dyDescent="0.35">
      <c r="B1" s="21" t="s">
        <v>50</v>
      </c>
    </row>
    <row r="2" spans="2:8" ht="13.8" thickBot="1" x14ac:dyDescent="0.3">
      <c r="B2" s="33" t="s">
        <v>0</v>
      </c>
      <c r="C2" s="34"/>
      <c r="D2" s="35"/>
      <c r="F2" s="33" t="s">
        <v>23</v>
      </c>
      <c r="G2" s="81"/>
      <c r="H2" s="82"/>
    </row>
    <row r="3" spans="2:8" x14ac:dyDescent="0.25">
      <c r="B3" s="70" t="s">
        <v>7</v>
      </c>
      <c r="C3" s="40">
        <v>10</v>
      </c>
      <c r="D3" s="72" t="s">
        <v>22</v>
      </c>
      <c r="F3" s="70" t="s">
        <v>8</v>
      </c>
      <c r="G3" s="85">
        <f>C3/C4</f>
        <v>0.83333333333333337</v>
      </c>
      <c r="H3" s="41" t="s">
        <v>49</v>
      </c>
    </row>
    <row r="4" spans="2:8" ht="15.6" x14ac:dyDescent="0.35">
      <c r="B4" s="75" t="s">
        <v>9</v>
      </c>
      <c r="C4" s="37">
        <v>12</v>
      </c>
      <c r="D4" s="80" t="str">
        <f>D3</f>
        <v>hour</v>
      </c>
      <c r="F4" s="75" t="s">
        <v>10</v>
      </c>
      <c r="G4" s="83">
        <f>(C3^2*C5^2+G3^2)/(2*(1-G3))</f>
        <v>5.0833333333333348</v>
      </c>
      <c r="H4" s="43" t="s">
        <v>18</v>
      </c>
    </row>
    <row r="5" spans="2:8" x14ac:dyDescent="0.25">
      <c r="B5" s="75" t="s">
        <v>13</v>
      </c>
      <c r="C5" s="37">
        <v>0.1</v>
      </c>
      <c r="D5" s="80" t="str">
        <f>D4</f>
        <v>hour</v>
      </c>
      <c r="F5" s="75" t="s">
        <v>2</v>
      </c>
      <c r="G5" s="83">
        <f>G3+G4</f>
        <v>5.9166666666666679</v>
      </c>
      <c r="H5" s="43" t="s">
        <v>19</v>
      </c>
    </row>
    <row r="6" spans="2:8" ht="15.6" x14ac:dyDescent="0.35">
      <c r="B6" s="67" t="s">
        <v>16</v>
      </c>
      <c r="C6" s="38">
        <v>15</v>
      </c>
      <c r="D6" s="43" t="str">
        <f>D4</f>
        <v>hour</v>
      </c>
      <c r="F6" s="75" t="s">
        <v>11</v>
      </c>
      <c r="G6" s="83">
        <f>G4/C3</f>
        <v>0.50833333333333353</v>
      </c>
      <c r="H6" s="43" t="str">
        <f>D3</f>
        <v>hour</v>
      </c>
    </row>
    <row r="7" spans="2:8" ht="13.8" thickBot="1" x14ac:dyDescent="0.3">
      <c r="B7" s="68" t="s">
        <v>17</v>
      </c>
      <c r="C7" s="45">
        <v>1</v>
      </c>
      <c r="D7" s="46" t="str">
        <f>D4</f>
        <v>hour</v>
      </c>
      <c r="F7" s="75" t="s">
        <v>3</v>
      </c>
      <c r="G7" s="83">
        <f>G6+1/C4</f>
        <v>0.5916666666666669</v>
      </c>
      <c r="H7" s="43" t="str">
        <f>D3</f>
        <v>hour</v>
      </c>
    </row>
    <row r="8" spans="2:8" ht="16.2" thickBot="1" x14ac:dyDescent="0.4">
      <c r="F8" s="73" t="s">
        <v>12</v>
      </c>
      <c r="G8" s="84">
        <f>1-G3</f>
        <v>0.16666666666666663</v>
      </c>
      <c r="H8" s="46" t="s">
        <v>20</v>
      </c>
    </row>
    <row r="9" spans="2:8" ht="13.8" thickBot="1" x14ac:dyDescent="0.3">
      <c r="B9" s="69" t="s">
        <v>47</v>
      </c>
      <c r="C9" s="13"/>
      <c r="E9" s="2"/>
      <c r="F9" s="5"/>
    </row>
    <row r="10" spans="2:8" ht="13.8" thickBot="1" x14ac:dyDescent="0.3">
      <c r="B10" s="61" t="s">
        <v>25</v>
      </c>
      <c r="C10" s="13"/>
      <c r="E10" s="6"/>
    </row>
    <row r="11" spans="2:8" x14ac:dyDescent="0.25">
      <c r="B11" s="62" t="s">
        <v>26</v>
      </c>
      <c r="C11" s="13"/>
      <c r="F11" s="14"/>
      <c r="G11" s="12"/>
      <c r="H11" s="12"/>
    </row>
    <row r="12" spans="2:8" x14ac:dyDescent="0.25">
      <c r="B12" s="63" t="s">
        <v>27</v>
      </c>
      <c r="F12" s="14"/>
      <c r="G12" s="12"/>
      <c r="H12" s="12"/>
    </row>
    <row r="13" spans="2:8" ht="13.8" thickBot="1" x14ac:dyDescent="0.3">
      <c r="B13" s="64" t="s">
        <v>28</v>
      </c>
    </row>
  </sheetData>
  <phoneticPr fontId="0" type="noConversion"/>
  <conditionalFormatting sqref="C4">
    <cfRule type="cellIs" dxfId="0" priority="1" operator="lessThanOrEqual">
      <formula>$C$3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dlc_DocId xmlns="acade835-edac-4a7e-af34-56d289d23a02">YMK2ZCXUH6A7-802-31</_dlc_DocId>
    <_dlc_DocIdUrl xmlns="acade835-edac-4a7e-af34-56d289d23a02">
      <Url>https://eis.usafa.edu/academics/management/or310fall2013/_layouts/DocIdRedir.aspx?ID=YMK2ZCXUH6A7-802-31</Url>
      <Description>YMK2ZCXUH6A7-802-31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AB262D898D874C8316255B7CA47D89" ma:contentTypeVersion="4" ma:contentTypeDescription="Create a new document." ma:contentTypeScope="" ma:versionID="e95c3d1679325cf315a98a9bb3a13a61">
  <xsd:schema xmlns:xsd="http://www.w3.org/2001/XMLSchema" xmlns:xs="http://www.w3.org/2001/XMLSchema" xmlns:p="http://schemas.microsoft.com/office/2006/metadata/properties" xmlns:ns2="acade835-edac-4a7e-af34-56d289d23a02" targetNamespace="http://schemas.microsoft.com/office/2006/metadata/properties" ma:root="true" ma:fieldsID="fedf19a4d6332756b558bc50b24759e6" ns2:_="">
    <xsd:import namespace="acade835-edac-4a7e-af34-56d289d23a0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de835-edac-4a7e-af34-56d289d23a0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AAC478-8255-4174-9DD3-C51BBF0B41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A86F9E-B525-4DDD-BC9C-6BBCA83DF090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acade835-edac-4a7e-af34-56d289d23a02"/>
    <ds:schemaRef ds:uri="http://schemas.microsoft.com/office/infopath/2007/PartnerControls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EAE4D13-2527-461B-9A00-97DF69EE024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AC57845-E4A5-49C0-B6E0-9C6CDA1A2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ade835-edac-4a7e-af34-56d289d23a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MMs</vt:lpstr>
      <vt:lpstr>Data Analysis 1</vt:lpstr>
      <vt:lpstr>Data Analysis 2</vt:lpstr>
      <vt:lpstr>MD1</vt:lpstr>
      <vt:lpstr>MG1</vt:lpstr>
      <vt:lpstr>Lambdai</vt:lpstr>
      <vt:lpstr>Mu</vt:lpstr>
      <vt:lpstr>n</vt:lpstr>
      <vt:lpstr>Wq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DEBASIS MOHANTY</cp:lastModifiedBy>
  <cp:lastPrinted>2005-08-26T16:42:30Z</cp:lastPrinted>
  <dcterms:created xsi:type="dcterms:W3CDTF">2005-08-03T14:50:51Z</dcterms:created>
  <dcterms:modified xsi:type="dcterms:W3CDTF">2020-08-05T14:50:09Z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0x01010088AB262D898D874C8316255B7CA47D89</vt:lpwstr>
  </property>
  <property fmtid="{D5CDD505-2E9C-101B-9397-08002B2CF9AE}" pid="3" name="_dlc_DocIdItemGuid">
    <vt:lpwstr>b9b380f6-44cf-4d5e-8a52-32bbe8fe6af7</vt:lpwstr>
  </property>
</Properties>
</file>