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 activeTab="1"/>
  </bookViews>
  <sheets>
    <sheet name="Unknown" sheetId="1" r:id="rId1"/>
    <sheet name="Clocks" sheetId="2" r:id="rId2"/>
    <sheet name="Sheet2" sheetId="3" r:id="rId3"/>
  </sheets>
  <definedNames>
    <definedName name="solver_adj" localSheetId="1" hidden="1">Clocks!$C$6,Clocks!$C$8,Clocks!$C$10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Clocks!$C$10</definedName>
    <definedName name="solver_lhs10" localSheetId="1" hidden="1">Clocks!$C$8</definedName>
    <definedName name="solver_lhs11" localSheetId="1" hidden="1">Clocks!$C$8</definedName>
    <definedName name="solver_lhs12" localSheetId="1" hidden="1">Clocks!$C$9</definedName>
    <definedName name="solver_lhs13" localSheetId="1" hidden="1">Clocks!$C$9</definedName>
    <definedName name="solver_lhs2" localSheetId="1" hidden="1">Clocks!$C$10</definedName>
    <definedName name="solver_lhs3" localSheetId="1" hidden="1">Clocks!$C$10</definedName>
    <definedName name="solver_lhs4" localSheetId="1" hidden="1">Clocks!$C$6</definedName>
    <definedName name="solver_lhs5" localSheetId="1" hidden="1">Clocks!$C$6</definedName>
    <definedName name="solver_lhs6" localSheetId="1" hidden="1">Clocks!$C$6</definedName>
    <definedName name="solver_lhs7" localSheetId="1" hidden="1">Clocks!$C$7</definedName>
    <definedName name="solver_lhs8" localSheetId="1" hidden="1">Clocks!$C$7</definedName>
    <definedName name="solver_lhs9" localSheetId="1" hidden="1">Clocks!$C$8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13</definedName>
    <definedName name="solver_nwt" localSheetId="1" hidden="1">1</definedName>
    <definedName name="solver_opt" localSheetId="1" hidden="1">Clocks!$C$11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4</definedName>
    <definedName name="solver_rel11" localSheetId="1" hidden="1">3</definedName>
    <definedName name="solver_rel12" localSheetId="1" hidden="1">1</definedName>
    <definedName name="solver_rel13" localSheetId="1" hidden="1">3</definedName>
    <definedName name="solver_rel2" localSheetId="1" hidden="1">4</definedName>
    <definedName name="solver_rel3" localSheetId="1" hidden="1">3</definedName>
    <definedName name="solver_rel4" localSheetId="1" hidden="1">1</definedName>
    <definedName name="solver_rel5" localSheetId="1" hidden="1">4</definedName>
    <definedName name="solver_rel6" localSheetId="1" hidden="1">3</definedName>
    <definedName name="solver_rel7" localSheetId="1" hidden="1">1</definedName>
    <definedName name="solver_rel8" localSheetId="1" hidden="1">3</definedName>
    <definedName name="solver_rel9" localSheetId="1" hidden="1">1</definedName>
    <definedName name="solver_rhs1" localSheetId="1" hidden="1">8</definedName>
    <definedName name="solver_rhs10" localSheetId="1" hidden="1">integer</definedName>
    <definedName name="solver_rhs11" localSheetId="1" hidden="1">2</definedName>
    <definedName name="solver_rhs12" localSheetId="1" hidden="1">200</definedName>
    <definedName name="solver_rhs13" localSheetId="1" hidden="1">100</definedName>
    <definedName name="solver_rhs2" localSheetId="1" hidden="1">integer</definedName>
    <definedName name="solver_rhs3" localSheetId="1" hidden="1">2</definedName>
    <definedName name="solver_rhs4" localSheetId="1" hidden="1">33</definedName>
    <definedName name="solver_rhs5" localSheetId="1" hidden="1">integer</definedName>
    <definedName name="solver_rhs6" localSheetId="1" hidden="1">2</definedName>
    <definedName name="solver_rhs7" localSheetId="1" hidden="1">8</definedName>
    <definedName name="solver_rhs8" localSheetId="1" hidden="1">0.8</definedName>
    <definedName name="solver_rhs9" localSheetId="1" hidden="1">513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80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C22" i="2" l="1"/>
  <c r="C21" i="2"/>
  <c r="C20" i="2"/>
  <c r="C48" i="2"/>
  <c r="C46" i="2"/>
  <c r="C50" i="2" l="1"/>
  <c r="C51" i="2" s="1"/>
  <c r="C32" i="2"/>
  <c r="C34" i="2" s="1"/>
  <c r="C36" i="2" s="1"/>
  <c r="C37" i="2" s="1"/>
  <c r="C14" i="2"/>
  <c r="C31" i="2" l="1"/>
  <c r="C19" i="2"/>
  <c r="C23" i="2" s="1"/>
  <c r="C24" i="2" s="1"/>
  <c r="C18" i="2"/>
  <c r="C13" i="2" l="1"/>
  <c r="C7" i="2"/>
  <c r="C9" i="2" s="1"/>
  <c r="C11" i="2" s="1"/>
</calcChain>
</file>

<file path=xl/sharedStrings.xml><?xml version="1.0" encoding="utf-8"?>
<sst xmlns="http://schemas.openxmlformats.org/spreadsheetml/2006/main" count="78" uniqueCount="47">
  <si>
    <t>Fcy</t>
  </si>
  <si>
    <t>T1 MEASUREMENT</t>
  </si>
  <si>
    <t>ADC SYSTEM SAMPLE RATE</t>
  </si>
  <si>
    <t>SAMPLE SIZE</t>
  </si>
  <si>
    <t>SAMPLE WINDOW</t>
  </si>
  <si>
    <t>FREQUENCY OF INTEREST</t>
  </si>
  <si>
    <t>NUMBER OF PERIODS</t>
  </si>
  <si>
    <t>Primary Clock</t>
  </si>
  <si>
    <t>Input Frequency</t>
  </si>
  <si>
    <t>N1</t>
  </si>
  <si>
    <t>N2</t>
  </si>
  <si>
    <t>M</t>
  </si>
  <si>
    <t>Fin/N1</t>
  </si>
  <si>
    <t>MHz</t>
  </si>
  <si>
    <t>Min: 800kHz</t>
  </si>
  <si>
    <t>Max: 8MHz</t>
  </si>
  <si>
    <t>(Fin/N1)*M</t>
  </si>
  <si>
    <t>Min: 100MHz</t>
  </si>
  <si>
    <t>Max: 200 MHz</t>
  </si>
  <si>
    <t>(Fin/N1)*M/N2</t>
  </si>
  <si>
    <t>MIPS</t>
  </si>
  <si>
    <t xml:space="preserve">*Used Excel solver to arrive at the numbers above </t>
  </si>
  <si>
    <t>Desired Sample Rate</t>
  </si>
  <si>
    <t>Required Clock Rate</t>
  </si>
  <si>
    <t>Desired DACFDIV</t>
  </si>
  <si>
    <t>Rounded DACFDIV</t>
  </si>
  <si>
    <t>Actual Clock Rate</t>
  </si>
  <si>
    <t>Actual Sample Rate</t>
  </si>
  <si>
    <t>kHZ</t>
  </si>
  <si>
    <t>DAC Clock</t>
  </si>
  <si>
    <t>TAD (min)</t>
  </si>
  <si>
    <t>ns</t>
  </si>
  <si>
    <t>TAD</t>
  </si>
  <si>
    <t>Tsamp (min)</t>
  </si>
  <si>
    <t>Tcy</t>
  </si>
  <si>
    <t>TAD (actual)</t>
  </si>
  <si>
    <t>Tconv (typ)</t>
  </si>
  <si>
    <t>ADCS (min)</t>
  </si>
  <si>
    <t>ADCS (actual)</t>
  </si>
  <si>
    <t>Tsamp (actual)</t>
  </si>
  <si>
    <t xml:space="preserve">TAD </t>
  </si>
  <si>
    <t>Sample Rate (typ)</t>
  </si>
  <si>
    <t>Period (typ)</t>
  </si>
  <si>
    <t>kHz</t>
  </si>
  <si>
    <t>ADC Clock (deriving from system)</t>
  </si>
  <si>
    <t>ADC Clock (deriving from RC_ADC)</t>
  </si>
  <si>
    <t>UART BAUD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</si>
</sst>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9"/>
      <color theme="1"/>
      <name val="Liberation Sans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0" xfId="0" applyFill="1" applyBorder="1"/>
    <xf numFmtId="0" fontId="3" fillId="3" borderId="0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Fill="1" applyBorder="1"/>
    <xf numFmtId="0" fontId="0" fillId="0" borderId="0" xfId="0" applyFill="1" applyBorder="1"/>
    <xf numFmtId="0" fontId="0" fillId="3" borderId="5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3" borderId="0" xfId="0" applyFont="1" applyFill="1" applyBorder="1"/>
    <xf numFmtId="0" fontId="3" fillId="4" borderId="10" xfId="0" applyFont="1" applyFill="1" applyBorder="1"/>
    <xf numFmtId="0" fontId="3" fillId="4" borderId="13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2</xdr:row>
      <xdr:rowOff>19049</xdr:rowOff>
    </xdr:from>
    <xdr:to>
      <xdr:col>17</xdr:col>
      <xdr:colOff>190500</xdr:colOff>
      <xdr:row>27</xdr:row>
      <xdr:rowOff>42211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0999"/>
          <a:ext cx="6724650" cy="46999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304801</xdr:colOff>
      <xdr:row>28</xdr:row>
      <xdr:rowOff>104775</xdr:rowOff>
    </xdr:from>
    <xdr:to>
      <xdr:col>19</xdr:col>
      <xdr:colOff>164597</xdr:colOff>
      <xdr:row>66</xdr:row>
      <xdr:rowOff>24493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1" y="5257800"/>
          <a:ext cx="8089396" cy="68865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923925</xdr:colOff>
      <xdr:row>2</xdr:row>
      <xdr:rowOff>19050</xdr:rowOff>
    </xdr:from>
    <xdr:to>
      <xdr:col>7</xdr:col>
      <xdr:colOff>314325</xdr:colOff>
      <xdr:row>3</xdr:row>
      <xdr:rowOff>171450</xdr:rowOff>
    </xdr:to>
    <xdr:cxnSp macro="">
      <xdr:nvCxnSpPr>
        <xdr:cNvPr id="5" name="Straight Arrow Connector 4"/>
        <xdr:cNvCxnSpPr/>
      </xdr:nvCxnSpPr>
      <xdr:spPr>
        <a:xfrm flipV="1">
          <a:off x="5610225" y="381000"/>
          <a:ext cx="1009650" cy="33337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9525</xdr:rowOff>
    </xdr:from>
    <xdr:to>
      <xdr:col>7</xdr:col>
      <xdr:colOff>276225</xdr:colOff>
      <xdr:row>28</xdr:row>
      <xdr:rowOff>104775</xdr:rowOff>
    </xdr:to>
    <xdr:cxnSp macro="">
      <xdr:nvCxnSpPr>
        <xdr:cNvPr id="6" name="Straight Arrow Connector 5"/>
        <xdr:cNvCxnSpPr/>
      </xdr:nvCxnSpPr>
      <xdr:spPr>
        <a:xfrm>
          <a:off x="5619750" y="5038725"/>
          <a:ext cx="962025" cy="2762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261257</xdr:colOff>
      <xdr:row>2</xdr:row>
      <xdr:rowOff>19050</xdr:rowOff>
    </xdr:from>
    <xdr:to>
      <xdr:col>21</xdr:col>
      <xdr:colOff>665389</xdr:colOff>
      <xdr:row>23</xdr:row>
      <xdr:rowOff>156482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4936" y="372836"/>
          <a:ext cx="3125560" cy="401546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66674</xdr:colOff>
      <xdr:row>2</xdr:row>
      <xdr:rowOff>12246</xdr:rowOff>
    </xdr:from>
    <xdr:to>
      <xdr:col>32</xdr:col>
      <xdr:colOff>19049</xdr:colOff>
      <xdr:row>20</xdr:row>
      <xdr:rowOff>63953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2138" y="366032"/>
          <a:ext cx="6755947" cy="33718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312964</xdr:colOff>
      <xdr:row>66</xdr:row>
      <xdr:rowOff>176892</xdr:rowOff>
    </xdr:from>
    <xdr:to>
      <xdr:col>18</xdr:col>
      <xdr:colOff>42181</xdr:colOff>
      <xdr:row>109</xdr:row>
      <xdr:rowOff>48985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3071" y="12178392"/>
          <a:ext cx="7213146" cy="74920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27214</xdr:colOff>
      <xdr:row>61</xdr:row>
      <xdr:rowOff>176893</xdr:rowOff>
    </xdr:from>
    <xdr:to>
      <xdr:col>7</xdr:col>
      <xdr:colOff>258536</xdr:colOff>
      <xdr:row>67</xdr:row>
      <xdr:rowOff>68036</xdr:rowOff>
    </xdr:to>
    <xdr:cxnSp macro="">
      <xdr:nvCxnSpPr>
        <xdr:cNvPr id="11" name="Straight Arrow Connector 10"/>
        <xdr:cNvCxnSpPr/>
      </xdr:nvCxnSpPr>
      <xdr:spPr>
        <a:xfrm>
          <a:off x="5646964" y="11293929"/>
          <a:ext cx="911679" cy="966107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"/>
  <sheetViews>
    <sheetView workbookViewId="0">
      <selection activeCell="B2" sqref="B2"/>
    </sheetView>
  </sheetViews>
  <sheetFormatPr defaultRowHeight="14.25"/>
  <cols>
    <col min="1" max="1" width="28.875" customWidth="1"/>
    <col min="2" max="13" width="10.625" customWidth="1"/>
  </cols>
  <sheetData>
    <row r="2" spans="1:13">
      <c r="A2" t="s">
        <v>0</v>
      </c>
      <c r="B2">
        <v>33333333</v>
      </c>
    </row>
    <row r="4" spans="1:13">
      <c r="A4" t="s">
        <v>1</v>
      </c>
    </row>
    <row r="5" spans="1:13" ht="15">
      <c r="A5" t="s">
        <v>2</v>
      </c>
      <c r="B5" s="1">
        <v>120000</v>
      </c>
      <c r="F5" s="2">
        <v>54112</v>
      </c>
      <c r="J5" s="1">
        <v>120000</v>
      </c>
    </row>
    <row r="6" spans="1:13" ht="15">
      <c r="A6" t="s">
        <v>3</v>
      </c>
      <c r="B6" s="1">
        <v>5000</v>
      </c>
      <c r="F6" s="2">
        <v>5000</v>
      </c>
      <c r="J6" s="1">
        <v>5000</v>
      </c>
    </row>
    <row r="7" spans="1:13" ht="15">
      <c r="A7" t="s">
        <v>4</v>
      </c>
      <c r="B7">
        <v>4.1666666666666699E-2</v>
      </c>
      <c r="F7" s="3">
        <v>9.2400946185689004E-2</v>
      </c>
      <c r="J7">
        <v>4.1666666666666699E-2</v>
      </c>
    </row>
    <row r="8" spans="1:13" ht="15">
      <c r="A8" t="s">
        <v>5</v>
      </c>
      <c r="B8" s="1">
        <v>300</v>
      </c>
      <c r="C8" s="1">
        <v>500</v>
      </c>
      <c r="D8" s="1">
        <v>1000</v>
      </c>
      <c r="E8" s="1">
        <v>2000</v>
      </c>
      <c r="F8" s="2">
        <v>300</v>
      </c>
      <c r="G8" s="1">
        <v>500</v>
      </c>
      <c r="H8" s="1">
        <v>1000</v>
      </c>
      <c r="I8" s="1">
        <v>2000</v>
      </c>
      <c r="J8" s="1">
        <v>300</v>
      </c>
      <c r="K8" s="1">
        <v>500</v>
      </c>
      <c r="L8" s="1">
        <v>1000</v>
      </c>
      <c r="M8" s="1">
        <v>2000</v>
      </c>
    </row>
    <row r="9" spans="1:13" ht="15">
      <c r="A9" t="s">
        <v>6</v>
      </c>
      <c r="B9">
        <v>12.5</v>
      </c>
      <c r="C9">
        <v>20.8333333333333</v>
      </c>
      <c r="D9">
        <v>41.6666666666667</v>
      </c>
      <c r="E9">
        <v>83.3333333333333</v>
      </c>
      <c r="F9" s="3">
        <v>27.7202838557067</v>
      </c>
      <c r="G9">
        <v>46.200473092844497</v>
      </c>
      <c r="H9" s="3">
        <v>92.400946185688994</v>
      </c>
      <c r="I9">
        <v>184.80189237137799</v>
      </c>
      <c r="J9">
        <v>12.5</v>
      </c>
      <c r="K9">
        <v>20.8333333333333</v>
      </c>
      <c r="L9">
        <v>41.6666666666667</v>
      </c>
      <c r="M9">
        <v>83.3333333333333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2"/>
  <sheetViews>
    <sheetView tabSelected="1" topLeftCell="A43" zoomScale="70" zoomScaleNormal="70" workbookViewId="0">
      <selection activeCell="B64" sqref="B64"/>
    </sheetView>
  </sheetViews>
  <sheetFormatPr defaultRowHeight="14.25"/>
  <cols>
    <col min="2" max="2" width="18.875" bestFit="1" customWidth="1"/>
    <col min="3" max="3" width="12.375" bestFit="1" customWidth="1"/>
    <col min="5" max="5" width="12.25" customWidth="1"/>
    <col min="6" max="6" width="12.25" bestFit="1" customWidth="1"/>
  </cols>
  <sheetData>
    <row r="4" spans="2:6" ht="15.75" thickBot="1">
      <c r="B4" s="3" t="s">
        <v>7</v>
      </c>
      <c r="C4" t="s">
        <v>21</v>
      </c>
      <c r="D4" s="4"/>
    </row>
    <row r="5" spans="2:6">
      <c r="B5" s="6" t="s">
        <v>8</v>
      </c>
      <c r="C5" s="7">
        <v>12</v>
      </c>
      <c r="D5" s="8" t="s">
        <v>13</v>
      </c>
      <c r="E5" s="8"/>
      <c r="F5" s="9"/>
    </row>
    <row r="6" spans="2:6">
      <c r="B6" s="10" t="s">
        <v>9</v>
      </c>
      <c r="C6" s="5">
        <v>3</v>
      </c>
      <c r="D6" s="11"/>
      <c r="E6" s="11"/>
      <c r="F6" s="12"/>
    </row>
    <row r="7" spans="2:6">
      <c r="B7" s="10" t="s">
        <v>12</v>
      </c>
      <c r="C7" s="13">
        <f>C5/C6</f>
        <v>4</v>
      </c>
      <c r="D7" s="11" t="s">
        <v>13</v>
      </c>
      <c r="E7" s="11" t="s">
        <v>14</v>
      </c>
      <c r="F7" s="12" t="s">
        <v>15</v>
      </c>
    </row>
    <row r="8" spans="2:6">
      <c r="B8" s="10" t="s">
        <v>11</v>
      </c>
      <c r="C8" s="5">
        <v>40</v>
      </c>
      <c r="D8" s="11"/>
      <c r="E8" s="11"/>
      <c r="F8" s="12"/>
    </row>
    <row r="9" spans="2:6">
      <c r="B9" s="10" t="s">
        <v>16</v>
      </c>
      <c r="C9" s="13">
        <f>C7*C8</f>
        <v>160</v>
      </c>
      <c r="D9" s="11" t="s">
        <v>13</v>
      </c>
      <c r="E9" s="11" t="s">
        <v>17</v>
      </c>
      <c r="F9" s="12" t="s">
        <v>18</v>
      </c>
    </row>
    <row r="10" spans="2:6">
      <c r="B10" s="10" t="s">
        <v>10</v>
      </c>
      <c r="C10" s="5">
        <v>2</v>
      </c>
      <c r="D10" s="11"/>
      <c r="E10" s="11"/>
      <c r="F10" s="12"/>
    </row>
    <row r="11" spans="2:6" ht="15">
      <c r="B11" s="10" t="s">
        <v>19</v>
      </c>
      <c r="C11" s="14">
        <f>C9/C10</f>
        <v>80</v>
      </c>
      <c r="D11" s="11" t="s">
        <v>13</v>
      </c>
      <c r="E11" s="11"/>
      <c r="F11" s="12"/>
    </row>
    <row r="12" spans="2:6" ht="15" thickBot="1">
      <c r="B12" s="10"/>
      <c r="C12" s="11"/>
      <c r="D12" s="11"/>
      <c r="E12" s="11"/>
      <c r="F12" s="12"/>
    </row>
    <row r="13" spans="2:6" ht="15.75" thickBot="1">
      <c r="B13" s="23" t="s">
        <v>0</v>
      </c>
      <c r="C13" s="31">
        <f>C11/2</f>
        <v>40</v>
      </c>
      <c r="D13" s="24" t="s">
        <v>20</v>
      </c>
      <c r="E13" s="24"/>
      <c r="F13" s="25"/>
    </row>
    <row r="14" spans="2:6" ht="15.75" thickBot="1">
      <c r="B14" s="21" t="s">
        <v>34</v>
      </c>
      <c r="C14" s="30">
        <f>1/(C13/1000)</f>
        <v>25</v>
      </c>
      <c r="D14" s="22" t="s">
        <v>31</v>
      </c>
      <c r="E14" s="16"/>
      <c r="F14" s="17"/>
    </row>
    <row r="16" spans="2:6" ht="15.75" thickBot="1">
      <c r="B16" s="3" t="s">
        <v>29</v>
      </c>
    </row>
    <row r="17" spans="2:6">
      <c r="B17" s="6" t="s">
        <v>22</v>
      </c>
      <c r="C17" s="7">
        <v>44.1</v>
      </c>
      <c r="D17" s="8" t="s">
        <v>28</v>
      </c>
      <c r="E17" s="8"/>
      <c r="F17" s="9"/>
    </row>
    <row r="18" spans="2:6">
      <c r="B18" s="10"/>
      <c r="C18" s="13">
        <f>C17/1000</f>
        <v>4.41E-2</v>
      </c>
      <c r="D18" s="11" t="s">
        <v>13</v>
      </c>
      <c r="E18" s="11"/>
      <c r="F18" s="12"/>
    </row>
    <row r="19" spans="2:6">
      <c r="B19" s="10" t="s">
        <v>23</v>
      </c>
      <c r="C19" s="13">
        <f>C18*256</f>
        <v>11.2896</v>
      </c>
      <c r="D19" s="11" t="s">
        <v>13</v>
      </c>
      <c r="E19" s="11"/>
      <c r="F19" s="12"/>
    </row>
    <row r="20" spans="2:6">
      <c r="B20" s="10" t="s">
        <v>24</v>
      </c>
      <c r="C20" s="13">
        <f>C9/C19</f>
        <v>14.172335600907029</v>
      </c>
      <c r="D20" s="11"/>
      <c r="E20" s="11"/>
      <c r="F20" s="12"/>
    </row>
    <row r="21" spans="2:6" ht="15">
      <c r="B21" s="10" t="s">
        <v>25</v>
      </c>
      <c r="C21" s="14">
        <f>ROUNDUP(C20, 0)</f>
        <v>15</v>
      </c>
      <c r="D21" s="11"/>
      <c r="E21" s="11"/>
      <c r="F21" s="12"/>
    </row>
    <row r="22" spans="2:6">
      <c r="B22" s="10" t="s">
        <v>26</v>
      </c>
      <c r="C22" s="13">
        <f>C9/C21</f>
        <v>10.666666666666666</v>
      </c>
      <c r="D22" s="11"/>
      <c r="E22" s="11"/>
      <c r="F22" s="12"/>
    </row>
    <row r="23" spans="2:6" ht="15" thickBot="1">
      <c r="B23" s="15" t="s">
        <v>27</v>
      </c>
      <c r="C23" s="26">
        <f>C22/256</f>
        <v>4.1666666666666664E-2</v>
      </c>
      <c r="D23" s="16"/>
      <c r="E23" s="16"/>
      <c r="F23" s="17"/>
    </row>
    <row r="24" spans="2:6" ht="15.75" thickBot="1">
      <c r="B24" s="15"/>
      <c r="C24" s="30">
        <f>C23*1000</f>
        <v>41.666666666666664</v>
      </c>
      <c r="D24" s="16" t="s">
        <v>28</v>
      </c>
      <c r="E24" s="16"/>
      <c r="F24" s="17"/>
    </row>
    <row r="27" spans="2:6" ht="15.75" thickBot="1">
      <c r="B27" s="3" t="s">
        <v>44</v>
      </c>
    </row>
    <row r="28" spans="2:6">
      <c r="B28" s="6" t="s">
        <v>30</v>
      </c>
      <c r="C28" s="20">
        <v>117.6</v>
      </c>
      <c r="D28" s="8" t="s">
        <v>31</v>
      </c>
      <c r="E28" s="8"/>
      <c r="F28" s="9"/>
    </row>
    <row r="29" spans="2:6">
      <c r="B29" s="10" t="s">
        <v>33</v>
      </c>
      <c r="C29" s="13">
        <v>3</v>
      </c>
      <c r="D29" s="11" t="s">
        <v>32</v>
      </c>
      <c r="E29" s="11"/>
      <c r="F29" s="12"/>
    </row>
    <row r="30" spans="2:6">
      <c r="B30" s="18" t="s">
        <v>39</v>
      </c>
      <c r="C30" s="5">
        <v>5</v>
      </c>
      <c r="D30" s="11" t="s">
        <v>40</v>
      </c>
      <c r="E30" s="11"/>
      <c r="F30" s="12"/>
    </row>
    <row r="31" spans="2:6">
      <c r="B31" s="10" t="s">
        <v>34</v>
      </c>
      <c r="C31" s="13">
        <f>C14</f>
        <v>25</v>
      </c>
      <c r="D31" s="11" t="s">
        <v>31</v>
      </c>
      <c r="E31" s="11"/>
      <c r="F31" s="12"/>
    </row>
    <row r="32" spans="2:6">
      <c r="B32" s="18" t="s">
        <v>37</v>
      </c>
      <c r="C32" s="13">
        <f>C28/C31</f>
        <v>4.7039999999999997</v>
      </c>
      <c r="D32" s="11"/>
      <c r="E32" s="11"/>
      <c r="F32" s="12"/>
    </row>
    <row r="33" spans="2:6">
      <c r="B33" s="18" t="s">
        <v>38</v>
      </c>
      <c r="C33" s="5">
        <v>50</v>
      </c>
      <c r="D33" s="11"/>
      <c r="E33" s="11"/>
      <c r="F33" s="12"/>
    </row>
    <row r="34" spans="2:6">
      <c r="B34" s="10" t="s">
        <v>35</v>
      </c>
      <c r="C34" s="13">
        <f>C33*C14</f>
        <v>1250</v>
      </c>
      <c r="D34" s="19" t="s">
        <v>31</v>
      </c>
      <c r="E34" s="11"/>
      <c r="F34" s="12"/>
    </row>
    <row r="35" spans="2:6">
      <c r="B35" s="10" t="s">
        <v>36</v>
      </c>
      <c r="C35" s="13">
        <v>14</v>
      </c>
      <c r="D35" s="19" t="s">
        <v>32</v>
      </c>
      <c r="E35" s="11"/>
      <c r="F35" s="12"/>
    </row>
    <row r="36" spans="2:6" ht="15" thickBot="1">
      <c r="B36" s="10" t="s">
        <v>42</v>
      </c>
      <c r="C36" s="29">
        <f>(C35+C30)*C34</f>
        <v>23750</v>
      </c>
      <c r="D36" s="19" t="s">
        <v>31</v>
      </c>
      <c r="E36" s="11"/>
      <c r="F36" s="12"/>
    </row>
    <row r="37" spans="2:6" ht="15.75" thickBot="1">
      <c r="B37" s="27" t="s">
        <v>41</v>
      </c>
      <c r="C37" s="31">
        <f>1/(C36*10^-6)</f>
        <v>42.10526315789474</v>
      </c>
      <c r="D37" s="28" t="s">
        <v>43</v>
      </c>
      <c r="E37" s="24"/>
      <c r="F37" s="25"/>
    </row>
    <row r="41" spans="2:6" ht="15.75" thickBot="1">
      <c r="B41" s="3" t="s">
        <v>45</v>
      </c>
    </row>
    <row r="42" spans="2:6">
      <c r="B42" s="6" t="s">
        <v>30</v>
      </c>
      <c r="C42" s="20">
        <v>117.6</v>
      </c>
      <c r="D42" s="8" t="s">
        <v>31</v>
      </c>
      <c r="E42" s="8"/>
      <c r="F42" s="9"/>
    </row>
    <row r="43" spans="2:6">
      <c r="B43" s="10" t="s">
        <v>33</v>
      </c>
      <c r="C43" s="13">
        <v>3</v>
      </c>
      <c r="D43" s="11" t="s">
        <v>32</v>
      </c>
      <c r="E43" s="11"/>
      <c r="F43" s="12"/>
    </row>
    <row r="44" spans="2:6">
      <c r="B44" s="18" t="s">
        <v>39</v>
      </c>
      <c r="C44" s="5">
        <v>5</v>
      </c>
      <c r="D44" s="11" t="s">
        <v>40</v>
      </c>
      <c r="E44" s="11"/>
      <c r="F44" s="12"/>
    </row>
    <row r="45" spans="2:6">
      <c r="B45" s="10" t="s">
        <v>34</v>
      </c>
      <c r="C45" s="13">
        <v>250</v>
      </c>
      <c r="D45" s="11" t="s">
        <v>31</v>
      </c>
      <c r="E45" s="11"/>
      <c r="F45" s="12"/>
    </row>
    <row r="46" spans="2:6">
      <c r="B46" s="18" t="s">
        <v>37</v>
      </c>
      <c r="C46" s="13">
        <f>C42/C45</f>
        <v>0.47039999999999998</v>
      </c>
      <c r="D46" s="11"/>
      <c r="E46" s="11"/>
      <c r="F46" s="12"/>
    </row>
    <row r="47" spans="2:6">
      <c r="B47" s="18" t="s">
        <v>38</v>
      </c>
      <c r="C47" s="5">
        <v>5</v>
      </c>
      <c r="D47" s="11"/>
      <c r="E47" s="11"/>
      <c r="F47" s="12"/>
    </row>
    <row r="48" spans="2:6">
      <c r="B48" s="10" t="s">
        <v>35</v>
      </c>
      <c r="C48" s="13">
        <f>C47*C45</f>
        <v>1250</v>
      </c>
      <c r="D48" s="19" t="s">
        <v>31</v>
      </c>
      <c r="E48" s="11"/>
      <c r="F48" s="12"/>
    </row>
    <row r="49" spans="2:6">
      <c r="B49" s="10" t="s">
        <v>36</v>
      </c>
      <c r="C49" s="13">
        <v>14</v>
      </c>
      <c r="D49" s="19" t="s">
        <v>32</v>
      </c>
      <c r="E49" s="11"/>
      <c r="F49" s="12"/>
    </row>
    <row r="50" spans="2:6" ht="15" thickBot="1">
      <c r="B50" s="10" t="s">
        <v>42</v>
      </c>
      <c r="C50" s="29">
        <f>(C49+C44)*C48</f>
        <v>23750</v>
      </c>
      <c r="D50" s="19" t="s">
        <v>31</v>
      </c>
      <c r="E50" s="11"/>
      <c r="F50" s="12"/>
    </row>
    <row r="51" spans="2:6" ht="15.75" thickBot="1">
      <c r="B51" s="27" t="s">
        <v>41</v>
      </c>
      <c r="C51" s="31">
        <f>1/(C50*10^-6)</f>
        <v>42.10526315789474</v>
      </c>
      <c r="D51" s="28" t="s">
        <v>43</v>
      </c>
      <c r="E51" s="24"/>
      <c r="F51" s="25"/>
    </row>
    <row r="62" spans="2:6" ht="15" thickBot="1">
      <c r="B62" t="s">
        <v>46</v>
      </c>
    </row>
    <row r="63" spans="2:6">
      <c r="B63" s="6"/>
      <c r="C63" s="8"/>
      <c r="D63" s="8"/>
      <c r="E63" s="8"/>
      <c r="F63" s="9"/>
    </row>
    <row r="64" spans="2:6">
      <c r="B64" s="10"/>
      <c r="C64" s="11"/>
      <c r="D64" s="11"/>
      <c r="E64" s="11"/>
      <c r="F64" s="12"/>
    </row>
    <row r="65" spans="2:6">
      <c r="B65" s="10"/>
      <c r="C65" s="11"/>
      <c r="D65" s="11"/>
      <c r="E65" s="11"/>
      <c r="F65" s="12"/>
    </row>
    <row r="66" spans="2:6">
      <c r="B66" s="10"/>
      <c r="C66" s="11"/>
      <c r="D66" s="11"/>
      <c r="E66" s="11"/>
      <c r="F66" s="12"/>
    </row>
    <row r="67" spans="2:6">
      <c r="B67" s="10"/>
      <c r="C67" s="11"/>
      <c r="D67" s="11"/>
      <c r="E67" s="11"/>
      <c r="F67" s="12"/>
    </row>
    <row r="68" spans="2:6">
      <c r="B68" s="10"/>
      <c r="C68" s="11"/>
      <c r="D68" s="11"/>
      <c r="E68" s="11"/>
      <c r="F68" s="12"/>
    </row>
    <row r="69" spans="2:6">
      <c r="B69" s="10"/>
      <c r="C69" s="11"/>
      <c r="D69" s="11"/>
      <c r="E69" s="11"/>
      <c r="F69" s="12"/>
    </row>
    <row r="70" spans="2:6">
      <c r="B70" s="10"/>
      <c r="C70" s="11"/>
      <c r="D70" s="11"/>
      <c r="E70" s="11"/>
      <c r="F70" s="12"/>
    </row>
    <row r="71" spans="2:6">
      <c r="B71" s="10"/>
      <c r="C71" s="11"/>
      <c r="D71" s="11"/>
      <c r="E71" s="11"/>
      <c r="F71" s="12"/>
    </row>
    <row r="72" spans="2:6" ht="15" thickBot="1">
      <c r="B72" s="15"/>
      <c r="C72" s="16"/>
      <c r="D72" s="16"/>
      <c r="E72" s="16"/>
      <c r="F72" s="17"/>
    </row>
  </sheetData>
  <pageMargins left="0.7" right="0.7" top="0.75" bottom="0.75" header="0.3" footer="0.3"/>
  <pageSetup orientation="portrait" r:id="rId1"/>
  <ignoredErrors>
    <ignoredError sqref="C2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Unknown</vt:lpstr>
      <vt:lpstr>Clocks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Kassai</dc:creator>
  <cp:lastModifiedBy>Josef Kassai</cp:lastModifiedBy>
  <cp:revision>2</cp:revision>
  <dcterms:created xsi:type="dcterms:W3CDTF">2015-05-25T22:41:08Z</dcterms:created>
  <dcterms:modified xsi:type="dcterms:W3CDTF">2016-08-05T19:37:35Z</dcterms:modified>
</cp:coreProperties>
</file>