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34390D5-A534-4FB4-BA40-571008A12768}" xr6:coauthVersionLast="47" xr6:coauthVersionMax="47" xr10:uidLastSave="{00000000-0000-0000-0000-000000000000}"/>
  <bookViews>
    <workbookView xWindow="-120" yWindow="-120" windowWidth="20730" windowHeight="11160" tabRatio="744" firstSheet="37" activeTab="42" xr2:uid="{C5E1A72F-14CB-4EED-B701-9C3C3E76683F}"/>
  </bookViews>
  <sheets>
    <sheet name="AUGUST 2025" sheetId="128" r:id="rId1"/>
    <sheet name="FOR CV" sheetId="127" r:id="rId2"/>
    <sheet name="CPO18958" sheetId="232" r:id="rId3"/>
    <sheet name="Sheet26" sheetId="233" r:id="rId4"/>
    <sheet name="Sheet27" sheetId="234" r:id="rId5"/>
    <sheet name="Sheet28" sheetId="235" r:id="rId6"/>
    <sheet name="Sheet29" sheetId="236" r:id="rId7"/>
    <sheet name="cpo18960" sheetId="237" r:id="rId8"/>
    <sheet name="cpo18961" sheetId="238" r:id="rId9"/>
    <sheet name="CPO18962" sheetId="239" r:id="rId10"/>
    <sheet name="Sheet33" sheetId="240" r:id="rId11"/>
    <sheet name="Sheet34" sheetId="241" r:id="rId12"/>
    <sheet name="Sheet35" sheetId="242" r:id="rId13"/>
    <sheet name="Sheet36" sheetId="243" r:id="rId14"/>
    <sheet name="CPO18963" sheetId="244" r:id="rId15"/>
    <sheet name="CPO18964" sheetId="245" r:id="rId16"/>
    <sheet name="cpo18965" sheetId="246" r:id="rId17"/>
    <sheet name="CPO18967" sheetId="330" r:id="rId18"/>
    <sheet name="Sheet25" sheetId="332" r:id="rId19"/>
    <sheet name="Sheet30" sheetId="333" r:id="rId20"/>
    <sheet name="cpo18968" sheetId="247" r:id="rId21"/>
    <sheet name="CPO18969" sheetId="248" r:id="rId22"/>
    <sheet name="Sheet42" sheetId="249" r:id="rId23"/>
    <sheet name="Sheet43" sheetId="250" r:id="rId24"/>
    <sheet name="Sheet44" sheetId="251" r:id="rId25"/>
    <sheet name="Sheet45" sheetId="252" r:id="rId26"/>
    <sheet name="Sheet11" sheetId="269" r:id="rId27"/>
    <sheet name="Sheet12" sheetId="270" r:id="rId28"/>
    <sheet name="Sheet13" sheetId="271" r:id="rId29"/>
    <sheet name="cpo18970" sheetId="272" r:id="rId30"/>
    <sheet name="Sheet15" sheetId="273" r:id="rId31"/>
    <sheet name="Sheet16" sheetId="274" r:id="rId32"/>
    <sheet name="CPO18972" sheetId="275" r:id="rId33"/>
    <sheet name="CPO18973" sheetId="277" r:id="rId34"/>
    <sheet name="CPO18975" sheetId="278" r:id="rId35"/>
    <sheet name="Sheet21" sheetId="279" r:id="rId36"/>
    <sheet name="Sheet22" sheetId="280" r:id="rId37"/>
    <sheet name="CPO18976" sheetId="281" r:id="rId38"/>
    <sheet name="Sheet24" sheetId="282" r:id="rId39"/>
    <sheet name="Sheet51" sheetId="283" r:id="rId40"/>
    <sheet name="CPO18980" sheetId="276" r:id="rId41"/>
    <sheet name="Sheet52" sheetId="284" r:id="rId42"/>
    <sheet name="CPO19011" sheetId="285" r:id="rId43"/>
    <sheet name="CP19029" sheetId="286" r:id="rId44"/>
    <sheet name="Sheet55" sheetId="287" r:id="rId45"/>
    <sheet name="Sheet56" sheetId="288" r:id="rId46"/>
    <sheet name="Sheet57" sheetId="289" r:id="rId47"/>
    <sheet name="Sheet58" sheetId="290" r:id="rId48"/>
    <sheet name="Sheet59" sheetId="291" r:id="rId49"/>
    <sheet name="Sheet60" sheetId="292" r:id="rId50"/>
    <sheet name="Sheet61" sheetId="293" r:id="rId51"/>
    <sheet name="Sheet62" sheetId="294" r:id="rId52"/>
    <sheet name="Sheet63" sheetId="295" r:id="rId53"/>
    <sheet name="Sheet64" sheetId="296" r:id="rId54"/>
    <sheet name="Sheet65" sheetId="297" r:id="rId55"/>
    <sheet name="Sheet66" sheetId="298" r:id="rId56"/>
    <sheet name="Sheet67" sheetId="299" r:id="rId57"/>
    <sheet name="Sheet68" sheetId="300" r:id="rId58"/>
    <sheet name="Sheet69" sheetId="301" r:id="rId59"/>
    <sheet name="Sheet70" sheetId="302" r:id="rId60"/>
    <sheet name="Sheet71" sheetId="303" r:id="rId61"/>
    <sheet name="Sheet72" sheetId="304" r:id="rId62"/>
    <sheet name="Sheet73" sheetId="305" r:id="rId63"/>
    <sheet name="Sheet74" sheetId="306" r:id="rId64"/>
    <sheet name="Sheet75" sheetId="307" r:id="rId65"/>
    <sheet name="Sheet76" sheetId="308" r:id="rId66"/>
    <sheet name="Sheet77" sheetId="309" r:id="rId67"/>
    <sheet name="Sheet78" sheetId="310" r:id="rId68"/>
    <sheet name="Sheet79" sheetId="311" r:id="rId69"/>
    <sheet name="Sheet80" sheetId="312" r:id="rId70"/>
    <sheet name="Sheet81" sheetId="313" r:id="rId71"/>
    <sheet name="Sheet82" sheetId="314" r:id="rId72"/>
    <sheet name="Sheet83" sheetId="315" r:id="rId73"/>
    <sheet name="Sheet84" sheetId="316" r:id="rId74"/>
    <sheet name="Sheet85" sheetId="317" r:id="rId75"/>
    <sheet name="Sheet86" sheetId="318" r:id="rId76"/>
    <sheet name="Sheet87" sheetId="319" r:id="rId77"/>
    <sheet name="Sheet88" sheetId="320" r:id="rId78"/>
    <sheet name="Sheet89" sheetId="321" r:id="rId79"/>
    <sheet name="Sheet90" sheetId="322" r:id="rId80"/>
    <sheet name="Sheet91" sheetId="323" r:id="rId81"/>
    <sheet name="Sheet92" sheetId="324" r:id="rId82"/>
    <sheet name="Sheet93" sheetId="325" r:id="rId83"/>
    <sheet name="Sheet94" sheetId="326" r:id="rId84"/>
    <sheet name="Sheet95" sheetId="327" r:id="rId85"/>
    <sheet name="Sheet96" sheetId="328" r:id="rId86"/>
    <sheet name="Sheet97" sheetId="329" r:id="rId87"/>
    <sheet name="Sheet46" sheetId="253" r:id="rId88"/>
    <sheet name="Sheet47" sheetId="254" r:id="rId89"/>
    <sheet name="Sheet48" sheetId="255" r:id="rId90"/>
    <sheet name="Sheet49" sheetId="256" r:id="rId91"/>
    <sheet name="Sheet50" sheetId="257" r:id="rId92"/>
    <sheet name="Sheet1" sheetId="259" r:id="rId93"/>
    <sheet name="Sheet2" sheetId="260" r:id="rId94"/>
    <sheet name="Sheet3" sheetId="261" r:id="rId95"/>
    <sheet name="Sheet4" sheetId="262" r:id="rId96"/>
    <sheet name="Sheet5" sheetId="263" r:id="rId97"/>
    <sheet name="Sheet6" sheetId="264" r:id="rId98"/>
    <sheet name="Sheet7" sheetId="265" r:id="rId99"/>
    <sheet name="Sheet8" sheetId="266" r:id="rId100"/>
    <sheet name="Sheet9" sheetId="267" r:id="rId101"/>
    <sheet name="Sheet10" sheetId="268" r:id="rId102"/>
  </sheets>
  <definedNames>
    <definedName name="_xlnm.Print_Area" localSheetId="0">'AUGUST 2025'!#REF!</definedName>
    <definedName name="_xlnm.Print_Area" localSheetId="1">'FOR CV'!$A$2:$N$4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86" l="1"/>
  <c r="M5" i="286"/>
  <c r="F10" i="285"/>
  <c r="R5" i="285"/>
  <c r="F14" i="250"/>
  <c r="F10" i="282"/>
  <c r="F10" i="281"/>
  <c r="P5" i="286" l="1"/>
  <c r="R5" i="286" s="1"/>
  <c r="Q5" i="286"/>
  <c r="F10" i="280"/>
  <c r="F10" i="279"/>
  <c r="M5" i="279"/>
  <c r="P5" i="279" s="1"/>
  <c r="F10" i="278"/>
  <c r="F10" i="277"/>
  <c r="F11" i="277"/>
  <c r="F10" i="333"/>
  <c r="F12" i="332"/>
  <c r="M5" i="333"/>
  <c r="M6" i="333" s="1"/>
  <c r="N6" i="333" s="1"/>
  <c r="B15" i="333"/>
  <c r="F13" i="333"/>
  <c r="F12" i="333"/>
  <c r="F11" i="333"/>
  <c r="A8" i="333"/>
  <c r="CV6" i="333"/>
  <c r="CU6" i="333"/>
  <c r="CT6" i="333"/>
  <c r="CS6" i="333"/>
  <c r="CR6" i="333"/>
  <c r="CQ6" i="333"/>
  <c r="CP6" i="333"/>
  <c r="CO6" i="333"/>
  <c r="CN6" i="333"/>
  <c r="CM6" i="333"/>
  <c r="CL6" i="333"/>
  <c r="CK6" i="333"/>
  <c r="CJ6" i="333"/>
  <c r="CI6" i="333"/>
  <c r="CH6" i="333"/>
  <c r="CG6" i="333"/>
  <c r="CF6" i="333"/>
  <c r="CE6" i="333"/>
  <c r="CD6" i="333"/>
  <c r="CC6" i="333"/>
  <c r="CB6" i="333"/>
  <c r="CA6" i="333"/>
  <c r="BZ6" i="333"/>
  <c r="BY6" i="333"/>
  <c r="BX6" i="333"/>
  <c r="BW6" i="333"/>
  <c r="BV6" i="333"/>
  <c r="BU6" i="333"/>
  <c r="BT6" i="333"/>
  <c r="BS6" i="333"/>
  <c r="BR6" i="333"/>
  <c r="BQ6" i="333"/>
  <c r="BP6" i="333"/>
  <c r="BO6" i="333"/>
  <c r="BN6" i="333"/>
  <c r="BM6" i="333"/>
  <c r="BL6" i="333"/>
  <c r="BK6" i="333"/>
  <c r="BJ6" i="333"/>
  <c r="BI6" i="333"/>
  <c r="BH6" i="333"/>
  <c r="BG6" i="333"/>
  <c r="BF6" i="333"/>
  <c r="BE6" i="333"/>
  <c r="BD6" i="333"/>
  <c r="BB6" i="333"/>
  <c r="AZ6" i="333"/>
  <c r="AY6" i="333"/>
  <c r="AX6" i="333"/>
  <c r="AW6" i="333"/>
  <c r="AV6" i="333"/>
  <c r="AU6" i="333"/>
  <c r="AT6" i="333"/>
  <c r="AS6" i="333"/>
  <c r="AR6" i="333"/>
  <c r="AQ6" i="333"/>
  <c r="AP6" i="333"/>
  <c r="AO6" i="333"/>
  <c r="AN6" i="333"/>
  <c r="AM6" i="333"/>
  <c r="AL6" i="333"/>
  <c r="AK6" i="333"/>
  <c r="AJ6" i="333"/>
  <c r="AI6" i="333"/>
  <c r="AF6" i="333"/>
  <c r="AD6" i="333"/>
  <c r="AC6" i="333"/>
  <c r="AB6" i="333"/>
  <c r="AA6" i="333"/>
  <c r="Z6" i="333"/>
  <c r="Y6" i="333"/>
  <c r="X6" i="333"/>
  <c r="W6" i="333"/>
  <c r="V6" i="333"/>
  <c r="U6" i="333"/>
  <c r="T6" i="333"/>
  <c r="S6" i="333"/>
  <c r="L6" i="333"/>
  <c r="Q7" i="332"/>
  <c r="M6" i="332"/>
  <c r="Q6" i="332" s="1"/>
  <c r="M7" i="332"/>
  <c r="P7" i="332" s="1"/>
  <c r="AH7" i="332" s="1"/>
  <c r="M5" i="332"/>
  <c r="L8" i="332"/>
  <c r="B17" i="332"/>
  <c r="F15" i="332"/>
  <c r="F14" i="332"/>
  <c r="F13" i="332"/>
  <c r="A10" i="332"/>
  <c r="CV8" i="332"/>
  <c r="CU8" i="332"/>
  <c r="CT8" i="332"/>
  <c r="CS8" i="332"/>
  <c r="CR8" i="332"/>
  <c r="CQ8" i="332"/>
  <c r="CP8" i="332"/>
  <c r="CO8" i="332"/>
  <c r="CN8" i="332"/>
  <c r="CM8" i="332"/>
  <c r="CL8" i="332"/>
  <c r="CK8" i="332"/>
  <c r="CJ8" i="332"/>
  <c r="CI8" i="332"/>
  <c r="CH8" i="332"/>
  <c r="CG8" i="332"/>
  <c r="CF8" i="332"/>
  <c r="CE8" i="332"/>
  <c r="CD8" i="332"/>
  <c r="CC8" i="332"/>
  <c r="CB8" i="332"/>
  <c r="CA8" i="332"/>
  <c r="BZ8" i="332"/>
  <c r="BY8" i="332"/>
  <c r="BX8" i="332"/>
  <c r="BW8" i="332"/>
  <c r="BV8" i="332"/>
  <c r="BU8" i="332"/>
  <c r="BT8" i="332"/>
  <c r="BS8" i="332"/>
  <c r="BR8" i="332"/>
  <c r="BQ8" i="332"/>
  <c r="BP8" i="332"/>
  <c r="BO8" i="332"/>
  <c r="BN8" i="332"/>
  <c r="BM8" i="332"/>
  <c r="BL8" i="332"/>
  <c r="BK8" i="332"/>
  <c r="BJ8" i="332"/>
  <c r="BI8" i="332"/>
  <c r="BH8" i="332"/>
  <c r="BG8" i="332"/>
  <c r="BF8" i="332"/>
  <c r="BE8" i="332"/>
  <c r="BD8" i="332"/>
  <c r="BC8" i="332"/>
  <c r="BB8" i="332"/>
  <c r="AZ8" i="332"/>
  <c r="AY8" i="332"/>
  <c r="AX8" i="332"/>
  <c r="AW8" i="332"/>
  <c r="AV8" i="332"/>
  <c r="AU8" i="332"/>
  <c r="AT8" i="332"/>
  <c r="AS8" i="332"/>
  <c r="AR8" i="332"/>
  <c r="AQ8" i="332"/>
  <c r="AP8" i="332"/>
  <c r="AO8" i="332"/>
  <c r="AN8" i="332"/>
  <c r="AM8" i="332"/>
  <c r="AL8" i="332"/>
  <c r="AK8" i="332"/>
  <c r="AJ8" i="332"/>
  <c r="AI8" i="332"/>
  <c r="AF8" i="332"/>
  <c r="AD8" i="332"/>
  <c r="AC8" i="332"/>
  <c r="AB8" i="332"/>
  <c r="AA8" i="332"/>
  <c r="Z8" i="332"/>
  <c r="Y8" i="332"/>
  <c r="X8" i="332"/>
  <c r="W8" i="332"/>
  <c r="V8" i="332"/>
  <c r="U8" i="332"/>
  <c r="T8" i="332"/>
  <c r="S8" i="332"/>
  <c r="F12" i="330"/>
  <c r="M6" i="330"/>
  <c r="M7" i="330"/>
  <c r="P6" i="332" l="1"/>
  <c r="AH6" i="332" s="1"/>
  <c r="M8" i="332"/>
  <c r="E15" i="332" s="1"/>
  <c r="P5" i="332"/>
  <c r="Q5" i="279"/>
  <c r="BS5" i="279" s="1"/>
  <c r="BC5" i="333"/>
  <c r="BC6" i="333" s="1"/>
  <c r="D10" i="333" s="1"/>
  <c r="P6" i="333"/>
  <c r="E12" i="333" s="1"/>
  <c r="AH6" i="333"/>
  <c r="Q6" i="333"/>
  <c r="D11" i="333" s="1"/>
  <c r="E13" i="333"/>
  <c r="Q5" i="332"/>
  <c r="Q8" i="332" s="1"/>
  <c r="D13" i="332" s="1"/>
  <c r="N8" i="332"/>
  <c r="AH5" i="332" l="1"/>
  <c r="AH8" i="332" s="1"/>
  <c r="D12" i="332" s="1"/>
  <c r="D16" i="332" s="1"/>
  <c r="D14" i="333"/>
  <c r="E14" i="333"/>
  <c r="P8" i="332"/>
  <c r="E14" i="332" s="1"/>
  <c r="E16" i="332" s="1"/>
  <c r="AH6" i="330" l="1"/>
  <c r="AH7" i="330"/>
  <c r="Q5" i="330"/>
  <c r="Q8" i="330" s="1"/>
  <c r="D13" i="330" s="1"/>
  <c r="M5" i="330"/>
  <c r="P5" i="330" s="1"/>
  <c r="B17" i="330"/>
  <c r="F15" i="330"/>
  <c r="F14" i="330"/>
  <c r="F13" i="330"/>
  <c r="A10" i="330"/>
  <c r="CV8" i="330"/>
  <c r="CU8" i="330"/>
  <c r="CT8" i="330"/>
  <c r="CS8" i="330"/>
  <c r="CR8" i="330"/>
  <c r="CQ8" i="330"/>
  <c r="CP8" i="330"/>
  <c r="CO8" i="330"/>
  <c r="CN8" i="330"/>
  <c r="CM8" i="330"/>
  <c r="CL8" i="330"/>
  <c r="CK8" i="330"/>
  <c r="CJ8" i="330"/>
  <c r="CI8" i="330"/>
  <c r="CH8" i="330"/>
  <c r="CG8" i="330"/>
  <c r="CF8" i="330"/>
  <c r="CE8" i="330"/>
  <c r="CD8" i="330"/>
  <c r="CC8" i="330"/>
  <c r="CB8" i="330"/>
  <c r="CA8" i="330"/>
  <c r="BZ8" i="330"/>
  <c r="BY8" i="330"/>
  <c r="BX8" i="330"/>
  <c r="BW8" i="330"/>
  <c r="BV8" i="330"/>
  <c r="BU8" i="330"/>
  <c r="BT8" i="330"/>
  <c r="BS8" i="330"/>
  <c r="BR8" i="330"/>
  <c r="BQ8" i="330"/>
  <c r="BP8" i="330"/>
  <c r="BO8" i="330"/>
  <c r="BN8" i="330"/>
  <c r="BM8" i="330"/>
  <c r="BL8" i="330"/>
  <c r="BK8" i="330"/>
  <c r="BJ8" i="330"/>
  <c r="BI8" i="330"/>
  <c r="BH8" i="330"/>
  <c r="BG8" i="330"/>
  <c r="BF8" i="330"/>
  <c r="BE8" i="330"/>
  <c r="BD8" i="330"/>
  <c r="BC8" i="330"/>
  <c r="BB8" i="330"/>
  <c r="AZ8" i="330"/>
  <c r="AY8" i="330"/>
  <c r="AX8" i="330"/>
  <c r="AW8" i="330"/>
  <c r="AV8" i="330"/>
  <c r="AU8" i="330"/>
  <c r="AT8" i="330"/>
  <c r="AS8" i="330"/>
  <c r="AR8" i="330"/>
  <c r="AQ8" i="330"/>
  <c r="AP8" i="330"/>
  <c r="AO8" i="330"/>
  <c r="AN8" i="330"/>
  <c r="AM8" i="330"/>
  <c r="AL8" i="330"/>
  <c r="AK8" i="330"/>
  <c r="AJ8" i="330"/>
  <c r="AI8" i="330"/>
  <c r="AF8" i="330"/>
  <c r="AD8" i="330"/>
  <c r="AC8" i="330"/>
  <c r="AB8" i="330"/>
  <c r="AA8" i="330"/>
  <c r="Z8" i="330"/>
  <c r="Y8" i="330"/>
  <c r="X8" i="330"/>
  <c r="W8" i="330"/>
  <c r="V8" i="330"/>
  <c r="U8" i="330"/>
  <c r="T8" i="330"/>
  <c r="S8" i="330"/>
  <c r="AH5" i="330" l="1"/>
  <c r="M8" i="330"/>
  <c r="P8" i="330" l="1"/>
  <c r="E14" i="330" s="1"/>
  <c r="AH8" i="330"/>
  <c r="D12" i="330" s="1"/>
  <c r="D16" i="330" s="1"/>
  <c r="E15" i="330"/>
  <c r="N8" i="330"/>
  <c r="E16" i="330" l="1"/>
  <c r="L5" i="275"/>
  <c r="L5" i="247"/>
  <c r="F10" i="274" l="1"/>
  <c r="F10" i="273"/>
  <c r="F10" i="272"/>
  <c r="F10" i="271"/>
  <c r="F10" i="270"/>
  <c r="F10" i="269"/>
  <c r="F10" i="251"/>
  <c r="F10" i="252"/>
  <c r="BT10" i="250"/>
  <c r="BU10" i="250"/>
  <c r="F10" i="249"/>
  <c r="B15" i="249"/>
  <c r="F13" i="249"/>
  <c r="F12" i="249"/>
  <c r="F11" i="249"/>
  <c r="A8" i="249"/>
  <c r="CV6" i="249"/>
  <c r="CU6" i="249"/>
  <c r="CT6" i="249"/>
  <c r="CS6" i="249"/>
  <c r="CR6" i="249"/>
  <c r="CQ6" i="249"/>
  <c r="CP6" i="249"/>
  <c r="CO6" i="249"/>
  <c r="CN6" i="249"/>
  <c r="CM6" i="249"/>
  <c r="CL6" i="249"/>
  <c r="CK6" i="249"/>
  <c r="CJ6" i="249"/>
  <c r="CI6" i="249"/>
  <c r="CH6" i="249"/>
  <c r="CG6" i="249"/>
  <c r="CF6" i="249"/>
  <c r="CE6" i="249"/>
  <c r="CD6" i="249"/>
  <c r="CC6" i="249"/>
  <c r="CB6" i="249"/>
  <c r="CA6" i="249"/>
  <c r="BZ6" i="249"/>
  <c r="BY6" i="249"/>
  <c r="BX6" i="249"/>
  <c r="BW6" i="249"/>
  <c r="BV6" i="249"/>
  <c r="BU6" i="249"/>
  <c r="BT6" i="249"/>
  <c r="BS6" i="249"/>
  <c r="BR6" i="249"/>
  <c r="BQ6" i="249"/>
  <c r="BP6" i="249"/>
  <c r="BN6" i="249"/>
  <c r="BM6" i="249"/>
  <c r="BL6" i="249"/>
  <c r="BK6" i="249"/>
  <c r="BJ6" i="249"/>
  <c r="BI6" i="249"/>
  <c r="BH6" i="249"/>
  <c r="BG6" i="249"/>
  <c r="BF6" i="249"/>
  <c r="BE6" i="249"/>
  <c r="BD6" i="249"/>
  <c r="BC6" i="249"/>
  <c r="BB6" i="249"/>
  <c r="AZ6" i="249"/>
  <c r="AY6" i="249"/>
  <c r="AX6" i="249"/>
  <c r="AW6" i="249"/>
  <c r="AV6" i="249"/>
  <c r="AU6" i="249"/>
  <c r="AT6" i="249"/>
  <c r="AS6" i="249"/>
  <c r="AR6" i="249"/>
  <c r="AQ6" i="249"/>
  <c r="AP6" i="249"/>
  <c r="AO6" i="249"/>
  <c r="AN6" i="249"/>
  <c r="AM6" i="249"/>
  <c r="AL6" i="249"/>
  <c r="AK6" i="249"/>
  <c r="AJ6" i="249"/>
  <c r="AI6" i="249"/>
  <c r="AH6" i="249"/>
  <c r="AF6" i="249"/>
  <c r="AD6" i="249"/>
  <c r="AC6" i="249"/>
  <c r="AB6" i="249"/>
  <c r="AA6" i="249"/>
  <c r="Z6" i="249"/>
  <c r="Y6" i="249"/>
  <c r="X6" i="249"/>
  <c r="W6" i="249"/>
  <c r="V6" i="249"/>
  <c r="U6" i="249"/>
  <c r="T6" i="249"/>
  <c r="S6" i="249"/>
  <c r="P5" i="249"/>
  <c r="M5" i="249"/>
  <c r="Q5" i="249" s="1"/>
  <c r="F10" i="248"/>
  <c r="F11" i="247"/>
  <c r="L6" i="247"/>
  <c r="M6" i="247" s="1"/>
  <c r="M5" i="247"/>
  <c r="F10" i="246"/>
  <c r="F12" i="245"/>
  <c r="F10" i="244"/>
  <c r="F10" i="243"/>
  <c r="F11" i="242"/>
  <c r="F19" i="241"/>
  <c r="M14" i="241"/>
  <c r="P14" i="241" s="1"/>
  <c r="M13" i="241"/>
  <c r="P13" i="241" s="1"/>
  <c r="M12" i="241"/>
  <c r="P12" i="241" s="1"/>
  <c r="M11" i="241"/>
  <c r="Q11" i="241" s="1"/>
  <c r="F14" i="240"/>
  <c r="S10" i="240"/>
  <c r="T10" i="240"/>
  <c r="U10" i="240"/>
  <c r="V10" i="240"/>
  <c r="F10" i="239"/>
  <c r="F10" i="238"/>
  <c r="F10" i="237"/>
  <c r="F10" i="236"/>
  <c r="M5" i="236"/>
  <c r="Q5" i="236" s="1"/>
  <c r="F10" i="235"/>
  <c r="M5" i="235"/>
  <c r="P5" i="235" s="1"/>
  <c r="F10" i="234"/>
  <c r="M5" i="234"/>
  <c r="F10" i="233"/>
  <c r="M5" i="233"/>
  <c r="F10" i="232"/>
  <c r="B22" i="268"/>
  <c r="F20" i="268"/>
  <c r="F19" i="268"/>
  <c r="F18" i="268"/>
  <c r="F17" i="268"/>
  <c r="A15" i="268"/>
  <c r="CV13" i="268"/>
  <c r="CU13" i="268"/>
  <c r="CT13" i="268"/>
  <c r="CS13" i="268"/>
  <c r="CR13" i="268"/>
  <c r="CQ13" i="268"/>
  <c r="CP13" i="268"/>
  <c r="CO13" i="268"/>
  <c r="CN13" i="268"/>
  <c r="CM13" i="268"/>
  <c r="CL13" i="268"/>
  <c r="CK13" i="268"/>
  <c r="CJ13" i="268"/>
  <c r="CI13" i="268"/>
  <c r="CH13" i="268"/>
  <c r="CG13" i="268"/>
  <c r="CF13" i="268"/>
  <c r="CE13" i="268"/>
  <c r="CD13" i="268"/>
  <c r="CC13" i="268"/>
  <c r="CB13" i="268"/>
  <c r="CA13" i="268"/>
  <c r="BZ13" i="268"/>
  <c r="BY13" i="268"/>
  <c r="BX13" i="268"/>
  <c r="BW13" i="268"/>
  <c r="BV13" i="268"/>
  <c r="BU13" i="268"/>
  <c r="BT13" i="268"/>
  <c r="BS13" i="268"/>
  <c r="BR13" i="268"/>
  <c r="BQ13" i="268"/>
  <c r="BP13" i="268"/>
  <c r="BO13" i="268"/>
  <c r="BN13" i="268"/>
  <c r="BM13" i="268"/>
  <c r="BL13" i="268"/>
  <c r="BK13" i="268"/>
  <c r="BJ13" i="268"/>
  <c r="BI13" i="268"/>
  <c r="BH13" i="268"/>
  <c r="BG13" i="268"/>
  <c r="BF13" i="268"/>
  <c r="BE13" i="268"/>
  <c r="BD13" i="268"/>
  <c r="BC13" i="268"/>
  <c r="BB13" i="268"/>
  <c r="AZ13" i="268"/>
  <c r="AY13" i="268"/>
  <c r="AX13" i="268"/>
  <c r="AW13" i="268"/>
  <c r="AV13" i="268"/>
  <c r="AU13" i="268"/>
  <c r="AT13" i="268"/>
  <c r="AS13" i="268"/>
  <c r="AR13" i="268"/>
  <c r="AQ13" i="268"/>
  <c r="AP13" i="268"/>
  <c r="AO13" i="268"/>
  <c r="AN13" i="268"/>
  <c r="AM13" i="268"/>
  <c r="AL13" i="268"/>
  <c r="AK13" i="268"/>
  <c r="AJ13" i="268"/>
  <c r="AI13" i="268"/>
  <c r="AH13" i="268"/>
  <c r="AF13" i="268"/>
  <c r="AD13" i="268"/>
  <c r="AC13" i="268"/>
  <c r="AB13" i="268"/>
  <c r="AA13" i="268"/>
  <c r="Z13" i="268"/>
  <c r="Y13" i="268"/>
  <c r="X13" i="268"/>
  <c r="W13" i="268"/>
  <c r="V13" i="268"/>
  <c r="U13" i="268"/>
  <c r="T13" i="268"/>
  <c r="S13" i="268"/>
  <c r="M12" i="268"/>
  <c r="M11" i="268"/>
  <c r="M10" i="268"/>
  <c r="M9" i="268"/>
  <c r="M8" i="268"/>
  <c r="M7" i="268"/>
  <c r="M13" i="268" s="1"/>
  <c r="M6" i="268"/>
  <c r="M5" i="268"/>
  <c r="B22" i="267"/>
  <c r="F20" i="267"/>
  <c r="F19" i="267"/>
  <c r="F18" i="267"/>
  <c r="F17" i="267"/>
  <c r="A15" i="267"/>
  <c r="CV13" i="267"/>
  <c r="CU13" i="267"/>
  <c r="CT13" i="267"/>
  <c r="CS13" i="267"/>
  <c r="CR13" i="267"/>
  <c r="CQ13" i="267"/>
  <c r="CP13" i="267"/>
  <c r="CO13" i="267"/>
  <c r="CN13" i="267"/>
  <c r="CM13" i="267"/>
  <c r="CL13" i="267"/>
  <c r="CK13" i="267"/>
  <c r="CJ13" i="267"/>
  <c r="CI13" i="267"/>
  <c r="CH13" i="267"/>
  <c r="CG13" i="267"/>
  <c r="CF13" i="267"/>
  <c r="CE13" i="267"/>
  <c r="CD13" i="267"/>
  <c r="CC13" i="267"/>
  <c r="CB13" i="267"/>
  <c r="CA13" i="267"/>
  <c r="BZ13" i="267"/>
  <c r="BY13" i="267"/>
  <c r="BX13" i="267"/>
  <c r="BW13" i="267"/>
  <c r="BV13" i="267"/>
  <c r="BU13" i="267"/>
  <c r="BT13" i="267"/>
  <c r="BS13" i="267"/>
  <c r="BR13" i="267"/>
  <c r="BQ13" i="267"/>
  <c r="BP13" i="267"/>
  <c r="BO13" i="267"/>
  <c r="BN13" i="267"/>
  <c r="BM13" i="267"/>
  <c r="BL13" i="267"/>
  <c r="BK13" i="267"/>
  <c r="BJ13" i="267"/>
  <c r="BI13" i="267"/>
  <c r="BH13" i="267"/>
  <c r="BG13" i="267"/>
  <c r="BF13" i="267"/>
  <c r="BE13" i="267"/>
  <c r="BD13" i="267"/>
  <c r="BC13" i="267"/>
  <c r="BB13" i="267"/>
  <c r="AZ13" i="267"/>
  <c r="AY13" i="267"/>
  <c r="AX13" i="267"/>
  <c r="AW13" i="267"/>
  <c r="AV13" i="267"/>
  <c r="AU13" i="267"/>
  <c r="AT13" i="267"/>
  <c r="AS13" i="267"/>
  <c r="AR13" i="267"/>
  <c r="AQ13" i="267"/>
  <c r="AP13" i="267"/>
  <c r="AO13" i="267"/>
  <c r="AN13" i="267"/>
  <c r="AM13" i="267"/>
  <c r="AL13" i="267"/>
  <c r="AK13" i="267"/>
  <c r="AJ13" i="267"/>
  <c r="AI13" i="267"/>
  <c r="AH13" i="267"/>
  <c r="AF13" i="267"/>
  <c r="AD13" i="267"/>
  <c r="AC13" i="267"/>
  <c r="AB13" i="267"/>
  <c r="AA13" i="267"/>
  <c r="Z13" i="267"/>
  <c r="Y13" i="267"/>
  <c r="X13" i="267"/>
  <c r="W13" i="267"/>
  <c r="V13" i="267"/>
  <c r="U13" i="267"/>
  <c r="T13" i="267"/>
  <c r="S13" i="267"/>
  <c r="M12" i="267"/>
  <c r="M11" i="267"/>
  <c r="M10" i="267"/>
  <c r="Q10" i="267" s="1"/>
  <c r="M9" i="267"/>
  <c r="Q9" i="267" s="1"/>
  <c r="M8" i="267"/>
  <c r="Q7" i="267"/>
  <c r="P7" i="267"/>
  <c r="R7" i="267" s="1"/>
  <c r="M7" i="267"/>
  <c r="M6" i="267"/>
  <c r="M5" i="267"/>
  <c r="B22" i="266"/>
  <c r="F20" i="266"/>
  <c r="F19" i="266"/>
  <c r="F18" i="266"/>
  <c r="F17" i="266"/>
  <c r="A15" i="266"/>
  <c r="CV13" i="266"/>
  <c r="CU13" i="266"/>
  <c r="CT13" i="266"/>
  <c r="CS13" i="266"/>
  <c r="CR13" i="266"/>
  <c r="CQ13" i="266"/>
  <c r="CP13" i="266"/>
  <c r="CO13" i="266"/>
  <c r="CN13" i="266"/>
  <c r="CM13" i="266"/>
  <c r="CL13" i="266"/>
  <c r="CK13" i="266"/>
  <c r="CJ13" i="266"/>
  <c r="CI13" i="266"/>
  <c r="CH13" i="266"/>
  <c r="CG13" i="266"/>
  <c r="CF13" i="266"/>
  <c r="CE13" i="266"/>
  <c r="CD13" i="266"/>
  <c r="CC13" i="266"/>
  <c r="CB13" i="266"/>
  <c r="CA13" i="266"/>
  <c r="BZ13" i="266"/>
  <c r="BY13" i="266"/>
  <c r="BX13" i="266"/>
  <c r="BW13" i="266"/>
  <c r="BV13" i="266"/>
  <c r="BU13" i="266"/>
  <c r="BT13" i="266"/>
  <c r="BS13" i="266"/>
  <c r="BR13" i="266"/>
  <c r="BQ13" i="266"/>
  <c r="BP13" i="266"/>
  <c r="BO13" i="266"/>
  <c r="BN13" i="266"/>
  <c r="BM13" i="266"/>
  <c r="BL13" i="266"/>
  <c r="BK13" i="266"/>
  <c r="BJ13" i="266"/>
  <c r="BI13" i="266"/>
  <c r="BH13" i="266"/>
  <c r="BG13" i="266"/>
  <c r="BF13" i="266"/>
  <c r="BE13" i="266"/>
  <c r="BD13" i="266"/>
  <c r="BC13" i="266"/>
  <c r="BB13" i="266"/>
  <c r="AZ13" i="266"/>
  <c r="AY13" i="266"/>
  <c r="AX13" i="266"/>
  <c r="AW13" i="266"/>
  <c r="AV13" i="266"/>
  <c r="AU13" i="266"/>
  <c r="AT13" i="266"/>
  <c r="AS13" i="266"/>
  <c r="AR13" i="266"/>
  <c r="AQ13" i="266"/>
  <c r="AP13" i="266"/>
  <c r="AO13" i="266"/>
  <c r="AN13" i="266"/>
  <c r="AM13" i="266"/>
  <c r="AL13" i="266"/>
  <c r="AK13" i="266"/>
  <c r="AJ13" i="266"/>
  <c r="AI13" i="266"/>
  <c r="AH13" i="266"/>
  <c r="AF13" i="266"/>
  <c r="AD13" i="266"/>
  <c r="AC13" i="266"/>
  <c r="AB13" i="266"/>
  <c r="AA13" i="266"/>
  <c r="Z13" i="266"/>
  <c r="Y13" i="266"/>
  <c r="X13" i="266"/>
  <c r="W13" i="266"/>
  <c r="V13" i="266"/>
  <c r="U13" i="266"/>
  <c r="T13" i="266"/>
  <c r="S13" i="266"/>
  <c r="M12" i="266"/>
  <c r="M11" i="266"/>
  <c r="M10" i="266"/>
  <c r="M9" i="266"/>
  <c r="M8" i="266"/>
  <c r="M7" i="266"/>
  <c r="M6" i="266"/>
  <c r="M5" i="266"/>
  <c r="B22" i="265"/>
  <c r="F20" i="265"/>
  <c r="F19" i="265"/>
  <c r="F18" i="265"/>
  <c r="F17" i="265"/>
  <c r="A15" i="265"/>
  <c r="CV13" i="265"/>
  <c r="CU13" i="265"/>
  <c r="CT13" i="265"/>
  <c r="CS13" i="265"/>
  <c r="CR13" i="265"/>
  <c r="CQ13" i="265"/>
  <c r="CP13" i="265"/>
  <c r="CO13" i="265"/>
  <c r="CN13" i="265"/>
  <c r="CM13" i="265"/>
  <c r="CL13" i="265"/>
  <c r="CK13" i="265"/>
  <c r="CJ13" i="265"/>
  <c r="CI13" i="265"/>
  <c r="CH13" i="265"/>
  <c r="CG13" i="265"/>
  <c r="CF13" i="265"/>
  <c r="CE13" i="265"/>
  <c r="CD13" i="265"/>
  <c r="CC13" i="265"/>
  <c r="CB13" i="265"/>
  <c r="CA13" i="265"/>
  <c r="BZ13" i="265"/>
  <c r="BY13" i="265"/>
  <c r="BX13" i="265"/>
  <c r="BW13" i="265"/>
  <c r="BV13" i="265"/>
  <c r="BU13" i="265"/>
  <c r="BT13" i="265"/>
  <c r="BS13" i="265"/>
  <c r="BR13" i="265"/>
  <c r="BQ13" i="265"/>
  <c r="BP13" i="265"/>
  <c r="BO13" i="265"/>
  <c r="BN13" i="265"/>
  <c r="BM13" i="265"/>
  <c r="BL13" i="265"/>
  <c r="BK13" i="265"/>
  <c r="BJ13" i="265"/>
  <c r="BI13" i="265"/>
  <c r="BH13" i="265"/>
  <c r="BG13" i="265"/>
  <c r="BF13" i="265"/>
  <c r="BE13" i="265"/>
  <c r="BD13" i="265"/>
  <c r="BC13" i="265"/>
  <c r="BB13" i="265"/>
  <c r="AZ13" i="265"/>
  <c r="AY13" i="265"/>
  <c r="AX13" i="265"/>
  <c r="AW13" i="265"/>
  <c r="AV13" i="265"/>
  <c r="AU13" i="265"/>
  <c r="AT13" i="265"/>
  <c r="AS13" i="265"/>
  <c r="AR13" i="265"/>
  <c r="AQ13" i="265"/>
  <c r="AP13" i="265"/>
  <c r="AO13" i="265"/>
  <c r="AN13" i="265"/>
  <c r="AM13" i="265"/>
  <c r="AL13" i="265"/>
  <c r="AK13" i="265"/>
  <c r="AJ13" i="265"/>
  <c r="AI13" i="265"/>
  <c r="AH13" i="265"/>
  <c r="AF13" i="265"/>
  <c r="AD13" i="265"/>
  <c r="AC13" i="265"/>
  <c r="AB13" i="265"/>
  <c r="AA13" i="265"/>
  <c r="Z13" i="265"/>
  <c r="Y13" i="265"/>
  <c r="X13" i="265"/>
  <c r="W13" i="265"/>
  <c r="V13" i="265"/>
  <c r="U13" i="265"/>
  <c r="T13" i="265"/>
  <c r="S13" i="265"/>
  <c r="M12" i="265"/>
  <c r="M11" i="265"/>
  <c r="Q10" i="265"/>
  <c r="M10" i="265"/>
  <c r="P10" i="265" s="1"/>
  <c r="R10" i="265" s="1"/>
  <c r="M9" i="265"/>
  <c r="Q9" i="265" s="1"/>
  <c r="M8" i="265"/>
  <c r="Q7" i="265"/>
  <c r="P7" i="265"/>
  <c r="R7" i="265" s="1"/>
  <c r="M7" i="265"/>
  <c r="M6" i="265"/>
  <c r="Q6" i="265" s="1"/>
  <c r="M5" i="265"/>
  <c r="B22" i="264"/>
  <c r="F20" i="264"/>
  <c r="F19" i="264"/>
  <c r="F18" i="264"/>
  <c r="F17" i="264"/>
  <c r="A15" i="264"/>
  <c r="CV13" i="264"/>
  <c r="CU13" i="264"/>
  <c r="CT13" i="264"/>
  <c r="CS13" i="264"/>
  <c r="CR13" i="264"/>
  <c r="CQ13" i="264"/>
  <c r="CP13" i="264"/>
  <c r="CO13" i="264"/>
  <c r="CN13" i="264"/>
  <c r="CM13" i="264"/>
  <c r="CL13" i="264"/>
  <c r="CK13" i="264"/>
  <c r="CJ13" i="264"/>
  <c r="CI13" i="264"/>
  <c r="CH13" i="264"/>
  <c r="CG13" i="264"/>
  <c r="CF13" i="264"/>
  <c r="CE13" i="264"/>
  <c r="CD13" i="264"/>
  <c r="CC13" i="264"/>
  <c r="CB13" i="264"/>
  <c r="CA13" i="264"/>
  <c r="BZ13" i="264"/>
  <c r="BY13" i="264"/>
  <c r="BX13" i="264"/>
  <c r="BW13" i="264"/>
  <c r="BV13" i="264"/>
  <c r="BU13" i="264"/>
  <c r="BT13" i="264"/>
  <c r="BS13" i="264"/>
  <c r="BR13" i="264"/>
  <c r="BQ13" i="264"/>
  <c r="BP13" i="264"/>
  <c r="BO13" i="264"/>
  <c r="BN13" i="264"/>
  <c r="BM13" i="264"/>
  <c r="BL13" i="264"/>
  <c r="BK13" i="264"/>
  <c r="BJ13" i="264"/>
  <c r="BI13" i="264"/>
  <c r="BH13" i="264"/>
  <c r="BG13" i="264"/>
  <c r="BF13" i="264"/>
  <c r="BE13" i="264"/>
  <c r="BD13" i="264"/>
  <c r="BC13" i="264"/>
  <c r="BB13" i="264"/>
  <c r="AZ13" i="264"/>
  <c r="AY13" i="264"/>
  <c r="AX13" i="264"/>
  <c r="AW13" i="264"/>
  <c r="AV13" i="264"/>
  <c r="AU13" i="264"/>
  <c r="AT13" i="264"/>
  <c r="AS13" i="264"/>
  <c r="AR13" i="264"/>
  <c r="AQ13" i="264"/>
  <c r="AP13" i="264"/>
  <c r="AO13" i="264"/>
  <c r="AN13" i="264"/>
  <c r="AM13" i="264"/>
  <c r="AL13" i="264"/>
  <c r="AK13" i="264"/>
  <c r="AJ13" i="264"/>
  <c r="AI13" i="264"/>
  <c r="AH13" i="264"/>
  <c r="AF13" i="264"/>
  <c r="AD13" i="264"/>
  <c r="AC13" i="264"/>
  <c r="AB13" i="264"/>
  <c r="AA13" i="264"/>
  <c r="Z13" i="264"/>
  <c r="Y13" i="264"/>
  <c r="X13" i="264"/>
  <c r="W13" i="264"/>
  <c r="V13" i="264"/>
  <c r="U13" i="264"/>
  <c r="T13" i="264"/>
  <c r="S13" i="264"/>
  <c r="M12" i="264"/>
  <c r="M11" i="264"/>
  <c r="Q10" i="264"/>
  <c r="P10" i="264"/>
  <c r="M10" i="264"/>
  <c r="M9" i="264"/>
  <c r="Q9" i="264" s="1"/>
  <c r="M8" i="264"/>
  <c r="M7" i="264"/>
  <c r="M6" i="264"/>
  <c r="Q6" i="264" s="1"/>
  <c r="M5" i="264"/>
  <c r="B22" i="263"/>
  <c r="F20" i="263"/>
  <c r="F19" i="263"/>
  <c r="F18" i="263"/>
  <c r="F17" i="263"/>
  <c r="A15" i="263"/>
  <c r="CV13" i="263"/>
  <c r="CU13" i="263"/>
  <c r="CT13" i="263"/>
  <c r="CS13" i="263"/>
  <c r="CR13" i="263"/>
  <c r="CQ13" i="263"/>
  <c r="CP13" i="263"/>
  <c r="CO13" i="263"/>
  <c r="CN13" i="263"/>
  <c r="CM13" i="263"/>
  <c r="CL13" i="263"/>
  <c r="CK13" i="263"/>
  <c r="CJ13" i="263"/>
  <c r="CI13" i="263"/>
  <c r="CH13" i="263"/>
  <c r="CG13" i="263"/>
  <c r="CF13" i="263"/>
  <c r="CE13" i="263"/>
  <c r="CD13" i="263"/>
  <c r="CC13" i="263"/>
  <c r="CB13" i="263"/>
  <c r="CA13" i="263"/>
  <c r="BZ13" i="263"/>
  <c r="BY13" i="263"/>
  <c r="BX13" i="263"/>
  <c r="BW13" i="263"/>
  <c r="BV13" i="263"/>
  <c r="BU13" i="263"/>
  <c r="BT13" i="263"/>
  <c r="BS13" i="263"/>
  <c r="BR13" i="263"/>
  <c r="BQ13" i="263"/>
  <c r="BP13" i="263"/>
  <c r="BO13" i="263"/>
  <c r="BN13" i="263"/>
  <c r="BM13" i="263"/>
  <c r="BL13" i="263"/>
  <c r="BK13" i="263"/>
  <c r="BJ13" i="263"/>
  <c r="BI13" i="263"/>
  <c r="BH13" i="263"/>
  <c r="BG13" i="263"/>
  <c r="BF13" i="263"/>
  <c r="BE13" i="263"/>
  <c r="BD13" i="263"/>
  <c r="BC13" i="263"/>
  <c r="BB13" i="263"/>
  <c r="AZ13" i="263"/>
  <c r="AY13" i="263"/>
  <c r="AX13" i="263"/>
  <c r="AW13" i="263"/>
  <c r="AV13" i="263"/>
  <c r="AU13" i="263"/>
  <c r="AT13" i="263"/>
  <c r="AS13" i="263"/>
  <c r="AR13" i="263"/>
  <c r="AQ13" i="263"/>
  <c r="AP13" i="263"/>
  <c r="AO13" i="263"/>
  <c r="AN13" i="263"/>
  <c r="AM13" i="263"/>
  <c r="AL13" i="263"/>
  <c r="AK13" i="263"/>
  <c r="AJ13" i="263"/>
  <c r="AI13" i="263"/>
  <c r="AH13" i="263"/>
  <c r="AF13" i="263"/>
  <c r="AD13" i="263"/>
  <c r="AC13" i="263"/>
  <c r="AB13" i="263"/>
  <c r="AA13" i="263"/>
  <c r="Z13" i="263"/>
  <c r="Y13" i="263"/>
  <c r="X13" i="263"/>
  <c r="W13" i="263"/>
  <c r="V13" i="263"/>
  <c r="U13" i="263"/>
  <c r="T13" i="263"/>
  <c r="S13" i="263"/>
  <c r="M12" i="263"/>
  <c r="M11" i="263"/>
  <c r="Q10" i="263"/>
  <c r="M10" i="263"/>
  <c r="M9" i="263"/>
  <c r="M8" i="263"/>
  <c r="Q7" i="263"/>
  <c r="M7" i="263"/>
  <c r="M6" i="263"/>
  <c r="M5" i="263"/>
  <c r="B22" i="262"/>
  <c r="F20" i="262"/>
  <c r="F19" i="262"/>
  <c r="F18" i="262"/>
  <c r="F17" i="262"/>
  <c r="A15" i="262"/>
  <c r="CV13" i="262"/>
  <c r="CU13" i="262"/>
  <c r="CT13" i="262"/>
  <c r="CS13" i="262"/>
  <c r="CR13" i="262"/>
  <c r="CQ13" i="262"/>
  <c r="CP13" i="262"/>
  <c r="CO13" i="262"/>
  <c r="CN13" i="262"/>
  <c r="CM13" i="262"/>
  <c r="CL13" i="262"/>
  <c r="CK13" i="262"/>
  <c r="CJ13" i="262"/>
  <c r="CI13" i="262"/>
  <c r="CH13" i="262"/>
  <c r="CG13" i="262"/>
  <c r="CF13" i="262"/>
  <c r="CE13" i="262"/>
  <c r="CD13" i="262"/>
  <c r="CC13" i="262"/>
  <c r="CB13" i="262"/>
  <c r="CA13" i="262"/>
  <c r="BZ13" i="262"/>
  <c r="BY13" i="262"/>
  <c r="BX13" i="262"/>
  <c r="BW13" i="262"/>
  <c r="BV13" i="262"/>
  <c r="BU13" i="262"/>
  <c r="BT13" i="262"/>
  <c r="BS13" i="262"/>
  <c r="BR13" i="262"/>
  <c r="BQ13" i="262"/>
  <c r="BP13" i="262"/>
  <c r="BO13" i="262"/>
  <c r="BN13" i="262"/>
  <c r="BM13" i="262"/>
  <c r="BL13" i="262"/>
  <c r="BK13" i="262"/>
  <c r="BJ13" i="262"/>
  <c r="BI13" i="262"/>
  <c r="BH13" i="262"/>
  <c r="BG13" i="262"/>
  <c r="BF13" i="262"/>
  <c r="BE13" i="262"/>
  <c r="BD13" i="262"/>
  <c r="BC13" i="262"/>
  <c r="BB13" i="262"/>
  <c r="AZ13" i="262"/>
  <c r="AY13" i="262"/>
  <c r="AX13" i="262"/>
  <c r="AW13" i="262"/>
  <c r="AV13" i="262"/>
  <c r="AU13" i="262"/>
  <c r="AT13" i="262"/>
  <c r="AS13" i="262"/>
  <c r="AR13" i="262"/>
  <c r="AQ13" i="262"/>
  <c r="AP13" i="262"/>
  <c r="AO13" i="262"/>
  <c r="AN13" i="262"/>
  <c r="AM13" i="262"/>
  <c r="AL13" i="262"/>
  <c r="AK13" i="262"/>
  <c r="AJ13" i="262"/>
  <c r="AI13" i="262"/>
  <c r="AH13" i="262"/>
  <c r="AF13" i="262"/>
  <c r="AD13" i="262"/>
  <c r="AC13" i="262"/>
  <c r="AB13" i="262"/>
  <c r="AA13" i="262"/>
  <c r="Z13" i="262"/>
  <c r="Y13" i="262"/>
  <c r="X13" i="262"/>
  <c r="W13" i="262"/>
  <c r="V13" i="262"/>
  <c r="U13" i="262"/>
  <c r="T13" i="262"/>
  <c r="S13" i="262"/>
  <c r="M12" i="262"/>
  <c r="M11" i="262"/>
  <c r="P10" i="262"/>
  <c r="M10" i="262"/>
  <c r="M9" i="262"/>
  <c r="M8" i="262"/>
  <c r="M7" i="262"/>
  <c r="M6" i="262"/>
  <c r="M5" i="262"/>
  <c r="B22" i="261"/>
  <c r="F20" i="261"/>
  <c r="F19" i="261"/>
  <c r="F18" i="261"/>
  <c r="F17" i="261"/>
  <c r="A15" i="261"/>
  <c r="CV13" i="261"/>
  <c r="CU13" i="261"/>
  <c r="CT13" i="261"/>
  <c r="CS13" i="261"/>
  <c r="CR13" i="261"/>
  <c r="CQ13" i="261"/>
  <c r="CP13" i="261"/>
  <c r="CO13" i="261"/>
  <c r="CN13" i="261"/>
  <c r="CM13" i="261"/>
  <c r="CL13" i="261"/>
  <c r="CK13" i="261"/>
  <c r="CJ13" i="261"/>
  <c r="CI13" i="261"/>
  <c r="CH13" i="261"/>
  <c r="CG13" i="261"/>
  <c r="CF13" i="261"/>
  <c r="CE13" i="261"/>
  <c r="CD13" i="261"/>
  <c r="CC13" i="261"/>
  <c r="CB13" i="261"/>
  <c r="CA13" i="261"/>
  <c r="BZ13" i="261"/>
  <c r="BY13" i="261"/>
  <c r="BX13" i="261"/>
  <c r="BW13" i="261"/>
  <c r="BV13" i="261"/>
  <c r="BU13" i="261"/>
  <c r="BT13" i="261"/>
  <c r="BS13" i="261"/>
  <c r="BR13" i="261"/>
  <c r="BQ13" i="261"/>
  <c r="BP13" i="261"/>
  <c r="BO13" i="261"/>
  <c r="BN13" i="261"/>
  <c r="BM13" i="261"/>
  <c r="BL13" i="261"/>
  <c r="BK13" i="261"/>
  <c r="BJ13" i="261"/>
  <c r="BI13" i="261"/>
  <c r="BH13" i="261"/>
  <c r="BG13" i="261"/>
  <c r="BF13" i="261"/>
  <c r="BE13" i="261"/>
  <c r="BD13" i="261"/>
  <c r="BC13" i="261"/>
  <c r="BB13" i="261"/>
  <c r="AZ13" i="261"/>
  <c r="AY13" i="261"/>
  <c r="AX13" i="261"/>
  <c r="AW13" i="261"/>
  <c r="AV13" i="261"/>
  <c r="AU13" i="261"/>
  <c r="AT13" i="261"/>
  <c r="AS13" i="261"/>
  <c r="AR13" i="261"/>
  <c r="AQ13" i="261"/>
  <c r="AP13" i="261"/>
  <c r="AO13" i="261"/>
  <c r="AN13" i="261"/>
  <c r="AM13" i="261"/>
  <c r="AL13" i="261"/>
  <c r="AK13" i="261"/>
  <c r="AJ13" i="261"/>
  <c r="AI13" i="261"/>
  <c r="AH13" i="261"/>
  <c r="AF13" i="261"/>
  <c r="AD13" i="261"/>
  <c r="AC13" i="261"/>
  <c r="AB13" i="261"/>
  <c r="AA13" i="261"/>
  <c r="Z13" i="261"/>
  <c r="Y13" i="261"/>
  <c r="X13" i="261"/>
  <c r="W13" i="261"/>
  <c r="V13" i="261"/>
  <c r="U13" i="261"/>
  <c r="T13" i="261"/>
  <c r="S13" i="261"/>
  <c r="M12" i="261"/>
  <c r="M11" i="261"/>
  <c r="M10" i="261"/>
  <c r="Q10" i="261" s="1"/>
  <c r="M9" i="261"/>
  <c r="M8" i="261"/>
  <c r="Q7" i="261"/>
  <c r="P7" i="261"/>
  <c r="M7" i="261"/>
  <c r="M6" i="261"/>
  <c r="M5" i="261"/>
  <c r="B22" i="260"/>
  <c r="F20" i="260"/>
  <c r="F19" i="260"/>
  <c r="F18" i="260"/>
  <c r="F17" i="260"/>
  <c r="A15" i="260"/>
  <c r="CV13" i="260"/>
  <c r="CU13" i="260"/>
  <c r="CT13" i="260"/>
  <c r="CS13" i="260"/>
  <c r="CR13" i="260"/>
  <c r="CQ13" i="260"/>
  <c r="CP13" i="260"/>
  <c r="CO13" i="260"/>
  <c r="CN13" i="260"/>
  <c r="CM13" i="260"/>
  <c r="CL13" i="260"/>
  <c r="CK13" i="260"/>
  <c r="CJ13" i="260"/>
  <c r="CI13" i="260"/>
  <c r="CH13" i="260"/>
  <c r="CG13" i="260"/>
  <c r="CF13" i="260"/>
  <c r="CE13" i="260"/>
  <c r="CD13" i="260"/>
  <c r="CC13" i="260"/>
  <c r="CB13" i="260"/>
  <c r="CA13" i="260"/>
  <c r="BZ13" i="260"/>
  <c r="BY13" i="260"/>
  <c r="BX13" i="260"/>
  <c r="BW13" i="260"/>
  <c r="BV13" i="260"/>
  <c r="BU13" i="260"/>
  <c r="BT13" i="260"/>
  <c r="BS13" i="260"/>
  <c r="BR13" i="260"/>
  <c r="BQ13" i="260"/>
  <c r="BP13" i="260"/>
  <c r="BO13" i="260"/>
  <c r="BN13" i="260"/>
  <c r="BM13" i="260"/>
  <c r="BL13" i="260"/>
  <c r="BK13" i="260"/>
  <c r="BJ13" i="260"/>
  <c r="BI13" i="260"/>
  <c r="BH13" i="260"/>
  <c r="BG13" i="260"/>
  <c r="BF13" i="260"/>
  <c r="BE13" i="260"/>
  <c r="BD13" i="260"/>
  <c r="BC13" i="260"/>
  <c r="BB13" i="260"/>
  <c r="AZ13" i="260"/>
  <c r="AY13" i="260"/>
  <c r="AX13" i="260"/>
  <c r="AW13" i="260"/>
  <c r="AV13" i="260"/>
  <c r="AU13" i="260"/>
  <c r="AT13" i="260"/>
  <c r="AS13" i="260"/>
  <c r="AR13" i="260"/>
  <c r="AQ13" i="260"/>
  <c r="AP13" i="260"/>
  <c r="AO13" i="260"/>
  <c r="AN13" i="260"/>
  <c r="AM13" i="260"/>
  <c r="AL13" i="260"/>
  <c r="AK13" i="260"/>
  <c r="AJ13" i="260"/>
  <c r="AI13" i="260"/>
  <c r="AH13" i="260"/>
  <c r="AF13" i="260"/>
  <c r="AD13" i="260"/>
  <c r="AC13" i="260"/>
  <c r="AB13" i="260"/>
  <c r="AA13" i="260"/>
  <c r="Z13" i="260"/>
  <c r="Y13" i="260"/>
  <c r="X13" i="260"/>
  <c r="W13" i="260"/>
  <c r="V13" i="260"/>
  <c r="U13" i="260"/>
  <c r="T13" i="260"/>
  <c r="S13" i="260"/>
  <c r="M12" i="260"/>
  <c r="Q12" i="260" s="1"/>
  <c r="M11" i="260"/>
  <c r="Q10" i="260"/>
  <c r="P10" i="260"/>
  <c r="R10" i="260" s="1"/>
  <c r="M10" i="260"/>
  <c r="M9" i="260"/>
  <c r="Q9" i="260" s="1"/>
  <c r="M8" i="260"/>
  <c r="Q7" i="260"/>
  <c r="M7" i="260"/>
  <c r="P7" i="260" s="1"/>
  <c r="R7" i="260" s="1"/>
  <c r="M6" i="260"/>
  <c r="Q6" i="260" s="1"/>
  <c r="M5" i="260"/>
  <c r="B22" i="259"/>
  <c r="F20" i="259"/>
  <c r="F19" i="259"/>
  <c r="F18" i="259"/>
  <c r="F17" i="259"/>
  <c r="A15" i="259"/>
  <c r="CV13" i="259"/>
  <c r="CU13" i="259"/>
  <c r="CT13" i="259"/>
  <c r="CS13" i="259"/>
  <c r="CR13" i="259"/>
  <c r="CQ13" i="259"/>
  <c r="CP13" i="259"/>
  <c r="CO13" i="259"/>
  <c r="CN13" i="259"/>
  <c r="CM13" i="259"/>
  <c r="CL13" i="259"/>
  <c r="CK13" i="259"/>
  <c r="CJ13" i="259"/>
  <c r="CI13" i="259"/>
  <c r="CH13" i="259"/>
  <c r="CG13" i="259"/>
  <c r="CF13" i="259"/>
  <c r="CE13" i="259"/>
  <c r="CD13" i="259"/>
  <c r="CC13" i="259"/>
  <c r="CB13" i="259"/>
  <c r="CA13" i="259"/>
  <c r="BZ13" i="259"/>
  <c r="BY13" i="259"/>
  <c r="BX13" i="259"/>
  <c r="BW13" i="259"/>
  <c r="BV13" i="259"/>
  <c r="BU13" i="259"/>
  <c r="BT13" i="259"/>
  <c r="BS13" i="259"/>
  <c r="BR13" i="259"/>
  <c r="BQ13" i="259"/>
  <c r="BP13" i="259"/>
  <c r="BO13" i="259"/>
  <c r="BN13" i="259"/>
  <c r="BM13" i="259"/>
  <c r="BL13" i="259"/>
  <c r="BK13" i="259"/>
  <c r="BJ13" i="259"/>
  <c r="BI13" i="259"/>
  <c r="BH13" i="259"/>
  <c r="BG13" i="259"/>
  <c r="BF13" i="259"/>
  <c r="BE13" i="259"/>
  <c r="BD13" i="259"/>
  <c r="BC13" i="259"/>
  <c r="BB13" i="259"/>
  <c r="AZ13" i="259"/>
  <c r="AY13" i="259"/>
  <c r="AX13" i="259"/>
  <c r="AW13" i="259"/>
  <c r="AV13" i="259"/>
  <c r="AU13" i="259"/>
  <c r="AT13" i="259"/>
  <c r="AS13" i="259"/>
  <c r="AR13" i="259"/>
  <c r="AQ13" i="259"/>
  <c r="AP13" i="259"/>
  <c r="AO13" i="259"/>
  <c r="AN13" i="259"/>
  <c r="AM13" i="259"/>
  <c r="AL13" i="259"/>
  <c r="AK13" i="259"/>
  <c r="AJ13" i="259"/>
  <c r="AI13" i="259"/>
  <c r="AH13" i="259"/>
  <c r="AF13" i="259"/>
  <c r="AD13" i="259"/>
  <c r="AC13" i="259"/>
  <c r="AB13" i="259"/>
  <c r="AA13" i="259"/>
  <c r="Z13" i="259"/>
  <c r="Y13" i="259"/>
  <c r="X13" i="259"/>
  <c r="W13" i="259"/>
  <c r="V13" i="259"/>
  <c r="U13" i="259"/>
  <c r="T13" i="259"/>
  <c r="S13" i="259"/>
  <c r="M12" i="259"/>
  <c r="M11" i="259"/>
  <c r="M10" i="259"/>
  <c r="M9" i="259"/>
  <c r="M8" i="259"/>
  <c r="M7" i="259"/>
  <c r="M6" i="259"/>
  <c r="M5" i="259"/>
  <c r="B22" i="257"/>
  <c r="F20" i="257"/>
  <c r="F19" i="257"/>
  <c r="F18" i="257"/>
  <c r="F17" i="257"/>
  <c r="A15" i="257"/>
  <c r="CV13" i="257"/>
  <c r="CU13" i="257"/>
  <c r="CT13" i="257"/>
  <c r="CS13" i="257"/>
  <c r="CR13" i="257"/>
  <c r="CQ13" i="257"/>
  <c r="CP13" i="257"/>
  <c r="CO13" i="257"/>
  <c r="CN13" i="257"/>
  <c r="CM13" i="257"/>
  <c r="CL13" i="257"/>
  <c r="CK13" i="257"/>
  <c r="CJ13" i="257"/>
  <c r="CI13" i="257"/>
  <c r="CH13" i="257"/>
  <c r="CG13" i="257"/>
  <c r="CF13" i="257"/>
  <c r="CE13" i="257"/>
  <c r="CD13" i="257"/>
  <c r="CC13" i="257"/>
  <c r="CB13" i="257"/>
  <c r="CA13" i="257"/>
  <c r="BZ13" i="257"/>
  <c r="BY13" i="257"/>
  <c r="BX13" i="257"/>
  <c r="BW13" i="257"/>
  <c r="BV13" i="257"/>
  <c r="BU13" i="257"/>
  <c r="BT13" i="257"/>
  <c r="BS13" i="257"/>
  <c r="BR13" i="257"/>
  <c r="BQ13" i="257"/>
  <c r="BP13" i="257"/>
  <c r="BO13" i="257"/>
  <c r="BN13" i="257"/>
  <c r="BM13" i="257"/>
  <c r="BL13" i="257"/>
  <c r="BK13" i="257"/>
  <c r="BJ13" i="257"/>
  <c r="BI13" i="257"/>
  <c r="BH13" i="257"/>
  <c r="BG13" i="257"/>
  <c r="BF13" i="257"/>
  <c r="BE13" i="257"/>
  <c r="BD13" i="257"/>
  <c r="BC13" i="257"/>
  <c r="BB13" i="257"/>
  <c r="AZ13" i="257"/>
  <c r="AY13" i="257"/>
  <c r="AX13" i="257"/>
  <c r="AW13" i="257"/>
  <c r="AV13" i="257"/>
  <c r="AU13" i="257"/>
  <c r="AT13" i="257"/>
  <c r="AS13" i="257"/>
  <c r="AR13" i="257"/>
  <c r="AQ13" i="257"/>
  <c r="AP13" i="257"/>
  <c r="AO13" i="257"/>
  <c r="AN13" i="257"/>
  <c r="AM13" i="257"/>
  <c r="AL13" i="257"/>
  <c r="AK13" i="257"/>
  <c r="AJ13" i="257"/>
  <c r="AI13" i="257"/>
  <c r="AH13" i="257"/>
  <c r="AF13" i="257"/>
  <c r="AD13" i="257"/>
  <c r="AC13" i="257"/>
  <c r="AB13" i="257"/>
  <c r="AA13" i="257"/>
  <c r="Z13" i="257"/>
  <c r="Y13" i="257"/>
  <c r="X13" i="257"/>
  <c r="W13" i="257"/>
  <c r="V13" i="257"/>
  <c r="U13" i="257"/>
  <c r="T13" i="257"/>
  <c r="S13" i="257"/>
  <c r="M12" i="257"/>
  <c r="M11" i="257"/>
  <c r="P10" i="257"/>
  <c r="M10" i="257"/>
  <c r="M9" i="257"/>
  <c r="M8" i="257"/>
  <c r="M7" i="257"/>
  <c r="M6" i="257"/>
  <c r="M5" i="257"/>
  <c r="B22" i="256"/>
  <c r="F20" i="256"/>
  <c r="F19" i="256"/>
  <c r="F18" i="256"/>
  <c r="F17" i="256"/>
  <c r="A15" i="256"/>
  <c r="CV13" i="256"/>
  <c r="CU13" i="256"/>
  <c r="CT13" i="256"/>
  <c r="CS13" i="256"/>
  <c r="CR13" i="256"/>
  <c r="CQ13" i="256"/>
  <c r="CP13" i="256"/>
  <c r="CO13" i="256"/>
  <c r="CN13" i="256"/>
  <c r="CM13" i="256"/>
  <c r="CL13" i="256"/>
  <c r="CK13" i="256"/>
  <c r="CJ13" i="256"/>
  <c r="CI13" i="256"/>
  <c r="CH13" i="256"/>
  <c r="CG13" i="256"/>
  <c r="CF13" i="256"/>
  <c r="CE13" i="256"/>
  <c r="CD13" i="256"/>
  <c r="CC13" i="256"/>
  <c r="CB13" i="256"/>
  <c r="CA13" i="256"/>
  <c r="BZ13" i="256"/>
  <c r="BY13" i="256"/>
  <c r="BX13" i="256"/>
  <c r="BW13" i="256"/>
  <c r="BV13" i="256"/>
  <c r="BU13" i="256"/>
  <c r="BT13" i="256"/>
  <c r="BS13" i="256"/>
  <c r="BR13" i="256"/>
  <c r="BQ13" i="256"/>
  <c r="BP13" i="256"/>
  <c r="BO13" i="256"/>
  <c r="BN13" i="256"/>
  <c r="BM13" i="256"/>
  <c r="BL13" i="256"/>
  <c r="BK13" i="256"/>
  <c r="BJ13" i="256"/>
  <c r="BI13" i="256"/>
  <c r="BH13" i="256"/>
  <c r="BG13" i="256"/>
  <c r="BF13" i="256"/>
  <c r="BE13" i="256"/>
  <c r="BD13" i="256"/>
  <c r="BC13" i="256"/>
  <c r="BB13" i="256"/>
  <c r="AZ13" i="256"/>
  <c r="AY13" i="256"/>
  <c r="AX13" i="256"/>
  <c r="AW13" i="256"/>
  <c r="AV13" i="256"/>
  <c r="AU13" i="256"/>
  <c r="AT13" i="256"/>
  <c r="AS13" i="256"/>
  <c r="AR13" i="256"/>
  <c r="AQ13" i="256"/>
  <c r="AP13" i="256"/>
  <c r="AO13" i="256"/>
  <c r="AN13" i="256"/>
  <c r="AM13" i="256"/>
  <c r="AL13" i="256"/>
  <c r="AK13" i="256"/>
  <c r="AJ13" i="256"/>
  <c r="AI13" i="256"/>
  <c r="AH13" i="256"/>
  <c r="AF13" i="256"/>
  <c r="AD13" i="256"/>
  <c r="AC13" i="256"/>
  <c r="AB13" i="256"/>
  <c r="AA13" i="256"/>
  <c r="Z13" i="256"/>
  <c r="Y13" i="256"/>
  <c r="X13" i="256"/>
  <c r="W13" i="256"/>
  <c r="V13" i="256"/>
  <c r="U13" i="256"/>
  <c r="T13" i="256"/>
  <c r="S13" i="256"/>
  <c r="M12" i="256"/>
  <c r="M11" i="256"/>
  <c r="M10" i="256"/>
  <c r="M9" i="256"/>
  <c r="M8" i="256"/>
  <c r="M7" i="256"/>
  <c r="M6" i="256"/>
  <c r="M5" i="256"/>
  <c r="B22" i="255"/>
  <c r="F20" i="255"/>
  <c r="F19" i="255"/>
  <c r="F18" i="255"/>
  <c r="F17" i="255"/>
  <c r="A15" i="255"/>
  <c r="CV13" i="255"/>
  <c r="CU13" i="255"/>
  <c r="CT13" i="255"/>
  <c r="CS13" i="255"/>
  <c r="CR13" i="255"/>
  <c r="CQ13" i="255"/>
  <c r="CP13" i="255"/>
  <c r="CO13" i="255"/>
  <c r="CN13" i="255"/>
  <c r="CM13" i="255"/>
  <c r="CL13" i="255"/>
  <c r="CK13" i="255"/>
  <c r="CJ13" i="255"/>
  <c r="CI13" i="255"/>
  <c r="CH13" i="255"/>
  <c r="CG13" i="255"/>
  <c r="CF13" i="255"/>
  <c r="CE13" i="255"/>
  <c r="CD13" i="255"/>
  <c r="CC13" i="255"/>
  <c r="CB13" i="255"/>
  <c r="CA13" i="255"/>
  <c r="BZ13" i="255"/>
  <c r="BY13" i="255"/>
  <c r="BX13" i="255"/>
  <c r="BW13" i="255"/>
  <c r="BV13" i="255"/>
  <c r="BU13" i="255"/>
  <c r="BT13" i="255"/>
  <c r="BS13" i="255"/>
  <c r="BR13" i="255"/>
  <c r="BQ13" i="255"/>
  <c r="BP13" i="255"/>
  <c r="BO13" i="255"/>
  <c r="BN13" i="255"/>
  <c r="BM13" i="255"/>
  <c r="BL13" i="255"/>
  <c r="BK13" i="255"/>
  <c r="BJ13" i="255"/>
  <c r="BI13" i="255"/>
  <c r="BH13" i="255"/>
  <c r="BG13" i="255"/>
  <c r="BF13" i="255"/>
  <c r="BE13" i="255"/>
  <c r="BD13" i="255"/>
  <c r="BC13" i="255"/>
  <c r="BB13" i="255"/>
  <c r="AZ13" i="255"/>
  <c r="AY13" i="255"/>
  <c r="AX13" i="255"/>
  <c r="AW13" i="255"/>
  <c r="AV13" i="255"/>
  <c r="AU13" i="255"/>
  <c r="AT13" i="255"/>
  <c r="AS13" i="255"/>
  <c r="AR13" i="255"/>
  <c r="AQ13" i="255"/>
  <c r="AP13" i="255"/>
  <c r="AO13" i="255"/>
  <c r="AN13" i="255"/>
  <c r="AM13" i="255"/>
  <c r="AL13" i="255"/>
  <c r="AK13" i="255"/>
  <c r="AJ13" i="255"/>
  <c r="AI13" i="255"/>
  <c r="AH13" i="255"/>
  <c r="AF13" i="255"/>
  <c r="AD13" i="255"/>
  <c r="AC13" i="255"/>
  <c r="AB13" i="255"/>
  <c r="AA13" i="255"/>
  <c r="Z13" i="255"/>
  <c r="Y13" i="255"/>
  <c r="X13" i="255"/>
  <c r="W13" i="255"/>
  <c r="V13" i="255"/>
  <c r="U13" i="255"/>
  <c r="T13" i="255"/>
  <c r="S13" i="255"/>
  <c r="M12" i="255"/>
  <c r="M11" i="255"/>
  <c r="Q10" i="255"/>
  <c r="P10" i="255"/>
  <c r="M10" i="255"/>
  <c r="M9" i="255"/>
  <c r="Q9" i="255" s="1"/>
  <c r="M8" i="255"/>
  <c r="Q7" i="255"/>
  <c r="M7" i="255"/>
  <c r="M6" i="255"/>
  <c r="Q6" i="255" s="1"/>
  <c r="M5" i="255"/>
  <c r="B22" i="254"/>
  <c r="F20" i="254"/>
  <c r="F19" i="254"/>
  <c r="F18" i="254"/>
  <c r="F17" i="254"/>
  <c r="A15" i="254"/>
  <c r="CV13" i="254"/>
  <c r="CU13" i="254"/>
  <c r="CT13" i="254"/>
  <c r="CS13" i="254"/>
  <c r="CR13" i="254"/>
  <c r="CQ13" i="254"/>
  <c r="CP13" i="254"/>
  <c r="CO13" i="254"/>
  <c r="CN13" i="254"/>
  <c r="CM13" i="254"/>
  <c r="CL13" i="254"/>
  <c r="CK13" i="254"/>
  <c r="CJ13" i="254"/>
  <c r="CI13" i="254"/>
  <c r="CH13" i="254"/>
  <c r="CG13" i="254"/>
  <c r="CF13" i="254"/>
  <c r="CE13" i="254"/>
  <c r="CD13" i="254"/>
  <c r="CC13" i="254"/>
  <c r="CB13" i="254"/>
  <c r="CA13" i="254"/>
  <c r="BZ13" i="254"/>
  <c r="BY13" i="254"/>
  <c r="BX13" i="254"/>
  <c r="BW13" i="254"/>
  <c r="BV13" i="254"/>
  <c r="BU13" i="254"/>
  <c r="BT13" i="254"/>
  <c r="BS13" i="254"/>
  <c r="BR13" i="254"/>
  <c r="BQ13" i="254"/>
  <c r="BP13" i="254"/>
  <c r="BO13" i="254"/>
  <c r="BN13" i="254"/>
  <c r="BM13" i="254"/>
  <c r="BL13" i="254"/>
  <c r="BK13" i="254"/>
  <c r="BJ13" i="254"/>
  <c r="BI13" i="254"/>
  <c r="BH13" i="254"/>
  <c r="BG13" i="254"/>
  <c r="BF13" i="254"/>
  <c r="BE13" i="254"/>
  <c r="BD13" i="254"/>
  <c r="BC13" i="254"/>
  <c r="BB13" i="254"/>
  <c r="AZ13" i="254"/>
  <c r="AY13" i="254"/>
  <c r="AX13" i="254"/>
  <c r="AW13" i="254"/>
  <c r="AV13" i="254"/>
  <c r="AU13" i="254"/>
  <c r="AT13" i="254"/>
  <c r="AS13" i="254"/>
  <c r="AR13" i="254"/>
  <c r="AQ13" i="254"/>
  <c r="AP13" i="254"/>
  <c r="AO13" i="254"/>
  <c r="AN13" i="254"/>
  <c r="AM13" i="254"/>
  <c r="AL13" i="254"/>
  <c r="AK13" i="254"/>
  <c r="AJ13" i="254"/>
  <c r="AI13" i="254"/>
  <c r="AH13" i="254"/>
  <c r="AF13" i="254"/>
  <c r="AD13" i="254"/>
  <c r="AC13" i="254"/>
  <c r="AB13" i="254"/>
  <c r="AA13" i="254"/>
  <c r="Z13" i="254"/>
  <c r="Y13" i="254"/>
  <c r="X13" i="254"/>
  <c r="W13" i="254"/>
  <c r="V13" i="254"/>
  <c r="U13" i="254"/>
  <c r="T13" i="254"/>
  <c r="S13" i="254"/>
  <c r="M12" i="254"/>
  <c r="M11" i="254"/>
  <c r="M10" i="254"/>
  <c r="M9" i="254"/>
  <c r="Q8" i="254"/>
  <c r="M8" i="254"/>
  <c r="M7" i="254"/>
  <c r="M13" i="254" s="1"/>
  <c r="M6" i="254"/>
  <c r="Q5" i="254"/>
  <c r="M5" i="254"/>
  <c r="B22" i="253"/>
  <c r="F20" i="253"/>
  <c r="F19" i="253"/>
  <c r="F18" i="253"/>
  <c r="F17" i="253"/>
  <c r="A15" i="253"/>
  <c r="CV13" i="253"/>
  <c r="CU13" i="253"/>
  <c r="CT13" i="253"/>
  <c r="CS13" i="253"/>
  <c r="CR13" i="253"/>
  <c r="CQ13" i="253"/>
  <c r="CP13" i="253"/>
  <c r="CO13" i="253"/>
  <c r="CN13" i="253"/>
  <c r="CM13" i="253"/>
  <c r="CL13" i="253"/>
  <c r="CK13" i="253"/>
  <c r="CJ13" i="253"/>
  <c r="CI13" i="253"/>
  <c r="CH13" i="253"/>
  <c r="CG13" i="253"/>
  <c r="CF13" i="253"/>
  <c r="CE13" i="253"/>
  <c r="CD13" i="253"/>
  <c r="CC13" i="253"/>
  <c r="CB13" i="253"/>
  <c r="CA13" i="253"/>
  <c r="BZ13" i="253"/>
  <c r="BY13" i="253"/>
  <c r="BX13" i="253"/>
  <c r="BW13" i="253"/>
  <c r="BV13" i="253"/>
  <c r="BU13" i="253"/>
  <c r="BT13" i="253"/>
  <c r="BS13" i="253"/>
  <c r="BR13" i="253"/>
  <c r="BQ13" i="253"/>
  <c r="BP13" i="253"/>
  <c r="BO13" i="253"/>
  <c r="BN13" i="253"/>
  <c r="BM13" i="253"/>
  <c r="BL13" i="253"/>
  <c r="BK13" i="253"/>
  <c r="BJ13" i="253"/>
  <c r="BI13" i="253"/>
  <c r="BH13" i="253"/>
  <c r="BG13" i="253"/>
  <c r="BF13" i="253"/>
  <c r="BE13" i="253"/>
  <c r="BD13" i="253"/>
  <c r="BC13" i="253"/>
  <c r="BB13" i="253"/>
  <c r="AZ13" i="253"/>
  <c r="AY13" i="253"/>
  <c r="AX13" i="253"/>
  <c r="AW13" i="253"/>
  <c r="AV13" i="253"/>
  <c r="AU13" i="253"/>
  <c r="AT13" i="253"/>
  <c r="AS13" i="253"/>
  <c r="AR13" i="253"/>
  <c r="AQ13" i="253"/>
  <c r="AP13" i="253"/>
  <c r="AO13" i="253"/>
  <c r="AN13" i="253"/>
  <c r="AM13" i="253"/>
  <c r="AL13" i="253"/>
  <c r="AK13" i="253"/>
  <c r="AJ13" i="253"/>
  <c r="AI13" i="253"/>
  <c r="AH13" i="253"/>
  <c r="AF13" i="253"/>
  <c r="AD13" i="253"/>
  <c r="AC13" i="253"/>
  <c r="AB13" i="253"/>
  <c r="AA13" i="253"/>
  <c r="Z13" i="253"/>
  <c r="Y13" i="253"/>
  <c r="X13" i="253"/>
  <c r="W13" i="253"/>
  <c r="V13" i="253"/>
  <c r="U13" i="253"/>
  <c r="T13" i="253"/>
  <c r="S13" i="253"/>
  <c r="M12" i="253"/>
  <c r="M11" i="253"/>
  <c r="M10" i="253"/>
  <c r="M9" i="253"/>
  <c r="M8" i="253"/>
  <c r="M7" i="253"/>
  <c r="M6" i="253"/>
  <c r="M5" i="253"/>
  <c r="B22" i="329"/>
  <c r="F20" i="329"/>
  <c r="F19" i="329"/>
  <c r="F18" i="329"/>
  <c r="F17" i="329"/>
  <c r="A15" i="329"/>
  <c r="CV13" i="329"/>
  <c r="CU13" i="329"/>
  <c r="CT13" i="329"/>
  <c r="CS13" i="329"/>
  <c r="CR13" i="329"/>
  <c r="CQ13" i="329"/>
  <c r="CP13" i="329"/>
  <c r="CO13" i="329"/>
  <c r="CN13" i="329"/>
  <c r="CM13" i="329"/>
  <c r="CL13" i="329"/>
  <c r="CK13" i="329"/>
  <c r="CJ13" i="329"/>
  <c r="CI13" i="329"/>
  <c r="CH13" i="329"/>
  <c r="CG13" i="329"/>
  <c r="CF13" i="329"/>
  <c r="CE13" i="329"/>
  <c r="CD13" i="329"/>
  <c r="CC13" i="329"/>
  <c r="CB13" i="329"/>
  <c r="CA13" i="329"/>
  <c r="BZ13" i="329"/>
  <c r="BY13" i="329"/>
  <c r="BX13" i="329"/>
  <c r="BW13" i="329"/>
  <c r="BV13" i="329"/>
  <c r="BU13" i="329"/>
  <c r="BT13" i="329"/>
  <c r="BS13" i="329"/>
  <c r="BR13" i="329"/>
  <c r="BQ13" i="329"/>
  <c r="BP13" i="329"/>
  <c r="BO13" i="329"/>
  <c r="BN13" i="329"/>
  <c r="BM13" i="329"/>
  <c r="BL13" i="329"/>
  <c r="BK13" i="329"/>
  <c r="BJ13" i="329"/>
  <c r="BI13" i="329"/>
  <c r="BH13" i="329"/>
  <c r="BG13" i="329"/>
  <c r="BF13" i="329"/>
  <c r="BE13" i="329"/>
  <c r="BD13" i="329"/>
  <c r="BC13" i="329"/>
  <c r="BB13" i="329"/>
  <c r="AZ13" i="329"/>
  <c r="AY13" i="329"/>
  <c r="AX13" i="329"/>
  <c r="AW13" i="329"/>
  <c r="AV13" i="329"/>
  <c r="AU13" i="329"/>
  <c r="AT13" i="329"/>
  <c r="AS13" i="329"/>
  <c r="AR13" i="329"/>
  <c r="AQ13" i="329"/>
  <c r="AP13" i="329"/>
  <c r="AO13" i="329"/>
  <c r="AN13" i="329"/>
  <c r="AM13" i="329"/>
  <c r="AL13" i="329"/>
  <c r="AK13" i="329"/>
  <c r="AJ13" i="329"/>
  <c r="AI13" i="329"/>
  <c r="AH13" i="329"/>
  <c r="AF13" i="329"/>
  <c r="AD13" i="329"/>
  <c r="AC13" i="329"/>
  <c r="AB13" i="329"/>
  <c r="AA13" i="329"/>
  <c r="Z13" i="329"/>
  <c r="Y13" i="329"/>
  <c r="X13" i="329"/>
  <c r="W13" i="329"/>
  <c r="V13" i="329"/>
  <c r="U13" i="329"/>
  <c r="T13" i="329"/>
  <c r="S13" i="329"/>
  <c r="M12" i="329"/>
  <c r="Q12" i="329" s="1"/>
  <c r="M11" i="329"/>
  <c r="Q11" i="329" s="1"/>
  <c r="P10" i="329"/>
  <c r="M10" i="329"/>
  <c r="M9" i="329"/>
  <c r="Q9" i="329" s="1"/>
  <c r="M8" i="329"/>
  <c r="Q8" i="329" s="1"/>
  <c r="Q7" i="329"/>
  <c r="P7" i="329"/>
  <c r="M7" i="329"/>
  <c r="M6" i="329"/>
  <c r="Q6" i="329" s="1"/>
  <c r="M5" i="329"/>
  <c r="Q5" i="329" s="1"/>
  <c r="B22" i="328"/>
  <c r="F20" i="328"/>
  <c r="F19" i="328"/>
  <c r="F18" i="328"/>
  <c r="F17" i="328"/>
  <c r="A15" i="328"/>
  <c r="CV13" i="328"/>
  <c r="CU13" i="328"/>
  <c r="CT13" i="328"/>
  <c r="CS13" i="328"/>
  <c r="CR13" i="328"/>
  <c r="CQ13" i="328"/>
  <c r="CP13" i="328"/>
  <c r="CO13" i="328"/>
  <c r="CN13" i="328"/>
  <c r="CM13" i="328"/>
  <c r="CL13" i="328"/>
  <c r="CK13" i="328"/>
  <c r="CJ13" i="328"/>
  <c r="CI13" i="328"/>
  <c r="CH13" i="328"/>
  <c r="CG13" i="328"/>
  <c r="CF13" i="328"/>
  <c r="CE13" i="328"/>
  <c r="CD13" i="328"/>
  <c r="CC13" i="328"/>
  <c r="CB13" i="328"/>
  <c r="CA13" i="328"/>
  <c r="BZ13" i="328"/>
  <c r="BY13" i="328"/>
  <c r="BX13" i="328"/>
  <c r="BW13" i="328"/>
  <c r="BV13" i="328"/>
  <c r="BU13" i="328"/>
  <c r="BT13" i="328"/>
  <c r="BS13" i="328"/>
  <c r="BR13" i="328"/>
  <c r="BQ13" i="328"/>
  <c r="BP13" i="328"/>
  <c r="BO13" i="328"/>
  <c r="BN13" i="328"/>
  <c r="BM13" i="328"/>
  <c r="BL13" i="328"/>
  <c r="BK13" i="328"/>
  <c r="BJ13" i="328"/>
  <c r="BI13" i="328"/>
  <c r="BH13" i="328"/>
  <c r="BG13" i="328"/>
  <c r="BF13" i="328"/>
  <c r="BE13" i="328"/>
  <c r="BD13" i="328"/>
  <c r="BC13" i="328"/>
  <c r="BB13" i="328"/>
  <c r="AZ13" i="328"/>
  <c r="AY13" i="328"/>
  <c r="AX13" i="328"/>
  <c r="AW13" i="328"/>
  <c r="AV13" i="328"/>
  <c r="AU13" i="328"/>
  <c r="AT13" i="328"/>
  <c r="AS13" i="328"/>
  <c r="AR13" i="328"/>
  <c r="AQ13" i="328"/>
  <c r="AP13" i="328"/>
  <c r="AO13" i="328"/>
  <c r="AN13" i="328"/>
  <c r="AM13" i="328"/>
  <c r="AL13" i="328"/>
  <c r="AK13" i="328"/>
  <c r="AJ13" i="328"/>
  <c r="AI13" i="328"/>
  <c r="AH13" i="328"/>
  <c r="AF13" i="328"/>
  <c r="AD13" i="328"/>
  <c r="AC13" i="328"/>
  <c r="AB13" i="328"/>
  <c r="AA13" i="328"/>
  <c r="Z13" i="328"/>
  <c r="Y13" i="328"/>
  <c r="X13" i="328"/>
  <c r="W13" i="328"/>
  <c r="V13" i="328"/>
  <c r="U13" i="328"/>
  <c r="T13" i="328"/>
  <c r="S13" i="328"/>
  <c r="M12" i="328"/>
  <c r="Q12" i="328" s="1"/>
  <c r="M11" i="328"/>
  <c r="P10" i="328"/>
  <c r="M10" i="328"/>
  <c r="M9" i="328"/>
  <c r="Q9" i="328" s="1"/>
  <c r="M8" i="328"/>
  <c r="P7" i="328"/>
  <c r="M7" i="328"/>
  <c r="M6" i="328"/>
  <c r="Q6" i="328" s="1"/>
  <c r="M5" i="328"/>
  <c r="B22" i="327"/>
  <c r="F20" i="327"/>
  <c r="F19" i="327"/>
  <c r="F18" i="327"/>
  <c r="F17" i="327"/>
  <c r="A15" i="327"/>
  <c r="CV13" i="327"/>
  <c r="CU13" i="327"/>
  <c r="CT13" i="327"/>
  <c r="CS13" i="327"/>
  <c r="CR13" i="327"/>
  <c r="CQ13" i="327"/>
  <c r="CP13" i="327"/>
  <c r="CO13" i="327"/>
  <c r="CN13" i="327"/>
  <c r="CM13" i="327"/>
  <c r="CL13" i="327"/>
  <c r="CK13" i="327"/>
  <c r="CJ13" i="327"/>
  <c r="CI13" i="327"/>
  <c r="CH13" i="327"/>
  <c r="CG13" i="327"/>
  <c r="CF13" i="327"/>
  <c r="CE13" i="327"/>
  <c r="CD13" i="327"/>
  <c r="CC13" i="327"/>
  <c r="CB13" i="327"/>
  <c r="CA13" i="327"/>
  <c r="BZ13" i="327"/>
  <c r="BY13" i="327"/>
  <c r="BX13" i="327"/>
  <c r="BW13" i="327"/>
  <c r="BV13" i="327"/>
  <c r="BU13" i="327"/>
  <c r="BT13" i="327"/>
  <c r="BS13" i="327"/>
  <c r="BR13" i="327"/>
  <c r="BQ13" i="327"/>
  <c r="BP13" i="327"/>
  <c r="BO13" i="327"/>
  <c r="BN13" i="327"/>
  <c r="BM13" i="327"/>
  <c r="BL13" i="327"/>
  <c r="BK13" i="327"/>
  <c r="BJ13" i="327"/>
  <c r="BI13" i="327"/>
  <c r="BH13" i="327"/>
  <c r="BG13" i="327"/>
  <c r="BF13" i="327"/>
  <c r="BE13" i="327"/>
  <c r="BD13" i="327"/>
  <c r="BC13" i="327"/>
  <c r="BB13" i="327"/>
  <c r="AZ13" i="327"/>
  <c r="AY13" i="327"/>
  <c r="AX13" i="327"/>
  <c r="AW13" i="327"/>
  <c r="AV13" i="327"/>
  <c r="AU13" i="327"/>
  <c r="AT13" i="327"/>
  <c r="AS13" i="327"/>
  <c r="AR13" i="327"/>
  <c r="AQ13" i="327"/>
  <c r="AP13" i="327"/>
  <c r="AO13" i="327"/>
  <c r="AN13" i="327"/>
  <c r="AM13" i="327"/>
  <c r="AL13" i="327"/>
  <c r="AK13" i="327"/>
  <c r="AJ13" i="327"/>
  <c r="AI13" i="327"/>
  <c r="AH13" i="327"/>
  <c r="AF13" i="327"/>
  <c r="AD13" i="327"/>
  <c r="AC13" i="327"/>
  <c r="AB13" i="327"/>
  <c r="AA13" i="327"/>
  <c r="Z13" i="327"/>
  <c r="Y13" i="327"/>
  <c r="X13" i="327"/>
  <c r="W13" i="327"/>
  <c r="V13" i="327"/>
  <c r="U13" i="327"/>
  <c r="T13" i="327"/>
  <c r="S13" i="327"/>
  <c r="M12" i="327"/>
  <c r="Q12" i="327" s="1"/>
  <c r="Q11" i="327"/>
  <c r="M11" i="327"/>
  <c r="Q10" i="327"/>
  <c r="M10" i="327"/>
  <c r="P10" i="327" s="1"/>
  <c r="R10" i="327" s="1"/>
  <c r="M9" i="327"/>
  <c r="Q9" i="327" s="1"/>
  <c r="Q8" i="327"/>
  <c r="M8" i="327"/>
  <c r="M7" i="327"/>
  <c r="Q7" i="327" s="1"/>
  <c r="M6" i="327"/>
  <c r="Q6" i="327" s="1"/>
  <c r="Q5" i="327"/>
  <c r="M5" i="327"/>
  <c r="B22" i="326"/>
  <c r="F20" i="326"/>
  <c r="F19" i="326"/>
  <c r="F18" i="326"/>
  <c r="F17" i="326"/>
  <c r="A15" i="326"/>
  <c r="CV13" i="326"/>
  <c r="CU13" i="326"/>
  <c r="CT13" i="326"/>
  <c r="CS13" i="326"/>
  <c r="CR13" i="326"/>
  <c r="CQ13" i="326"/>
  <c r="CP13" i="326"/>
  <c r="CO13" i="326"/>
  <c r="CN13" i="326"/>
  <c r="CM13" i="326"/>
  <c r="CL13" i="326"/>
  <c r="CK13" i="326"/>
  <c r="CJ13" i="326"/>
  <c r="CI13" i="326"/>
  <c r="CH13" i="326"/>
  <c r="CG13" i="326"/>
  <c r="CF13" i="326"/>
  <c r="CE13" i="326"/>
  <c r="CD13" i="326"/>
  <c r="CC13" i="326"/>
  <c r="CB13" i="326"/>
  <c r="CA13" i="326"/>
  <c r="BZ13" i="326"/>
  <c r="BY13" i="326"/>
  <c r="BX13" i="326"/>
  <c r="BW13" i="326"/>
  <c r="BV13" i="326"/>
  <c r="BU13" i="326"/>
  <c r="BT13" i="326"/>
  <c r="BS13" i="326"/>
  <c r="BR13" i="326"/>
  <c r="BQ13" i="326"/>
  <c r="BP13" i="326"/>
  <c r="BO13" i="326"/>
  <c r="BN13" i="326"/>
  <c r="BM13" i="326"/>
  <c r="BL13" i="326"/>
  <c r="BK13" i="326"/>
  <c r="BJ13" i="326"/>
  <c r="BI13" i="326"/>
  <c r="BH13" i="326"/>
  <c r="BG13" i="326"/>
  <c r="BF13" i="326"/>
  <c r="BE13" i="326"/>
  <c r="BD13" i="326"/>
  <c r="BC13" i="326"/>
  <c r="BB13" i="326"/>
  <c r="AZ13" i="326"/>
  <c r="AY13" i="326"/>
  <c r="AX13" i="326"/>
  <c r="AW13" i="326"/>
  <c r="AV13" i="326"/>
  <c r="AU13" i="326"/>
  <c r="AT13" i="326"/>
  <c r="AS13" i="326"/>
  <c r="AR13" i="326"/>
  <c r="AQ13" i="326"/>
  <c r="AP13" i="326"/>
  <c r="AO13" i="326"/>
  <c r="AN13" i="326"/>
  <c r="AM13" i="326"/>
  <c r="AL13" i="326"/>
  <c r="AK13" i="326"/>
  <c r="AJ13" i="326"/>
  <c r="AI13" i="326"/>
  <c r="AH13" i="326"/>
  <c r="AF13" i="326"/>
  <c r="AD13" i="326"/>
  <c r="AC13" i="326"/>
  <c r="AB13" i="326"/>
  <c r="AA13" i="326"/>
  <c r="Z13" i="326"/>
  <c r="Y13" i="326"/>
  <c r="X13" i="326"/>
  <c r="W13" i="326"/>
  <c r="V13" i="326"/>
  <c r="U13" i="326"/>
  <c r="T13" i="326"/>
  <c r="S13" i="326"/>
  <c r="Q12" i="326"/>
  <c r="M12" i="326"/>
  <c r="P12" i="326" s="1"/>
  <c r="Q11" i="326"/>
  <c r="M11" i="326"/>
  <c r="M10" i="326"/>
  <c r="Q10" i="326" s="1"/>
  <c r="M9" i="326"/>
  <c r="P9" i="326" s="1"/>
  <c r="M8" i="326"/>
  <c r="Q8" i="326" s="1"/>
  <c r="P7" i="326"/>
  <c r="M7" i="326"/>
  <c r="Q7" i="326" s="1"/>
  <c r="Q6" i="326"/>
  <c r="M6" i="326"/>
  <c r="P6" i="326" s="1"/>
  <c r="Q5" i="326"/>
  <c r="M5" i="326"/>
  <c r="B22" i="325"/>
  <c r="F20" i="325"/>
  <c r="F19" i="325"/>
  <c r="F18" i="325"/>
  <c r="F17" i="325"/>
  <c r="A15" i="325"/>
  <c r="CV13" i="325"/>
  <c r="CU13" i="325"/>
  <c r="CT13" i="325"/>
  <c r="CS13" i="325"/>
  <c r="CR13" i="325"/>
  <c r="CQ13" i="325"/>
  <c r="CP13" i="325"/>
  <c r="CO13" i="325"/>
  <c r="CN13" i="325"/>
  <c r="CM13" i="325"/>
  <c r="CL13" i="325"/>
  <c r="CK13" i="325"/>
  <c r="CJ13" i="325"/>
  <c r="CI13" i="325"/>
  <c r="CH13" i="325"/>
  <c r="CG13" i="325"/>
  <c r="CF13" i="325"/>
  <c r="CE13" i="325"/>
  <c r="CD13" i="325"/>
  <c r="CC13" i="325"/>
  <c r="CB13" i="325"/>
  <c r="CA13" i="325"/>
  <c r="BZ13" i="325"/>
  <c r="BY13" i="325"/>
  <c r="BX13" i="325"/>
  <c r="BW13" i="325"/>
  <c r="BV13" i="325"/>
  <c r="BU13" i="325"/>
  <c r="BT13" i="325"/>
  <c r="BS13" i="325"/>
  <c r="BR13" i="325"/>
  <c r="BQ13" i="325"/>
  <c r="BP13" i="325"/>
  <c r="BO13" i="325"/>
  <c r="BN13" i="325"/>
  <c r="BM13" i="325"/>
  <c r="BL13" i="325"/>
  <c r="BK13" i="325"/>
  <c r="BJ13" i="325"/>
  <c r="BI13" i="325"/>
  <c r="BH13" i="325"/>
  <c r="BG13" i="325"/>
  <c r="BF13" i="325"/>
  <c r="BE13" i="325"/>
  <c r="BD13" i="325"/>
  <c r="BC13" i="325"/>
  <c r="BB13" i="325"/>
  <c r="AZ13" i="325"/>
  <c r="AY13" i="325"/>
  <c r="AX13" i="325"/>
  <c r="AW13" i="325"/>
  <c r="AV13" i="325"/>
  <c r="AU13" i="325"/>
  <c r="AT13" i="325"/>
  <c r="AS13" i="325"/>
  <c r="AR13" i="325"/>
  <c r="AQ13" i="325"/>
  <c r="AP13" i="325"/>
  <c r="AO13" i="325"/>
  <c r="AN13" i="325"/>
  <c r="AM13" i="325"/>
  <c r="AL13" i="325"/>
  <c r="AK13" i="325"/>
  <c r="AJ13" i="325"/>
  <c r="AI13" i="325"/>
  <c r="AH13" i="325"/>
  <c r="AF13" i="325"/>
  <c r="AD13" i="325"/>
  <c r="AC13" i="325"/>
  <c r="AB13" i="325"/>
  <c r="AA13" i="325"/>
  <c r="Z13" i="325"/>
  <c r="Y13" i="325"/>
  <c r="X13" i="325"/>
  <c r="W13" i="325"/>
  <c r="V13" i="325"/>
  <c r="U13" i="325"/>
  <c r="T13" i="325"/>
  <c r="S13" i="325"/>
  <c r="M12" i="325"/>
  <c r="M11" i="325"/>
  <c r="M10" i="325"/>
  <c r="Q10" i="325" s="1"/>
  <c r="M9" i="325"/>
  <c r="M8" i="325"/>
  <c r="M7" i="325"/>
  <c r="Q7" i="325" s="1"/>
  <c r="M6" i="325"/>
  <c r="M5" i="325"/>
  <c r="B22" i="324"/>
  <c r="F20" i="324"/>
  <c r="F19" i="324"/>
  <c r="F18" i="324"/>
  <c r="F17" i="324"/>
  <c r="A15" i="324"/>
  <c r="CV13" i="324"/>
  <c r="CU13" i="324"/>
  <c r="CT13" i="324"/>
  <c r="CS13" i="324"/>
  <c r="CR13" i="324"/>
  <c r="CQ13" i="324"/>
  <c r="CP13" i="324"/>
  <c r="CO13" i="324"/>
  <c r="CN13" i="324"/>
  <c r="CM13" i="324"/>
  <c r="CL13" i="324"/>
  <c r="CK13" i="324"/>
  <c r="CJ13" i="324"/>
  <c r="CI13" i="324"/>
  <c r="CH13" i="324"/>
  <c r="CG13" i="324"/>
  <c r="CF13" i="324"/>
  <c r="CE13" i="324"/>
  <c r="CD13" i="324"/>
  <c r="CC13" i="324"/>
  <c r="CB13" i="324"/>
  <c r="CA13" i="324"/>
  <c r="BZ13" i="324"/>
  <c r="BY13" i="324"/>
  <c r="BX13" i="324"/>
  <c r="BW13" i="324"/>
  <c r="BV13" i="324"/>
  <c r="BU13" i="324"/>
  <c r="BT13" i="324"/>
  <c r="BS13" i="324"/>
  <c r="BR13" i="324"/>
  <c r="BQ13" i="324"/>
  <c r="BP13" i="324"/>
  <c r="BO13" i="324"/>
  <c r="BN13" i="324"/>
  <c r="BM13" i="324"/>
  <c r="BL13" i="324"/>
  <c r="BK13" i="324"/>
  <c r="BJ13" i="324"/>
  <c r="BI13" i="324"/>
  <c r="BH13" i="324"/>
  <c r="BG13" i="324"/>
  <c r="BF13" i="324"/>
  <c r="BE13" i="324"/>
  <c r="BD13" i="324"/>
  <c r="BC13" i="324"/>
  <c r="BB13" i="324"/>
  <c r="AZ13" i="324"/>
  <c r="AY13" i="324"/>
  <c r="AX13" i="324"/>
  <c r="AW13" i="324"/>
  <c r="AV13" i="324"/>
  <c r="AU13" i="324"/>
  <c r="AT13" i="324"/>
  <c r="AS13" i="324"/>
  <c r="AR13" i="324"/>
  <c r="AQ13" i="324"/>
  <c r="AP13" i="324"/>
  <c r="AO13" i="324"/>
  <c r="AN13" i="324"/>
  <c r="AM13" i="324"/>
  <c r="AL13" i="324"/>
  <c r="AK13" i="324"/>
  <c r="AJ13" i="324"/>
  <c r="AI13" i="324"/>
  <c r="AH13" i="324"/>
  <c r="AF13" i="324"/>
  <c r="AD13" i="324"/>
  <c r="AC13" i="324"/>
  <c r="AB13" i="324"/>
  <c r="AA13" i="324"/>
  <c r="Z13" i="324"/>
  <c r="Y13" i="324"/>
  <c r="X13" i="324"/>
  <c r="W13" i="324"/>
  <c r="V13" i="324"/>
  <c r="U13" i="324"/>
  <c r="T13" i="324"/>
  <c r="S13" i="324"/>
  <c r="M12" i="324"/>
  <c r="M11" i="324"/>
  <c r="M10" i="324"/>
  <c r="M9" i="324"/>
  <c r="M8" i="324"/>
  <c r="M7" i="324"/>
  <c r="M6" i="324"/>
  <c r="M5" i="324"/>
  <c r="B22" i="323"/>
  <c r="F20" i="323"/>
  <c r="F19" i="323"/>
  <c r="F18" i="323"/>
  <c r="F17" i="323"/>
  <c r="A15" i="323"/>
  <c r="CV13" i="323"/>
  <c r="CU13" i="323"/>
  <c r="CT13" i="323"/>
  <c r="CS13" i="323"/>
  <c r="CR13" i="323"/>
  <c r="CQ13" i="323"/>
  <c r="CP13" i="323"/>
  <c r="CO13" i="323"/>
  <c r="CN13" i="323"/>
  <c r="CM13" i="323"/>
  <c r="CL13" i="323"/>
  <c r="CK13" i="323"/>
  <c r="CJ13" i="323"/>
  <c r="CI13" i="323"/>
  <c r="CH13" i="323"/>
  <c r="CG13" i="323"/>
  <c r="CF13" i="323"/>
  <c r="CE13" i="323"/>
  <c r="CD13" i="323"/>
  <c r="CC13" i="323"/>
  <c r="CB13" i="323"/>
  <c r="CA13" i="323"/>
  <c r="BZ13" i="323"/>
  <c r="BY13" i="323"/>
  <c r="BX13" i="323"/>
  <c r="BW13" i="323"/>
  <c r="BV13" i="323"/>
  <c r="BU13" i="323"/>
  <c r="BT13" i="323"/>
  <c r="BS13" i="323"/>
  <c r="BR13" i="323"/>
  <c r="BQ13" i="323"/>
  <c r="BP13" i="323"/>
  <c r="BO13" i="323"/>
  <c r="BN13" i="323"/>
  <c r="BM13" i="323"/>
  <c r="BL13" i="323"/>
  <c r="BK13" i="323"/>
  <c r="BJ13" i="323"/>
  <c r="BI13" i="323"/>
  <c r="BH13" i="323"/>
  <c r="BG13" i="323"/>
  <c r="BF13" i="323"/>
  <c r="BE13" i="323"/>
  <c r="BD13" i="323"/>
  <c r="BC13" i="323"/>
  <c r="BB13" i="323"/>
  <c r="AZ13" i="323"/>
  <c r="AY13" i="323"/>
  <c r="AX13" i="323"/>
  <c r="AW13" i="323"/>
  <c r="AV13" i="323"/>
  <c r="AU13" i="323"/>
  <c r="AT13" i="323"/>
  <c r="AS13" i="323"/>
  <c r="AR13" i="323"/>
  <c r="AQ13" i="323"/>
  <c r="AP13" i="323"/>
  <c r="AO13" i="323"/>
  <c r="AN13" i="323"/>
  <c r="AM13" i="323"/>
  <c r="AL13" i="323"/>
  <c r="AK13" i="323"/>
  <c r="AJ13" i="323"/>
  <c r="AI13" i="323"/>
  <c r="AH13" i="323"/>
  <c r="AF13" i="323"/>
  <c r="AD13" i="323"/>
  <c r="AC13" i="323"/>
  <c r="AB13" i="323"/>
  <c r="AA13" i="323"/>
  <c r="Z13" i="323"/>
  <c r="Y13" i="323"/>
  <c r="X13" i="323"/>
  <c r="W13" i="323"/>
  <c r="V13" i="323"/>
  <c r="U13" i="323"/>
  <c r="T13" i="323"/>
  <c r="S13" i="323"/>
  <c r="M12" i="323"/>
  <c r="M11" i="323"/>
  <c r="M10" i="323"/>
  <c r="Q10" i="323" s="1"/>
  <c r="M9" i="323"/>
  <c r="M8" i="323"/>
  <c r="M7" i="323"/>
  <c r="Q7" i="323" s="1"/>
  <c r="M6" i="323"/>
  <c r="M5" i="323"/>
  <c r="B22" i="322"/>
  <c r="F20" i="322"/>
  <c r="F19" i="322"/>
  <c r="F18" i="322"/>
  <c r="F17" i="322"/>
  <c r="A15" i="322"/>
  <c r="CV13" i="322"/>
  <c r="CU13" i="322"/>
  <c r="CT13" i="322"/>
  <c r="CS13" i="322"/>
  <c r="CR13" i="322"/>
  <c r="CQ13" i="322"/>
  <c r="CP13" i="322"/>
  <c r="CO13" i="322"/>
  <c r="CN13" i="322"/>
  <c r="CM13" i="322"/>
  <c r="CL13" i="322"/>
  <c r="CK13" i="322"/>
  <c r="CJ13" i="322"/>
  <c r="CI13" i="322"/>
  <c r="CH13" i="322"/>
  <c r="CG13" i="322"/>
  <c r="CF13" i="322"/>
  <c r="CE13" i="322"/>
  <c r="CD13" i="322"/>
  <c r="CC13" i="322"/>
  <c r="CB13" i="322"/>
  <c r="CA13" i="322"/>
  <c r="BZ13" i="322"/>
  <c r="BY13" i="322"/>
  <c r="BX13" i="322"/>
  <c r="BW13" i="322"/>
  <c r="BV13" i="322"/>
  <c r="BU13" i="322"/>
  <c r="BT13" i="322"/>
  <c r="BS13" i="322"/>
  <c r="BR13" i="322"/>
  <c r="BQ13" i="322"/>
  <c r="BP13" i="322"/>
  <c r="BO13" i="322"/>
  <c r="BN13" i="322"/>
  <c r="BM13" i="322"/>
  <c r="BL13" i="322"/>
  <c r="BK13" i="322"/>
  <c r="BJ13" i="322"/>
  <c r="BI13" i="322"/>
  <c r="BH13" i="322"/>
  <c r="BG13" i="322"/>
  <c r="BF13" i="322"/>
  <c r="BE13" i="322"/>
  <c r="BD13" i="322"/>
  <c r="BC13" i="322"/>
  <c r="BB13" i="322"/>
  <c r="AZ13" i="322"/>
  <c r="AY13" i="322"/>
  <c r="AX13" i="322"/>
  <c r="AW13" i="322"/>
  <c r="AV13" i="322"/>
  <c r="AU13" i="322"/>
  <c r="AT13" i="322"/>
  <c r="AS13" i="322"/>
  <c r="AR13" i="322"/>
  <c r="AQ13" i="322"/>
  <c r="AP13" i="322"/>
  <c r="AO13" i="322"/>
  <c r="AN13" i="322"/>
  <c r="AM13" i="322"/>
  <c r="AL13" i="322"/>
  <c r="AK13" i="322"/>
  <c r="AJ13" i="322"/>
  <c r="AI13" i="322"/>
  <c r="AH13" i="322"/>
  <c r="AF13" i="322"/>
  <c r="AD13" i="322"/>
  <c r="AC13" i="322"/>
  <c r="AB13" i="322"/>
  <c r="AA13" i="322"/>
  <c r="Z13" i="322"/>
  <c r="Y13" i="322"/>
  <c r="X13" i="322"/>
  <c r="W13" i="322"/>
  <c r="V13" i="322"/>
  <c r="U13" i="322"/>
  <c r="T13" i="322"/>
  <c r="S13" i="322"/>
  <c r="M12" i="322"/>
  <c r="M11" i="322"/>
  <c r="M10" i="322"/>
  <c r="M9" i="322"/>
  <c r="M8" i="322"/>
  <c r="Q7" i="322"/>
  <c r="P7" i="322"/>
  <c r="M7" i="322"/>
  <c r="M6" i="322"/>
  <c r="M5" i="322"/>
  <c r="B22" i="321"/>
  <c r="F20" i="321"/>
  <c r="F19" i="321"/>
  <c r="F18" i="321"/>
  <c r="F17" i="321"/>
  <c r="A15" i="321"/>
  <c r="CV13" i="321"/>
  <c r="CU13" i="321"/>
  <c r="CT13" i="321"/>
  <c r="CS13" i="321"/>
  <c r="CR13" i="321"/>
  <c r="CQ13" i="321"/>
  <c r="CP13" i="321"/>
  <c r="CO13" i="321"/>
  <c r="CN13" i="321"/>
  <c r="CM13" i="321"/>
  <c r="CL13" i="321"/>
  <c r="CK13" i="321"/>
  <c r="CJ13" i="321"/>
  <c r="CI13" i="321"/>
  <c r="CH13" i="321"/>
  <c r="CG13" i="321"/>
  <c r="CF13" i="321"/>
  <c r="CE13" i="321"/>
  <c r="CD13" i="321"/>
  <c r="CC13" i="321"/>
  <c r="CB13" i="321"/>
  <c r="CA13" i="321"/>
  <c r="BZ13" i="321"/>
  <c r="BY13" i="321"/>
  <c r="BX13" i="321"/>
  <c r="BW13" i="321"/>
  <c r="BV13" i="321"/>
  <c r="BU13" i="321"/>
  <c r="BT13" i="321"/>
  <c r="BS13" i="321"/>
  <c r="BR13" i="321"/>
  <c r="BQ13" i="321"/>
  <c r="BP13" i="321"/>
  <c r="BO13" i="321"/>
  <c r="BN13" i="321"/>
  <c r="BM13" i="321"/>
  <c r="BL13" i="321"/>
  <c r="BK13" i="321"/>
  <c r="BJ13" i="321"/>
  <c r="BI13" i="321"/>
  <c r="BH13" i="321"/>
  <c r="BG13" i="321"/>
  <c r="BF13" i="321"/>
  <c r="BE13" i="321"/>
  <c r="BD13" i="321"/>
  <c r="BC13" i="321"/>
  <c r="BB13" i="321"/>
  <c r="AZ13" i="321"/>
  <c r="AY13" i="321"/>
  <c r="AX13" i="321"/>
  <c r="AW13" i="321"/>
  <c r="AV13" i="321"/>
  <c r="AU13" i="321"/>
  <c r="AT13" i="321"/>
  <c r="AS13" i="321"/>
  <c r="AR13" i="321"/>
  <c r="AQ13" i="321"/>
  <c r="AP13" i="321"/>
  <c r="AO13" i="321"/>
  <c r="AN13" i="321"/>
  <c r="AM13" i="321"/>
  <c r="AL13" i="321"/>
  <c r="AK13" i="321"/>
  <c r="AJ13" i="321"/>
  <c r="AI13" i="321"/>
  <c r="AH13" i="321"/>
  <c r="AF13" i="321"/>
  <c r="AD13" i="321"/>
  <c r="AC13" i="321"/>
  <c r="AB13" i="321"/>
  <c r="AA13" i="321"/>
  <c r="Z13" i="321"/>
  <c r="Y13" i="321"/>
  <c r="X13" i="321"/>
  <c r="W13" i="321"/>
  <c r="V13" i="321"/>
  <c r="U13" i="321"/>
  <c r="T13" i="321"/>
  <c r="S13" i="321"/>
  <c r="M12" i="321"/>
  <c r="M11" i="321"/>
  <c r="M10" i="321"/>
  <c r="P10" i="321" s="1"/>
  <c r="M9" i="321"/>
  <c r="M8" i="321"/>
  <c r="M7" i="321"/>
  <c r="M6" i="321"/>
  <c r="M5" i="321"/>
  <c r="B22" i="320"/>
  <c r="F20" i="320"/>
  <c r="F19" i="320"/>
  <c r="F18" i="320"/>
  <c r="F17" i="320"/>
  <c r="A15" i="320"/>
  <c r="CV13" i="320"/>
  <c r="CU13" i="320"/>
  <c r="CT13" i="320"/>
  <c r="CS13" i="320"/>
  <c r="CR13" i="320"/>
  <c r="CQ13" i="320"/>
  <c r="CP13" i="320"/>
  <c r="CO13" i="320"/>
  <c r="CN13" i="320"/>
  <c r="CM13" i="320"/>
  <c r="CL13" i="320"/>
  <c r="CK13" i="320"/>
  <c r="CJ13" i="320"/>
  <c r="CI13" i="320"/>
  <c r="CH13" i="320"/>
  <c r="CG13" i="320"/>
  <c r="CF13" i="320"/>
  <c r="CE13" i="320"/>
  <c r="CD13" i="320"/>
  <c r="CC13" i="320"/>
  <c r="CB13" i="320"/>
  <c r="CA13" i="320"/>
  <c r="BZ13" i="320"/>
  <c r="BY13" i="320"/>
  <c r="BX13" i="320"/>
  <c r="BW13" i="320"/>
  <c r="BV13" i="320"/>
  <c r="BU13" i="320"/>
  <c r="BT13" i="320"/>
  <c r="BS13" i="320"/>
  <c r="BR13" i="320"/>
  <c r="BQ13" i="320"/>
  <c r="BP13" i="320"/>
  <c r="BO13" i="320"/>
  <c r="BN13" i="320"/>
  <c r="BM13" i="320"/>
  <c r="BL13" i="320"/>
  <c r="BK13" i="320"/>
  <c r="BJ13" i="320"/>
  <c r="BI13" i="320"/>
  <c r="BH13" i="320"/>
  <c r="BG13" i="320"/>
  <c r="BF13" i="320"/>
  <c r="BE13" i="320"/>
  <c r="BD13" i="320"/>
  <c r="BC13" i="320"/>
  <c r="BB13" i="320"/>
  <c r="AZ13" i="320"/>
  <c r="AY13" i="320"/>
  <c r="AX13" i="320"/>
  <c r="AW13" i="320"/>
  <c r="AV13" i="320"/>
  <c r="AU13" i="320"/>
  <c r="AT13" i="320"/>
  <c r="AS13" i="320"/>
  <c r="AR13" i="320"/>
  <c r="AQ13" i="320"/>
  <c r="AP13" i="320"/>
  <c r="AO13" i="320"/>
  <c r="AN13" i="320"/>
  <c r="AM13" i="320"/>
  <c r="AL13" i="320"/>
  <c r="AK13" i="320"/>
  <c r="AJ13" i="320"/>
  <c r="AI13" i="320"/>
  <c r="AH13" i="320"/>
  <c r="AF13" i="320"/>
  <c r="AD13" i="320"/>
  <c r="AC13" i="320"/>
  <c r="AB13" i="320"/>
  <c r="AA13" i="320"/>
  <c r="Z13" i="320"/>
  <c r="Y13" i="320"/>
  <c r="X13" i="320"/>
  <c r="W13" i="320"/>
  <c r="V13" i="320"/>
  <c r="U13" i="320"/>
  <c r="T13" i="320"/>
  <c r="S13" i="320"/>
  <c r="M12" i="320"/>
  <c r="M11" i="320"/>
  <c r="M10" i="320"/>
  <c r="P10" i="320" s="1"/>
  <c r="M9" i="320"/>
  <c r="M8" i="320"/>
  <c r="M7" i="320"/>
  <c r="P7" i="320" s="1"/>
  <c r="M6" i="320"/>
  <c r="M5" i="320"/>
  <c r="B22" i="319"/>
  <c r="F20" i="319"/>
  <c r="F19" i="319"/>
  <c r="F18" i="319"/>
  <c r="F17" i="319"/>
  <c r="A15" i="319"/>
  <c r="CV13" i="319"/>
  <c r="CU13" i="319"/>
  <c r="CT13" i="319"/>
  <c r="CS13" i="319"/>
  <c r="CR13" i="319"/>
  <c r="CQ13" i="319"/>
  <c r="CP13" i="319"/>
  <c r="CO13" i="319"/>
  <c r="CN13" i="319"/>
  <c r="CM13" i="319"/>
  <c r="CL13" i="319"/>
  <c r="CK13" i="319"/>
  <c r="CJ13" i="319"/>
  <c r="CI13" i="319"/>
  <c r="CH13" i="319"/>
  <c r="CG13" i="319"/>
  <c r="CF13" i="319"/>
  <c r="CE13" i="319"/>
  <c r="CD13" i="319"/>
  <c r="CC13" i="319"/>
  <c r="CB13" i="319"/>
  <c r="CA13" i="319"/>
  <c r="BZ13" i="319"/>
  <c r="BY13" i="319"/>
  <c r="BX13" i="319"/>
  <c r="BW13" i="319"/>
  <c r="BV13" i="319"/>
  <c r="BU13" i="319"/>
  <c r="BT13" i="319"/>
  <c r="BS13" i="319"/>
  <c r="BR13" i="319"/>
  <c r="BQ13" i="319"/>
  <c r="BP13" i="319"/>
  <c r="BO13" i="319"/>
  <c r="BN13" i="319"/>
  <c r="BM13" i="319"/>
  <c r="BL13" i="319"/>
  <c r="BK13" i="319"/>
  <c r="BJ13" i="319"/>
  <c r="BI13" i="319"/>
  <c r="BH13" i="319"/>
  <c r="BG13" i="319"/>
  <c r="BF13" i="319"/>
  <c r="BE13" i="319"/>
  <c r="BD13" i="319"/>
  <c r="BC13" i="319"/>
  <c r="BB13" i="319"/>
  <c r="AZ13" i="319"/>
  <c r="AY13" i="319"/>
  <c r="AX13" i="319"/>
  <c r="AW13" i="319"/>
  <c r="AV13" i="319"/>
  <c r="AU13" i="319"/>
  <c r="AT13" i="319"/>
  <c r="AS13" i="319"/>
  <c r="AR13" i="319"/>
  <c r="AQ13" i="319"/>
  <c r="AP13" i="319"/>
  <c r="AO13" i="319"/>
  <c r="AN13" i="319"/>
  <c r="AM13" i="319"/>
  <c r="AL13" i="319"/>
  <c r="AK13" i="319"/>
  <c r="AJ13" i="319"/>
  <c r="AI13" i="319"/>
  <c r="AH13" i="319"/>
  <c r="AF13" i="319"/>
  <c r="AD13" i="319"/>
  <c r="AC13" i="319"/>
  <c r="AB13" i="319"/>
  <c r="AA13" i="319"/>
  <c r="Z13" i="319"/>
  <c r="Y13" i="319"/>
  <c r="X13" i="319"/>
  <c r="W13" i="319"/>
  <c r="V13" i="319"/>
  <c r="U13" i="319"/>
  <c r="T13" i="319"/>
  <c r="S13" i="319"/>
  <c r="M12" i="319"/>
  <c r="M11" i="319"/>
  <c r="M10" i="319"/>
  <c r="P10" i="319" s="1"/>
  <c r="M9" i="319"/>
  <c r="M8" i="319"/>
  <c r="M7" i="319"/>
  <c r="P7" i="319" s="1"/>
  <c r="M6" i="319"/>
  <c r="M5" i="319"/>
  <c r="B22" i="318"/>
  <c r="F20" i="318"/>
  <c r="F19" i="318"/>
  <c r="F18" i="318"/>
  <c r="F17" i="318"/>
  <c r="A15" i="318"/>
  <c r="CV13" i="318"/>
  <c r="CU13" i="318"/>
  <c r="CT13" i="318"/>
  <c r="CS13" i="318"/>
  <c r="CR13" i="318"/>
  <c r="CQ13" i="318"/>
  <c r="CP13" i="318"/>
  <c r="CO13" i="318"/>
  <c r="CN13" i="318"/>
  <c r="CM13" i="318"/>
  <c r="CL13" i="318"/>
  <c r="CK13" i="318"/>
  <c r="CJ13" i="318"/>
  <c r="CI13" i="318"/>
  <c r="CH13" i="318"/>
  <c r="CG13" i="318"/>
  <c r="CF13" i="318"/>
  <c r="CE13" i="318"/>
  <c r="CD13" i="318"/>
  <c r="CC13" i="318"/>
  <c r="CB13" i="318"/>
  <c r="CA13" i="318"/>
  <c r="BZ13" i="318"/>
  <c r="BY13" i="318"/>
  <c r="BX13" i="318"/>
  <c r="BW13" i="318"/>
  <c r="BV13" i="318"/>
  <c r="BU13" i="318"/>
  <c r="BT13" i="318"/>
  <c r="BS13" i="318"/>
  <c r="BR13" i="318"/>
  <c r="BQ13" i="318"/>
  <c r="BP13" i="318"/>
  <c r="BO13" i="318"/>
  <c r="BN13" i="318"/>
  <c r="BM13" i="318"/>
  <c r="BL13" i="318"/>
  <c r="BK13" i="318"/>
  <c r="BJ13" i="318"/>
  <c r="BI13" i="318"/>
  <c r="BH13" i="318"/>
  <c r="BG13" i="318"/>
  <c r="BF13" i="318"/>
  <c r="BE13" i="318"/>
  <c r="BD13" i="318"/>
  <c r="BC13" i="318"/>
  <c r="BB13" i="318"/>
  <c r="AZ13" i="318"/>
  <c r="AY13" i="318"/>
  <c r="AX13" i="318"/>
  <c r="AW13" i="318"/>
  <c r="AV13" i="318"/>
  <c r="AU13" i="318"/>
  <c r="AT13" i="318"/>
  <c r="AS13" i="318"/>
  <c r="AR13" i="318"/>
  <c r="AQ13" i="318"/>
  <c r="AP13" i="318"/>
  <c r="AO13" i="318"/>
  <c r="AN13" i="318"/>
  <c r="AM13" i="318"/>
  <c r="AL13" i="318"/>
  <c r="AK13" i="318"/>
  <c r="AJ13" i="318"/>
  <c r="AI13" i="318"/>
  <c r="AH13" i="318"/>
  <c r="AF13" i="318"/>
  <c r="AD13" i="318"/>
  <c r="AC13" i="318"/>
  <c r="AB13" i="318"/>
  <c r="AA13" i="318"/>
  <c r="Z13" i="318"/>
  <c r="Y13" i="318"/>
  <c r="X13" i="318"/>
  <c r="W13" i="318"/>
  <c r="V13" i="318"/>
  <c r="U13" i="318"/>
  <c r="T13" i="318"/>
  <c r="S13" i="318"/>
  <c r="M12" i="318"/>
  <c r="Q12" i="318" s="1"/>
  <c r="M11" i="318"/>
  <c r="Q10" i="318"/>
  <c r="M10" i="318"/>
  <c r="M9" i="318"/>
  <c r="Q9" i="318" s="1"/>
  <c r="M8" i="318"/>
  <c r="P7" i="318"/>
  <c r="M7" i="318"/>
  <c r="M6" i="318"/>
  <c r="Q6" i="318" s="1"/>
  <c r="M5" i="318"/>
  <c r="B22" i="317"/>
  <c r="F20" i="317"/>
  <c r="F19" i="317"/>
  <c r="F18" i="317"/>
  <c r="F17" i="317"/>
  <c r="A15" i="317"/>
  <c r="CV13" i="317"/>
  <c r="CU13" i="317"/>
  <c r="CT13" i="317"/>
  <c r="CS13" i="317"/>
  <c r="CR13" i="317"/>
  <c r="CQ13" i="317"/>
  <c r="CP13" i="317"/>
  <c r="CO13" i="317"/>
  <c r="CN13" i="317"/>
  <c r="CM13" i="317"/>
  <c r="CL13" i="317"/>
  <c r="CK13" i="317"/>
  <c r="CJ13" i="317"/>
  <c r="CI13" i="317"/>
  <c r="CH13" i="317"/>
  <c r="CG13" i="317"/>
  <c r="CF13" i="317"/>
  <c r="CE13" i="317"/>
  <c r="CD13" i="317"/>
  <c r="CC13" i="317"/>
  <c r="CB13" i="317"/>
  <c r="CA13" i="317"/>
  <c r="BZ13" i="317"/>
  <c r="BY13" i="317"/>
  <c r="BX13" i="317"/>
  <c r="BW13" i="317"/>
  <c r="BV13" i="317"/>
  <c r="BU13" i="317"/>
  <c r="BT13" i="317"/>
  <c r="BS13" i="317"/>
  <c r="BR13" i="317"/>
  <c r="BQ13" i="317"/>
  <c r="BP13" i="317"/>
  <c r="BO13" i="317"/>
  <c r="BN13" i="317"/>
  <c r="BM13" i="317"/>
  <c r="BL13" i="317"/>
  <c r="BK13" i="317"/>
  <c r="BJ13" i="317"/>
  <c r="BI13" i="317"/>
  <c r="BH13" i="317"/>
  <c r="BG13" i="317"/>
  <c r="BF13" i="317"/>
  <c r="BE13" i="317"/>
  <c r="BD13" i="317"/>
  <c r="BC13" i="317"/>
  <c r="BB13" i="317"/>
  <c r="AZ13" i="317"/>
  <c r="AY13" i="317"/>
  <c r="AX13" i="317"/>
  <c r="AW13" i="317"/>
  <c r="AV13" i="317"/>
  <c r="AU13" i="317"/>
  <c r="AT13" i="317"/>
  <c r="AS13" i="317"/>
  <c r="AR13" i="317"/>
  <c r="AQ13" i="317"/>
  <c r="AP13" i="317"/>
  <c r="AO13" i="317"/>
  <c r="AN13" i="317"/>
  <c r="AM13" i="317"/>
  <c r="AL13" i="317"/>
  <c r="AK13" i="317"/>
  <c r="AJ13" i="317"/>
  <c r="AI13" i="317"/>
  <c r="AH13" i="317"/>
  <c r="AF13" i="317"/>
  <c r="AD13" i="317"/>
  <c r="AC13" i="317"/>
  <c r="AB13" i="317"/>
  <c r="AA13" i="317"/>
  <c r="Z13" i="317"/>
  <c r="Y13" i="317"/>
  <c r="X13" i="317"/>
  <c r="W13" i="317"/>
  <c r="V13" i="317"/>
  <c r="U13" i="317"/>
  <c r="T13" i="317"/>
  <c r="S13" i="317"/>
  <c r="M12" i="317"/>
  <c r="Q12" i="317" s="1"/>
  <c r="Q11" i="317"/>
  <c r="M11" i="317"/>
  <c r="M10" i="317"/>
  <c r="M9" i="317"/>
  <c r="Q9" i="317" s="1"/>
  <c r="Q8" i="317"/>
  <c r="M8" i="317"/>
  <c r="Q7" i="317"/>
  <c r="M7" i="317"/>
  <c r="M6" i="317"/>
  <c r="Q6" i="317" s="1"/>
  <c r="Q5" i="317"/>
  <c r="M5" i="317"/>
  <c r="B22" i="316"/>
  <c r="F20" i="316"/>
  <c r="F19" i="316"/>
  <c r="F18" i="316"/>
  <c r="F17" i="316"/>
  <c r="A15" i="316"/>
  <c r="CV13" i="316"/>
  <c r="CU13" i="316"/>
  <c r="CT13" i="316"/>
  <c r="CS13" i="316"/>
  <c r="CR13" i="316"/>
  <c r="CQ13" i="316"/>
  <c r="CP13" i="316"/>
  <c r="CO13" i="316"/>
  <c r="CN13" i="316"/>
  <c r="CM13" i="316"/>
  <c r="CL13" i="316"/>
  <c r="CK13" i="316"/>
  <c r="CJ13" i="316"/>
  <c r="CI13" i="316"/>
  <c r="CH13" i="316"/>
  <c r="CG13" i="316"/>
  <c r="CF13" i="316"/>
  <c r="CE13" i="316"/>
  <c r="CD13" i="316"/>
  <c r="CC13" i="316"/>
  <c r="CB13" i="316"/>
  <c r="CA13" i="316"/>
  <c r="BZ13" i="316"/>
  <c r="BY13" i="316"/>
  <c r="BX13" i="316"/>
  <c r="BW13" i="316"/>
  <c r="BV13" i="316"/>
  <c r="BU13" i="316"/>
  <c r="BT13" i="316"/>
  <c r="BS13" i="316"/>
  <c r="BR13" i="316"/>
  <c r="BQ13" i="316"/>
  <c r="BP13" i="316"/>
  <c r="BO13" i="316"/>
  <c r="BN13" i="316"/>
  <c r="BM13" i="316"/>
  <c r="BL13" i="316"/>
  <c r="BK13" i="316"/>
  <c r="BJ13" i="316"/>
  <c r="BI13" i="316"/>
  <c r="BH13" i="316"/>
  <c r="BG13" i="316"/>
  <c r="BF13" i="316"/>
  <c r="BE13" i="316"/>
  <c r="BD13" i="316"/>
  <c r="BC13" i="316"/>
  <c r="BB13" i="316"/>
  <c r="AZ13" i="316"/>
  <c r="AY13" i="316"/>
  <c r="AX13" i="316"/>
  <c r="AW13" i="316"/>
  <c r="AV13" i="316"/>
  <c r="AU13" i="316"/>
  <c r="AT13" i="316"/>
  <c r="AS13" i="316"/>
  <c r="AR13" i="316"/>
  <c r="AQ13" i="316"/>
  <c r="AP13" i="316"/>
  <c r="AO13" i="316"/>
  <c r="AN13" i="316"/>
  <c r="AM13" i="316"/>
  <c r="AL13" i="316"/>
  <c r="AK13" i="316"/>
  <c r="AJ13" i="316"/>
  <c r="AI13" i="316"/>
  <c r="AH13" i="316"/>
  <c r="AF13" i="316"/>
  <c r="AD13" i="316"/>
  <c r="AC13" i="316"/>
  <c r="AB13" i="316"/>
  <c r="AA13" i="316"/>
  <c r="Z13" i="316"/>
  <c r="Y13" i="316"/>
  <c r="X13" i="316"/>
  <c r="W13" i="316"/>
  <c r="V13" i="316"/>
  <c r="U13" i="316"/>
  <c r="T13" i="316"/>
  <c r="S13" i="316"/>
  <c r="M12" i="316"/>
  <c r="Q12" i="316" s="1"/>
  <c r="M11" i="316"/>
  <c r="P10" i="316"/>
  <c r="M10" i="316"/>
  <c r="M9" i="316"/>
  <c r="Q9" i="316" s="1"/>
  <c r="M8" i="316"/>
  <c r="M7" i="316"/>
  <c r="M6" i="316"/>
  <c r="Q6" i="316" s="1"/>
  <c r="M5" i="316"/>
  <c r="B22" i="315"/>
  <c r="F20" i="315"/>
  <c r="F19" i="315"/>
  <c r="F18" i="315"/>
  <c r="F17" i="315"/>
  <c r="A15" i="315"/>
  <c r="CV13" i="315"/>
  <c r="CU13" i="315"/>
  <c r="CT13" i="315"/>
  <c r="CS13" i="315"/>
  <c r="CR13" i="315"/>
  <c r="CQ13" i="315"/>
  <c r="CP13" i="315"/>
  <c r="CO13" i="315"/>
  <c r="CN13" i="315"/>
  <c r="CM13" i="315"/>
  <c r="CL13" i="315"/>
  <c r="CK13" i="315"/>
  <c r="CJ13" i="315"/>
  <c r="CI13" i="315"/>
  <c r="CH13" i="315"/>
  <c r="CG13" i="315"/>
  <c r="CF13" i="315"/>
  <c r="CE13" i="315"/>
  <c r="CD13" i="315"/>
  <c r="CC13" i="315"/>
  <c r="CB13" i="315"/>
  <c r="CA13" i="315"/>
  <c r="BZ13" i="315"/>
  <c r="BY13" i="315"/>
  <c r="BX13" i="315"/>
  <c r="BW13" i="315"/>
  <c r="BV13" i="315"/>
  <c r="BU13" i="315"/>
  <c r="BT13" i="315"/>
  <c r="BS13" i="315"/>
  <c r="BR13" i="315"/>
  <c r="BQ13" i="315"/>
  <c r="BP13" i="315"/>
  <c r="BO13" i="315"/>
  <c r="BN13" i="315"/>
  <c r="BM13" i="315"/>
  <c r="BL13" i="315"/>
  <c r="BK13" i="315"/>
  <c r="BJ13" i="315"/>
  <c r="BI13" i="315"/>
  <c r="BH13" i="315"/>
  <c r="BG13" i="315"/>
  <c r="BF13" i="315"/>
  <c r="BE13" i="315"/>
  <c r="BD13" i="315"/>
  <c r="BC13" i="315"/>
  <c r="BB13" i="315"/>
  <c r="AZ13" i="315"/>
  <c r="AY13" i="315"/>
  <c r="AX13" i="315"/>
  <c r="AW13" i="315"/>
  <c r="AV13" i="315"/>
  <c r="AU13" i="315"/>
  <c r="AT13" i="315"/>
  <c r="AS13" i="315"/>
  <c r="AR13" i="315"/>
  <c r="AQ13" i="315"/>
  <c r="AP13" i="315"/>
  <c r="AO13" i="315"/>
  <c r="AN13" i="315"/>
  <c r="AM13" i="315"/>
  <c r="AL13" i="315"/>
  <c r="AK13" i="315"/>
  <c r="AJ13" i="315"/>
  <c r="AI13" i="315"/>
  <c r="AH13" i="315"/>
  <c r="AF13" i="315"/>
  <c r="AD13" i="315"/>
  <c r="AC13" i="315"/>
  <c r="AB13" i="315"/>
  <c r="AA13" i="315"/>
  <c r="Z13" i="315"/>
  <c r="Y13" i="315"/>
  <c r="X13" i="315"/>
  <c r="W13" i="315"/>
  <c r="V13" i="315"/>
  <c r="U13" i="315"/>
  <c r="T13" i="315"/>
  <c r="S13" i="315"/>
  <c r="M12" i="315"/>
  <c r="M11" i="315"/>
  <c r="M10" i="315"/>
  <c r="M9" i="315"/>
  <c r="M8" i="315"/>
  <c r="Q7" i="315"/>
  <c r="P7" i="315"/>
  <c r="M7" i="315"/>
  <c r="M6" i="315"/>
  <c r="M5" i="315"/>
  <c r="B22" i="314"/>
  <c r="F20" i="314"/>
  <c r="F19" i="314"/>
  <c r="F18" i="314"/>
  <c r="F17" i="314"/>
  <c r="A15" i="314"/>
  <c r="CV13" i="314"/>
  <c r="CU13" i="314"/>
  <c r="CT13" i="314"/>
  <c r="CS13" i="314"/>
  <c r="CR13" i="314"/>
  <c r="CQ13" i="314"/>
  <c r="CP13" i="314"/>
  <c r="CO13" i="314"/>
  <c r="CN13" i="314"/>
  <c r="CM13" i="314"/>
  <c r="CL13" i="314"/>
  <c r="CK13" i="314"/>
  <c r="CJ13" i="314"/>
  <c r="CI13" i="314"/>
  <c r="CH13" i="314"/>
  <c r="CG13" i="314"/>
  <c r="CF13" i="314"/>
  <c r="CE13" i="314"/>
  <c r="CD13" i="314"/>
  <c r="CC13" i="314"/>
  <c r="CB13" i="314"/>
  <c r="CA13" i="314"/>
  <c r="BZ13" i="314"/>
  <c r="BY13" i="314"/>
  <c r="BX13" i="314"/>
  <c r="BW13" i="314"/>
  <c r="BV13" i="314"/>
  <c r="BU13" i="314"/>
  <c r="BT13" i="314"/>
  <c r="BS13" i="314"/>
  <c r="BR13" i="314"/>
  <c r="BQ13" i="314"/>
  <c r="BP13" i="314"/>
  <c r="BO13" i="314"/>
  <c r="BN13" i="314"/>
  <c r="BM13" i="314"/>
  <c r="BL13" i="314"/>
  <c r="BK13" i="314"/>
  <c r="BJ13" i="314"/>
  <c r="BI13" i="314"/>
  <c r="BH13" i="314"/>
  <c r="BG13" i="314"/>
  <c r="BF13" i="314"/>
  <c r="BE13" i="314"/>
  <c r="BD13" i="314"/>
  <c r="BC13" i="314"/>
  <c r="BB13" i="314"/>
  <c r="AZ13" i="314"/>
  <c r="AY13" i="314"/>
  <c r="AX13" i="314"/>
  <c r="AW13" i="314"/>
  <c r="AV13" i="314"/>
  <c r="AU13" i="314"/>
  <c r="AT13" i="314"/>
  <c r="AS13" i="314"/>
  <c r="AR13" i="314"/>
  <c r="AQ13" i="314"/>
  <c r="AP13" i="314"/>
  <c r="AO13" i="314"/>
  <c r="AN13" i="314"/>
  <c r="AM13" i="314"/>
  <c r="AL13" i="314"/>
  <c r="AK13" i="314"/>
  <c r="AJ13" i="314"/>
  <c r="AI13" i="314"/>
  <c r="AH13" i="314"/>
  <c r="AF13" i="314"/>
  <c r="AD13" i="314"/>
  <c r="AC13" i="314"/>
  <c r="AB13" i="314"/>
  <c r="AA13" i="314"/>
  <c r="Z13" i="314"/>
  <c r="Y13" i="314"/>
  <c r="X13" i="314"/>
  <c r="W13" i="314"/>
  <c r="V13" i="314"/>
  <c r="U13" i="314"/>
  <c r="T13" i="314"/>
  <c r="S13" i="314"/>
  <c r="M12" i="314"/>
  <c r="M11" i="314"/>
  <c r="M10" i="314"/>
  <c r="P10" i="314" s="1"/>
  <c r="M9" i="314"/>
  <c r="M8" i="314"/>
  <c r="M7" i="314"/>
  <c r="P7" i="314" s="1"/>
  <c r="M6" i="314"/>
  <c r="M5" i="314"/>
  <c r="B22" i="313"/>
  <c r="F20" i="313"/>
  <c r="F19" i="313"/>
  <c r="F18" i="313"/>
  <c r="F17" i="313"/>
  <c r="A15" i="313"/>
  <c r="CV13" i="313"/>
  <c r="CU13" i="313"/>
  <c r="CT13" i="313"/>
  <c r="CS13" i="313"/>
  <c r="CR13" i="313"/>
  <c r="CQ13" i="313"/>
  <c r="CP13" i="313"/>
  <c r="CO13" i="313"/>
  <c r="CN13" i="313"/>
  <c r="CM13" i="313"/>
  <c r="CL13" i="313"/>
  <c r="CK13" i="313"/>
  <c r="CJ13" i="313"/>
  <c r="CI13" i="313"/>
  <c r="CH13" i="313"/>
  <c r="CG13" i="313"/>
  <c r="CF13" i="313"/>
  <c r="CE13" i="313"/>
  <c r="CD13" i="313"/>
  <c r="CC13" i="313"/>
  <c r="CB13" i="313"/>
  <c r="CA13" i="313"/>
  <c r="BZ13" i="313"/>
  <c r="BY13" i="313"/>
  <c r="BX13" i="313"/>
  <c r="BW13" i="313"/>
  <c r="BV13" i="313"/>
  <c r="BU13" i="313"/>
  <c r="BT13" i="313"/>
  <c r="BS13" i="313"/>
  <c r="BR13" i="313"/>
  <c r="BQ13" i="313"/>
  <c r="BP13" i="313"/>
  <c r="BO13" i="313"/>
  <c r="BN13" i="313"/>
  <c r="BM13" i="313"/>
  <c r="BL13" i="313"/>
  <c r="BK13" i="313"/>
  <c r="BJ13" i="313"/>
  <c r="BI13" i="313"/>
  <c r="BH13" i="313"/>
  <c r="BG13" i="313"/>
  <c r="BF13" i="313"/>
  <c r="BE13" i="313"/>
  <c r="BD13" i="313"/>
  <c r="BC13" i="313"/>
  <c r="BB13" i="313"/>
  <c r="AZ13" i="313"/>
  <c r="AY13" i="313"/>
  <c r="AX13" i="313"/>
  <c r="AW13" i="313"/>
  <c r="AV13" i="313"/>
  <c r="AU13" i="313"/>
  <c r="AT13" i="313"/>
  <c r="AS13" i="313"/>
  <c r="AR13" i="313"/>
  <c r="AQ13" i="313"/>
  <c r="AP13" i="313"/>
  <c r="AO13" i="313"/>
  <c r="AN13" i="313"/>
  <c r="AM13" i="313"/>
  <c r="AL13" i="313"/>
  <c r="AK13" i="313"/>
  <c r="AJ13" i="313"/>
  <c r="AI13" i="313"/>
  <c r="AH13" i="313"/>
  <c r="AF13" i="313"/>
  <c r="AD13" i="313"/>
  <c r="AC13" i="313"/>
  <c r="AB13" i="313"/>
  <c r="AA13" i="313"/>
  <c r="Z13" i="313"/>
  <c r="Y13" i="313"/>
  <c r="X13" i="313"/>
  <c r="W13" i="313"/>
  <c r="V13" i="313"/>
  <c r="U13" i="313"/>
  <c r="T13" i="313"/>
  <c r="S13" i="313"/>
  <c r="M12" i="313"/>
  <c r="M11" i="313"/>
  <c r="Q11" i="313" s="1"/>
  <c r="M10" i="313"/>
  <c r="M9" i="313"/>
  <c r="Q8" i="313"/>
  <c r="M8" i="313"/>
  <c r="P7" i="313"/>
  <c r="M7" i="313"/>
  <c r="Q7" i="313" s="1"/>
  <c r="R7" i="313" s="1"/>
  <c r="M6" i="313"/>
  <c r="M5" i="313"/>
  <c r="Q5" i="313" s="1"/>
  <c r="B22" i="312"/>
  <c r="F20" i="312"/>
  <c r="F19" i="312"/>
  <c r="F18" i="312"/>
  <c r="F17" i="312"/>
  <c r="A15" i="312"/>
  <c r="CV13" i="312"/>
  <c r="CU13" i="312"/>
  <c r="CT13" i="312"/>
  <c r="CS13" i="312"/>
  <c r="CR13" i="312"/>
  <c r="CQ13" i="312"/>
  <c r="CP13" i="312"/>
  <c r="CO13" i="312"/>
  <c r="CN13" i="312"/>
  <c r="CM13" i="312"/>
  <c r="CL13" i="312"/>
  <c r="CK13" i="312"/>
  <c r="CJ13" i="312"/>
  <c r="CI13" i="312"/>
  <c r="CH13" i="312"/>
  <c r="CG13" i="312"/>
  <c r="CF13" i="312"/>
  <c r="CE13" i="312"/>
  <c r="CD13" i="312"/>
  <c r="CC13" i="312"/>
  <c r="CB13" i="312"/>
  <c r="CA13" i="312"/>
  <c r="BZ13" i="312"/>
  <c r="BY13" i="312"/>
  <c r="BX13" i="312"/>
  <c r="BW13" i="312"/>
  <c r="BV13" i="312"/>
  <c r="BU13" i="312"/>
  <c r="BT13" i="312"/>
  <c r="BS13" i="312"/>
  <c r="BR13" i="312"/>
  <c r="BQ13" i="312"/>
  <c r="BP13" i="312"/>
  <c r="BO13" i="312"/>
  <c r="BN13" i="312"/>
  <c r="BM13" i="312"/>
  <c r="BL13" i="312"/>
  <c r="BK13" i="312"/>
  <c r="BJ13" i="312"/>
  <c r="BI13" i="312"/>
  <c r="BH13" i="312"/>
  <c r="BG13" i="312"/>
  <c r="BF13" i="312"/>
  <c r="BE13" i="312"/>
  <c r="BD13" i="312"/>
  <c r="BC13" i="312"/>
  <c r="BB13" i="312"/>
  <c r="AZ13" i="312"/>
  <c r="AY13" i="312"/>
  <c r="AX13" i="312"/>
  <c r="AW13" i="312"/>
  <c r="AV13" i="312"/>
  <c r="AU13" i="312"/>
  <c r="AT13" i="312"/>
  <c r="AS13" i="312"/>
  <c r="AR13" i="312"/>
  <c r="AQ13" i="312"/>
  <c r="AP13" i="312"/>
  <c r="AO13" i="312"/>
  <c r="AN13" i="312"/>
  <c r="AM13" i="312"/>
  <c r="AL13" i="312"/>
  <c r="AK13" i="312"/>
  <c r="AJ13" i="312"/>
  <c r="AI13" i="312"/>
  <c r="AH13" i="312"/>
  <c r="AF13" i="312"/>
  <c r="AD13" i="312"/>
  <c r="AC13" i="312"/>
  <c r="AB13" i="312"/>
  <c r="AA13" i="312"/>
  <c r="Z13" i="312"/>
  <c r="Y13" i="312"/>
  <c r="X13" i="312"/>
  <c r="W13" i="312"/>
  <c r="V13" i="312"/>
  <c r="U13" i="312"/>
  <c r="T13" i="312"/>
  <c r="S13" i="312"/>
  <c r="M12" i="312"/>
  <c r="Q12" i="312" s="1"/>
  <c r="M11" i="312"/>
  <c r="Q11" i="312" s="1"/>
  <c r="Q10" i="312"/>
  <c r="P10" i="312"/>
  <c r="M10" i="312"/>
  <c r="M9" i="312"/>
  <c r="Q9" i="312" s="1"/>
  <c r="M8" i="312"/>
  <c r="Q8" i="312" s="1"/>
  <c r="P7" i="312"/>
  <c r="M7" i="312"/>
  <c r="M6" i="312"/>
  <c r="Q6" i="312" s="1"/>
  <c r="M5" i="312"/>
  <c r="Q5" i="312" s="1"/>
  <c r="B22" i="311"/>
  <c r="F20" i="311"/>
  <c r="F19" i="311"/>
  <c r="F18" i="311"/>
  <c r="F17" i="311"/>
  <c r="A15" i="311"/>
  <c r="CV13" i="311"/>
  <c r="CU13" i="311"/>
  <c r="CT13" i="311"/>
  <c r="CS13" i="311"/>
  <c r="CR13" i="311"/>
  <c r="CQ13" i="311"/>
  <c r="CP13" i="311"/>
  <c r="CO13" i="311"/>
  <c r="CN13" i="311"/>
  <c r="CM13" i="311"/>
  <c r="CL13" i="311"/>
  <c r="CK13" i="311"/>
  <c r="CJ13" i="311"/>
  <c r="CI13" i="311"/>
  <c r="CH13" i="311"/>
  <c r="CG13" i="311"/>
  <c r="CF13" i="311"/>
  <c r="CE13" i="311"/>
  <c r="CD13" i="311"/>
  <c r="CC13" i="311"/>
  <c r="CB13" i="311"/>
  <c r="CA13" i="311"/>
  <c r="BZ13" i="311"/>
  <c r="BY13" i="311"/>
  <c r="BX13" i="311"/>
  <c r="BW13" i="311"/>
  <c r="BV13" i="311"/>
  <c r="BU13" i="311"/>
  <c r="BT13" i="311"/>
  <c r="BS13" i="311"/>
  <c r="BR13" i="311"/>
  <c r="BQ13" i="311"/>
  <c r="BP13" i="311"/>
  <c r="BO13" i="311"/>
  <c r="BN13" i="311"/>
  <c r="BM13" i="311"/>
  <c r="BL13" i="311"/>
  <c r="BK13" i="311"/>
  <c r="BJ13" i="311"/>
  <c r="BI13" i="311"/>
  <c r="BH13" i="311"/>
  <c r="BG13" i="311"/>
  <c r="BF13" i="311"/>
  <c r="BE13" i="311"/>
  <c r="BD13" i="311"/>
  <c r="BC13" i="311"/>
  <c r="BB13" i="311"/>
  <c r="AZ13" i="311"/>
  <c r="AY13" i="311"/>
  <c r="AX13" i="311"/>
  <c r="AW13" i="311"/>
  <c r="AV13" i="311"/>
  <c r="AU13" i="311"/>
  <c r="AT13" i="311"/>
  <c r="AS13" i="311"/>
  <c r="AR13" i="311"/>
  <c r="AQ13" i="311"/>
  <c r="AP13" i="311"/>
  <c r="AO13" i="311"/>
  <c r="AN13" i="311"/>
  <c r="AM13" i="311"/>
  <c r="AL13" i="311"/>
  <c r="AK13" i="311"/>
  <c r="AJ13" i="311"/>
  <c r="AI13" i="311"/>
  <c r="AH13" i="311"/>
  <c r="AF13" i="311"/>
  <c r="AD13" i="311"/>
  <c r="AC13" i="311"/>
  <c r="AB13" i="311"/>
  <c r="AA13" i="311"/>
  <c r="Z13" i="311"/>
  <c r="Y13" i="311"/>
  <c r="X13" i="311"/>
  <c r="W13" i="311"/>
  <c r="V13" i="311"/>
  <c r="U13" i="311"/>
  <c r="T13" i="311"/>
  <c r="S13" i="311"/>
  <c r="M12" i="311"/>
  <c r="M11" i="311"/>
  <c r="M10" i="311"/>
  <c r="Q10" i="311" s="1"/>
  <c r="M9" i="311"/>
  <c r="M8" i="311"/>
  <c r="Q7" i="311"/>
  <c r="P7" i="311"/>
  <c r="R7" i="311" s="1"/>
  <c r="M7" i="311"/>
  <c r="M6" i="311"/>
  <c r="M5" i="311"/>
  <c r="B22" i="310"/>
  <c r="F20" i="310"/>
  <c r="F19" i="310"/>
  <c r="F18" i="310"/>
  <c r="F17" i="310"/>
  <c r="A15" i="310"/>
  <c r="CV13" i="310"/>
  <c r="CU13" i="310"/>
  <c r="CT13" i="310"/>
  <c r="CS13" i="310"/>
  <c r="CR13" i="310"/>
  <c r="CQ13" i="310"/>
  <c r="CP13" i="310"/>
  <c r="CO13" i="310"/>
  <c r="CN13" i="310"/>
  <c r="CM13" i="310"/>
  <c r="CL13" i="310"/>
  <c r="CK13" i="310"/>
  <c r="CJ13" i="310"/>
  <c r="CI13" i="310"/>
  <c r="CH13" i="310"/>
  <c r="CG13" i="310"/>
  <c r="CF13" i="310"/>
  <c r="CE13" i="310"/>
  <c r="CD13" i="310"/>
  <c r="CC13" i="310"/>
  <c r="CB13" i="310"/>
  <c r="CA13" i="310"/>
  <c r="BZ13" i="310"/>
  <c r="BY13" i="310"/>
  <c r="BX13" i="310"/>
  <c r="BW13" i="310"/>
  <c r="BV13" i="310"/>
  <c r="BU13" i="310"/>
  <c r="BT13" i="310"/>
  <c r="BS13" i="310"/>
  <c r="BR13" i="310"/>
  <c r="BQ13" i="310"/>
  <c r="BP13" i="310"/>
  <c r="BO13" i="310"/>
  <c r="BN13" i="310"/>
  <c r="BM13" i="310"/>
  <c r="BL13" i="310"/>
  <c r="BK13" i="310"/>
  <c r="BJ13" i="310"/>
  <c r="BI13" i="310"/>
  <c r="BH13" i="310"/>
  <c r="BG13" i="310"/>
  <c r="BF13" i="310"/>
  <c r="BE13" i="310"/>
  <c r="BD13" i="310"/>
  <c r="BC13" i="310"/>
  <c r="BB13" i="310"/>
  <c r="AZ13" i="310"/>
  <c r="AY13" i="310"/>
  <c r="AX13" i="310"/>
  <c r="AW13" i="310"/>
  <c r="AV13" i="310"/>
  <c r="AU13" i="310"/>
  <c r="AT13" i="310"/>
  <c r="AS13" i="310"/>
  <c r="AR13" i="310"/>
  <c r="AQ13" i="310"/>
  <c r="AP13" i="310"/>
  <c r="AO13" i="310"/>
  <c r="AN13" i="310"/>
  <c r="AM13" i="310"/>
  <c r="AL13" i="310"/>
  <c r="AK13" i="310"/>
  <c r="AJ13" i="310"/>
  <c r="AI13" i="310"/>
  <c r="AH13" i="310"/>
  <c r="AF13" i="310"/>
  <c r="AD13" i="310"/>
  <c r="AC13" i="310"/>
  <c r="AB13" i="310"/>
  <c r="AA13" i="310"/>
  <c r="Z13" i="310"/>
  <c r="Y13" i="310"/>
  <c r="X13" i="310"/>
  <c r="W13" i="310"/>
  <c r="V13" i="310"/>
  <c r="U13" i="310"/>
  <c r="T13" i="310"/>
  <c r="S13" i="310"/>
  <c r="M12" i="310"/>
  <c r="M11" i="310"/>
  <c r="Q10" i="310"/>
  <c r="P10" i="310"/>
  <c r="M10" i="310"/>
  <c r="M9" i="310"/>
  <c r="M8" i="310"/>
  <c r="Q7" i="310"/>
  <c r="M7" i="310"/>
  <c r="M6" i="310"/>
  <c r="M5" i="310"/>
  <c r="B22" i="309"/>
  <c r="F20" i="309"/>
  <c r="F19" i="309"/>
  <c r="F18" i="309"/>
  <c r="F17" i="309"/>
  <c r="A15" i="309"/>
  <c r="CV13" i="309"/>
  <c r="CU13" i="309"/>
  <c r="CT13" i="309"/>
  <c r="CS13" i="309"/>
  <c r="CR13" i="309"/>
  <c r="CQ13" i="309"/>
  <c r="CP13" i="309"/>
  <c r="CO13" i="309"/>
  <c r="CN13" i="309"/>
  <c r="CM13" i="309"/>
  <c r="CL13" i="309"/>
  <c r="CK13" i="309"/>
  <c r="CJ13" i="309"/>
  <c r="CI13" i="309"/>
  <c r="CH13" i="309"/>
  <c r="CG13" i="309"/>
  <c r="CF13" i="309"/>
  <c r="CE13" i="309"/>
  <c r="CD13" i="309"/>
  <c r="CC13" i="309"/>
  <c r="CB13" i="309"/>
  <c r="CA13" i="309"/>
  <c r="BZ13" i="309"/>
  <c r="BY13" i="309"/>
  <c r="BX13" i="309"/>
  <c r="BW13" i="309"/>
  <c r="BV13" i="309"/>
  <c r="BU13" i="309"/>
  <c r="BT13" i="309"/>
  <c r="BS13" i="309"/>
  <c r="BR13" i="309"/>
  <c r="BQ13" i="309"/>
  <c r="BP13" i="309"/>
  <c r="BO13" i="309"/>
  <c r="BN13" i="309"/>
  <c r="BM13" i="309"/>
  <c r="BL13" i="309"/>
  <c r="BK13" i="309"/>
  <c r="BJ13" i="309"/>
  <c r="BI13" i="309"/>
  <c r="BH13" i="309"/>
  <c r="BG13" i="309"/>
  <c r="BF13" i="309"/>
  <c r="BE13" i="309"/>
  <c r="BD13" i="309"/>
  <c r="BC13" i="309"/>
  <c r="BB13" i="309"/>
  <c r="AZ13" i="309"/>
  <c r="AY13" i="309"/>
  <c r="AX13" i="309"/>
  <c r="AW13" i="309"/>
  <c r="AV13" i="309"/>
  <c r="AU13" i="309"/>
  <c r="AT13" i="309"/>
  <c r="AS13" i="309"/>
  <c r="AR13" i="309"/>
  <c r="AQ13" i="309"/>
  <c r="AP13" i="309"/>
  <c r="AO13" i="309"/>
  <c r="AN13" i="309"/>
  <c r="AM13" i="309"/>
  <c r="AL13" i="309"/>
  <c r="AK13" i="309"/>
  <c r="AJ13" i="309"/>
  <c r="AI13" i="309"/>
  <c r="AH13" i="309"/>
  <c r="AF13" i="309"/>
  <c r="AD13" i="309"/>
  <c r="AC13" i="309"/>
  <c r="AB13" i="309"/>
  <c r="AA13" i="309"/>
  <c r="Z13" i="309"/>
  <c r="Y13" i="309"/>
  <c r="X13" i="309"/>
  <c r="W13" i="309"/>
  <c r="V13" i="309"/>
  <c r="U13" i="309"/>
  <c r="T13" i="309"/>
  <c r="S13" i="309"/>
  <c r="M12" i="309"/>
  <c r="M11" i="309"/>
  <c r="Q10" i="309"/>
  <c r="M10" i="309"/>
  <c r="M9" i="309"/>
  <c r="M8" i="309"/>
  <c r="P7" i="309"/>
  <c r="M7" i="309"/>
  <c r="M6" i="309"/>
  <c r="M5" i="309"/>
  <c r="B22" i="308"/>
  <c r="F20" i="308"/>
  <c r="F19" i="308"/>
  <c r="F18" i="308"/>
  <c r="F17" i="308"/>
  <c r="A15" i="308"/>
  <c r="CV13" i="308"/>
  <c r="CU13" i="308"/>
  <c r="CT13" i="308"/>
  <c r="CS13" i="308"/>
  <c r="CR13" i="308"/>
  <c r="CQ13" i="308"/>
  <c r="CP13" i="308"/>
  <c r="CO13" i="308"/>
  <c r="CN13" i="308"/>
  <c r="CM13" i="308"/>
  <c r="CL13" i="308"/>
  <c r="CK13" i="308"/>
  <c r="CJ13" i="308"/>
  <c r="CI13" i="308"/>
  <c r="CH13" i="308"/>
  <c r="CG13" i="308"/>
  <c r="CF13" i="308"/>
  <c r="CE13" i="308"/>
  <c r="CD13" i="308"/>
  <c r="CC13" i="308"/>
  <c r="CB13" i="308"/>
  <c r="CA13" i="308"/>
  <c r="BZ13" i="308"/>
  <c r="BY13" i="308"/>
  <c r="BX13" i="308"/>
  <c r="BW13" i="308"/>
  <c r="BV13" i="308"/>
  <c r="BU13" i="308"/>
  <c r="BT13" i="308"/>
  <c r="BS13" i="308"/>
  <c r="BR13" i="308"/>
  <c r="BQ13" i="308"/>
  <c r="BP13" i="308"/>
  <c r="BO13" i="308"/>
  <c r="BN13" i="308"/>
  <c r="BM13" i="308"/>
  <c r="BL13" i="308"/>
  <c r="BK13" i="308"/>
  <c r="BJ13" i="308"/>
  <c r="BI13" i="308"/>
  <c r="BH13" i="308"/>
  <c r="BG13" i="308"/>
  <c r="BF13" i="308"/>
  <c r="BE13" i="308"/>
  <c r="BD13" i="308"/>
  <c r="BC13" i="308"/>
  <c r="BB13" i="308"/>
  <c r="AZ13" i="308"/>
  <c r="AY13" i="308"/>
  <c r="AX13" i="308"/>
  <c r="AW13" i="308"/>
  <c r="AV13" i="308"/>
  <c r="AU13" i="308"/>
  <c r="AT13" i="308"/>
  <c r="AS13" i="308"/>
  <c r="AR13" i="308"/>
  <c r="AQ13" i="308"/>
  <c r="AP13" i="308"/>
  <c r="AO13" i="308"/>
  <c r="AN13" i="308"/>
  <c r="AM13" i="308"/>
  <c r="AL13" i="308"/>
  <c r="AK13" i="308"/>
  <c r="AJ13" i="308"/>
  <c r="AI13" i="308"/>
  <c r="AH13" i="308"/>
  <c r="AF13" i="308"/>
  <c r="AD13" i="308"/>
  <c r="AC13" i="308"/>
  <c r="AB13" i="308"/>
  <c r="AA13" i="308"/>
  <c r="Z13" i="308"/>
  <c r="Y13" i="308"/>
  <c r="X13" i="308"/>
  <c r="W13" i="308"/>
  <c r="V13" i="308"/>
  <c r="U13" i="308"/>
  <c r="T13" i="308"/>
  <c r="S13" i="308"/>
  <c r="M12" i="308"/>
  <c r="M11" i="308"/>
  <c r="P10" i="308"/>
  <c r="M10" i="308"/>
  <c r="M9" i="308"/>
  <c r="M8" i="308"/>
  <c r="M7" i="308"/>
  <c r="M6" i="308"/>
  <c r="M5" i="308"/>
  <c r="B22" i="307"/>
  <c r="F20" i="307"/>
  <c r="F19" i="307"/>
  <c r="F18" i="307"/>
  <c r="F17" i="307"/>
  <c r="A15" i="307"/>
  <c r="CV13" i="307"/>
  <c r="CU13" i="307"/>
  <c r="CT13" i="307"/>
  <c r="CS13" i="307"/>
  <c r="CR13" i="307"/>
  <c r="CQ13" i="307"/>
  <c r="CP13" i="307"/>
  <c r="CO13" i="307"/>
  <c r="CN13" i="307"/>
  <c r="CM13" i="307"/>
  <c r="CL13" i="307"/>
  <c r="CK13" i="307"/>
  <c r="CJ13" i="307"/>
  <c r="CI13" i="307"/>
  <c r="CH13" i="307"/>
  <c r="CG13" i="307"/>
  <c r="CF13" i="307"/>
  <c r="CE13" i="307"/>
  <c r="CD13" i="307"/>
  <c r="CC13" i="307"/>
  <c r="CB13" i="307"/>
  <c r="CA13" i="307"/>
  <c r="BZ13" i="307"/>
  <c r="BY13" i="307"/>
  <c r="BX13" i="307"/>
  <c r="BW13" i="307"/>
  <c r="BV13" i="307"/>
  <c r="BU13" i="307"/>
  <c r="BT13" i="307"/>
  <c r="BS13" i="307"/>
  <c r="BR13" i="307"/>
  <c r="BQ13" i="307"/>
  <c r="BP13" i="307"/>
  <c r="BO13" i="307"/>
  <c r="BN13" i="307"/>
  <c r="BM13" i="307"/>
  <c r="BL13" i="307"/>
  <c r="BK13" i="307"/>
  <c r="BJ13" i="307"/>
  <c r="BI13" i="307"/>
  <c r="BH13" i="307"/>
  <c r="BG13" i="307"/>
  <c r="BF13" i="307"/>
  <c r="BE13" i="307"/>
  <c r="BD13" i="307"/>
  <c r="BC13" i="307"/>
  <c r="BB13" i="307"/>
  <c r="AZ13" i="307"/>
  <c r="AY13" i="307"/>
  <c r="AX13" i="307"/>
  <c r="AW13" i="307"/>
  <c r="AV13" i="307"/>
  <c r="AU13" i="307"/>
  <c r="AT13" i="307"/>
  <c r="AS13" i="307"/>
  <c r="AR13" i="307"/>
  <c r="AQ13" i="307"/>
  <c r="AP13" i="307"/>
  <c r="AO13" i="307"/>
  <c r="AN13" i="307"/>
  <c r="AM13" i="307"/>
  <c r="AL13" i="307"/>
  <c r="AK13" i="307"/>
  <c r="AJ13" i="307"/>
  <c r="AI13" i="307"/>
  <c r="AH13" i="307"/>
  <c r="AF13" i="307"/>
  <c r="AD13" i="307"/>
  <c r="AC13" i="307"/>
  <c r="AB13" i="307"/>
  <c r="AA13" i="307"/>
  <c r="Z13" i="307"/>
  <c r="Y13" i="307"/>
  <c r="X13" i="307"/>
  <c r="W13" i="307"/>
  <c r="V13" i="307"/>
  <c r="U13" i="307"/>
  <c r="T13" i="307"/>
  <c r="S13" i="307"/>
  <c r="M12" i="307"/>
  <c r="M11" i="307"/>
  <c r="M10" i="307"/>
  <c r="M9" i="307"/>
  <c r="M8" i="307"/>
  <c r="Q7" i="307"/>
  <c r="P7" i="307"/>
  <c r="M7" i="307"/>
  <c r="M6" i="307"/>
  <c r="M5" i="307"/>
  <c r="B22" i="306"/>
  <c r="F20" i="306"/>
  <c r="F19" i="306"/>
  <c r="F18" i="306"/>
  <c r="F17" i="306"/>
  <c r="A15" i="306"/>
  <c r="CV13" i="306"/>
  <c r="CU13" i="306"/>
  <c r="CT13" i="306"/>
  <c r="CS13" i="306"/>
  <c r="CR13" i="306"/>
  <c r="CQ13" i="306"/>
  <c r="CP13" i="306"/>
  <c r="CO13" i="306"/>
  <c r="CN13" i="306"/>
  <c r="CM13" i="306"/>
  <c r="CL13" i="306"/>
  <c r="CK13" i="306"/>
  <c r="CJ13" i="306"/>
  <c r="CI13" i="306"/>
  <c r="CH13" i="306"/>
  <c r="CG13" i="306"/>
  <c r="CF13" i="306"/>
  <c r="CE13" i="306"/>
  <c r="CD13" i="306"/>
  <c r="CC13" i="306"/>
  <c r="CB13" i="306"/>
  <c r="CA13" i="306"/>
  <c r="BZ13" i="306"/>
  <c r="BY13" i="306"/>
  <c r="BX13" i="306"/>
  <c r="BW13" i="306"/>
  <c r="BV13" i="306"/>
  <c r="BU13" i="306"/>
  <c r="BT13" i="306"/>
  <c r="BS13" i="306"/>
  <c r="BR13" i="306"/>
  <c r="BQ13" i="306"/>
  <c r="BP13" i="306"/>
  <c r="BO13" i="306"/>
  <c r="BN13" i="306"/>
  <c r="BM13" i="306"/>
  <c r="BL13" i="306"/>
  <c r="BK13" i="306"/>
  <c r="BJ13" i="306"/>
  <c r="BI13" i="306"/>
  <c r="BH13" i="306"/>
  <c r="BG13" i="306"/>
  <c r="BF13" i="306"/>
  <c r="BE13" i="306"/>
  <c r="BD13" i="306"/>
  <c r="BC13" i="306"/>
  <c r="BB13" i="306"/>
  <c r="AZ13" i="306"/>
  <c r="AY13" i="306"/>
  <c r="AX13" i="306"/>
  <c r="AW13" i="306"/>
  <c r="AV13" i="306"/>
  <c r="AU13" i="306"/>
  <c r="AT13" i="306"/>
  <c r="AS13" i="306"/>
  <c r="AR13" i="306"/>
  <c r="AQ13" i="306"/>
  <c r="AP13" i="306"/>
  <c r="AO13" i="306"/>
  <c r="AN13" i="306"/>
  <c r="AM13" i="306"/>
  <c r="AL13" i="306"/>
  <c r="AK13" i="306"/>
  <c r="AJ13" i="306"/>
  <c r="AI13" i="306"/>
  <c r="AH13" i="306"/>
  <c r="AF13" i="306"/>
  <c r="AD13" i="306"/>
  <c r="AC13" i="306"/>
  <c r="AB13" i="306"/>
  <c r="AA13" i="306"/>
  <c r="Z13" i="306"/>
  <c r="Y13" i="306"/>
  <c r="X13" i="306"/>
  <c r="W13" i="306"/>
  <c r="V13" i="306"/>
  <c r="U13" i="306"/>
  <c r="T13" i="306"/>
  <c r="S13" i="306"/>
  <c r="M12" i="306"/>
  <c r="M11" i="306"/>
  <c r="Q10" i="306"/>
  <c r="P10" i="306"/>
  <c r="R10" i="306" s="1"/>
  <c r="M10" i="306"/>
  <c r="M9" i="306"/>
  <c r="M8" i="306"/>
  <c r="Q8" i="306" s="1"/>
  <c r="P7" i="306"/>
  <c r="M7" i="306"/>
  <c r="Q7" i="306" s="1"/>
  <c r="M6" i="306"/>
  <c r="M5" i="306"/>
  <c r="Q5" i="306" s="1"/>
  <c r="B22" i="305"/>
  <c r="F20" i="305"/>
  <c r="F19" i="305"/>
  <c r="F18" i="305"/>
  <c r="F17" i="305"/>
  <c r="A15" i="305"/>
  <c r="CV13" i="305"/>
  <c r="CU13" i="305"/>
  <c r="CT13" i="305"/>
  <c r="CS13" i="305"/>
  <c r="CR13" i="305"/>
  <c r="CQ13" i="305"/>
  <c r="CP13" i="305"/>
  <c r="CO13" i="305"/>
  <c r="CN13" i="305"/>
  <c r="CM13" i="305"/>
  <c r="CL13" i="305"/>
  <c r="CK13" i="305"/>
  <c r="CJ13" i="305"/>
  <c r="CI13" i="305"/>
  <c r="CH13" i="305"/>
  <c r="CG13" i="305"/>
  <c r="CF13" i="305"/>
  <c r="CE13" i="305"/>
  <c r="CD13" i="305"/>
  <c r="CC13" i="305"/>
  <c r="CB13" i="305"/>
  <c r="CA13" i="305"/>
  <c r="BZ13" i="305"/>
  <c r="BY13" i="305"/>
  <c r="BX13" i="305"/>
  <c r="BW13" i="305"/>
  <c r="BV13" i="305"/>
  <c r="BU13" i="305"/>
  <c r="BT13" i="305"/>
  <c r="BS13" i="305"/>
  <c r="BR13" i="305"/>
  <c r="BQ13" i="305"/>
  <c r="BP13" i="305"/>
  <c r="BO13" i="305"/>
  <c r="BN13" i="305"/>
  <c r="BM13" i="305"/>
  <c r="BL13" i="305"/>
  <c r="BK13" i="305"/>
  <c r="BJ13" i="305"/>
  <c r="BI13" i="305"/>
  <c r="BH13" i="305"/>
  <c r="BG13" i="305"/>
  <c r="BF13" i="305"/>
  <c r="BE13" i="305"/>
  <c r="BD13" i="305"/>
  <c r="BC13" i="305"/>
  <c r="BB13" i="305"/>
  <c r="AZ13" i="305"/>
  <c r="AY13" i="305"/>
  <c r="AX13" i="305"/>
  <c r="AW13" i="305"/>
  <c r="AV13" i="305"/>
  <c r="AU13" i="305"/>
  <c r="AT13" i="305"/>
  <c r="AS13" i="305"/>
  <c r="AR13" i="305"/>
  <c r="AQ13" i="305"/>
  <c r="AP13" i="305"/>
  <c r="AO13" i="305"/>
  <c r="AN13" i="305"/>
  <c r="AM13" i="305"/>
  <c r="AL13" i="305"/>
  <c r="AK13" i="305"/>
  <c r="AJ13" i="305"/>
  <c r="AI13" i="305"/>
  <c r="AH13" i="305"/>
  <c r="AF13" i="305"/>
  <c r="AD13" i="305"/>
  <c r="AC13" i="305"/>
  <c r="AB13" i="305"/>
  <c r="AA13" i="305"/>
  <c r="Z13" i="305"/>
  <c r="Y13" i="305"/>
  <c r="X13" i="305"/>
  <c r="W13" i="305"/>
  <c r="V13" i="305"/>
  <c r="U13" i="305"/>
  <c r="T13" i="305"/>
  <c r="S13" i="305"/>
  <c r="M12" i="305"/>
  <c r="M11" i="305"/>
  <c r="Q10" i="305"/>
  <c r="M10" i="305"/>
  <c r="M9" i="305"/>
  <c r="M8" i="305"/>
  <c r="Q7" i="305"/>
  <c r="M7" i="305"/>
  <c r="M6" i="305"/>
  <c r="M5" i="305"/>
  <c r="B22" i="304"/>
  <c r="F20" i="304"/>
  <c r="F19" i="304"/>
  <c r="F18" i="304"/>
  <c r="F17" i="304"/>
  <c r="A15" i="304"/>
  <c r="CV13" i="304"/>
  <c r="CU13" i="304"/>
  <c r="CT13" i="304"/>
  <c r="CS13" i="304"/>
  <c r="CR13" i="304"/>
  <c r="CQ13" i="304"/>
  <c r="CP13" i="304"/>
  <c r="CO13" i="304"/>
  <c r="CN13" i="304"/>
  <c r="CM13" i="304"/>
  <c r="CL13" i="304"/>
  <c r="CK13" i="304"/>
  <c r="CJ13" i="304"/>
  <c r="CI13" i="304"/>
  <c r="CH13" i="304"/>
  <c r="CG13" i="304"/>
  <c r="CF13" i="304"/>
  <c r="CE13" i="304"/>
  <c r="CD13" i="304"/>
  <c r="CC13" i="304"/>
  <c r="CB13" i="304"/>
  <c r="CA13" i="304"/>
  <c r="BZ13" i="304"/>
  <c r="BY13" i="304"/>
  <c r="BX13" i="304"/>
  <c r="BW13" i="304"/>
  <c r="BV13" i="304"/>
  <c r="BU13" i="304"/>
  <c r="BT13" i="304"/>
  <c r="BS13" i="304"/>
  <c r="BR13" i="304"/>
  <c r="BQ13" i="304"/>
  <c r="BP13" i="304"/>
  <c r="BO13" i="304"/>
  <c r="BN13" i="304"/>
  <c r="BM13" i="304"/>
  <c r="BL13" i="304"/>
  <c r="BK13" i="304"/>
  <c r="BJ13" i="304"/>
  <c r="BI13" i="304"/>
  <c r="BH13" i="304"/>
  <c r="BG13" i="304"/>
  <c r="BF13" i="304"/>
  <c r="BE13" i="304"/>
  <c r="BD13" i="304"/>
  <c r="BC13" i="304"/>
  <c r="BB13" i="304"/>
  <c r="AZ13" i="304"/>
  <c r="AY13" i="304"/>
  <c r="AX13" i="304"/>
  <c r="AW13" i="304"/>
  <c r="AV13" i="304"/>
  <c r="AU13" i="304"/>
  <c r="AT13" i="304"/>
  <c r="AS13" i="304"/>
  <c r="AR13" i="304"/>
  <c r="AQ13" i="304"/>
  <c r="AP13" i="304"/>
  <c r="AO13" i="304"/>
  <c r="AN13" i="304"/>
  <c r="AM13" i="304"/>
  <c r="AL13" i="304"/>
  <c r="AK13" i="304"/>
  <c r="AJ13" i="304"/>
  <c r="AI13" i="304"/>
  <c r="AH13" i="304"/>
  <c r="AF13" i="304"/>
  <c r="AD13" i="304"/>
  <c r="AC13" i="304"/>
  <c r="AB13" i="304"/>
  <c r="AA13" i="304"/>
  <c r="Z13" i="304"/>
  <c r="Y13" i="304"/>
  <c r="X13" i="304"/>
  <c r="W13" i="304"/>
  <c r="V13" i="304"/>
  <c r="U13" i="304"/>
  <c r="T13" i="304"/>
  <c r="S13" i="304"/>
  <c r="M12" i="304"/>
  <c r="M11" i="304"/>
  <c r="M10" i="304"/>
  <c r="M9" i="304"/>
  <c r="M8" i="304"/>
  <c r="M7" i="304"/>
  <c r="M6" i="304"/>
  <c r="M5" i="304"/>
  <c r="M13" i="304" s="1"/>
  <c r="E20" i="304" s="1"/>
  <c r="B22" i="303"/>
  <c r="F20" i="303"/>
  <c r="F19" i="303"/>
  <c r="F18" i="303"/>
  <c r="F17" i="303"/>
  <c r="A15" i="303"/>
  <c r="CV13" i="303"/>
  <c r="CU13" i="303"/>
  <c r="CT13" i="303"/>
  <c r="CS13" i="303"/>
  <c r="CR13" i="303"/>
  <c r="CQ13" i="303"/>
  <c r="CP13" i="303"/>
  <c r="CO13" i="303"/>
  <c r="CN13" i="303"/>
  <c r="CM13" i="303"/>
  <c r="CL13" i="303"/>
  <c r="CK13" i="303"/>
  <c r="CJ13" i="303"/>
  <c r="CI13" i="303"/>
  <c r="CH13" i="303"/>
  <c r="CG13" i="303"/>
  <c r="CF13" i="303"/>
  <c r="CE13" i="303"/>
  <c r="CD13" i="303"/>
  <c r="CC13" i="303"/>
  <c r="CB13" i="303"/>
  <c r="CA13" i="303"/>
  <c r="BZ13" i="303"/>
  <c r="BY13" i="303"/>
  <c r="BX13" i="303"/>
  <c r="BW13" i="303"/>
  <c r="BV13" i="303"/>
  <c r="BU13" i="303"/>
  <c r="BT13" i="303"/>
  <c r="BS13" i="303"/>
  <c r="BR13" i="303"/>
  <c r="BQ13" i="303"/>
  <c r="BP13" i="303"/>
  <c r="BO13" i="303"/>
  <c r="BN13" i="303"/>
  <c r="BM13" i="303"/>
  <c r="BL13" i="303"/>
  <c r="BK13" i="303"/>
  <c r="BJ13" i="303"/>
  <c r="BI13" i="303"/>
  <c r="BH13" i="303"/>
  <c r="BG13" i="303"/>
  <c r="BF13" i="303"/>
  <c r="BE13" i="303"/>
  <c r="BD13" i="303"/>
  <c r="BC13" i="303"/>
  <c r="BB13" i="303"/>
  <c r="AZ13" i="303"/>
  <c r="AY13" i="303"/>
  <c r="AX13" i="303"/>
  <c r="AW13" i="303"/>
  <c r="AV13" i="303"/>
  <c r="AU13" i="303"/>
  <c r="AT13" i="303"/>
  <c r="AS13" i="303"/>
  <c r="AR13" i="303"/>
  <c r="AQ13" i="303"/>
  <c r="AP13" i="303"/>
  <c r="AO13" i="303"/>
  <c r="AN13" i="303"/>
  <c r="AM13" i="303"/>
  <c r="AL13" i="303"/>
  <c r="AK13" i="303"/>
  <c r="AJ13" i="303"/>
  <c r="AI13" i="303"/>
  <c r="AH13" i="303"/>
  <c r="AF13" i="303"/>
  <c r="AD13" i="303"/>
  <c r="AC13" i="303"/>
  <c r="AB13" i="303"/>
  <c r="AA13" i="303"/>
  <c r="Z13" i="303"/>
  <c r="Y13" i="303"/>
  <c r="X13" i="303"/>
  <c r="W13" i="303"/>
  <c r="V13" i="303"/>
  <c r="U13" i="303"/>
  <c r="T13" i="303"/>
  <c r="S13" i="303"/>
  <c r="M12" i="303"/>
  <c r="M11" i="303"/>
  <c r="Q10" i="303"/>
  <c r="P10" i="303"/>
  <c r="M10" i="303"/>
  <c r="M9" i="303"/>
  <c r="M8" i="303"/>
  <c r="Q7" i="303"/>
  <c r="M7" i="303"/>
  <c r="M6" i="303"/>
  <c r="M5" i="303"/>
  <c r="B22" i="302"/>
  <c r="F20" i="302"/>
  <c r="F19" i="302"/>
  <c r="F18" i="302"/>
  <c r="F17" i="302"/>
  <c r="A15" i="302"/>
  <c r="CV13" i="302"/>
  <c r="CU13" i="302"/>
  <c r="CT13" i="302"/>
  <c r="CS13" i="302"/>
  <c r="CR13" i="302"/>
  <c r="CQ13" i="302"/>
  <c r="CP13" i="302"/>
  <c r="CO13" i="302"/>
  <c r="CN13" i="302"/>
  <c r="CM13" i="302"/>
  <c r="CL13" i="302"/>
  <c r="CK13" i="302"/>
  <c r="CJ13" i="302"/>
  <c r="CI13" i="302"/>
  <c r="CH13" i="302"/>
  <c r="CG13" i="302"/>
  <c r="CF13" i="302"/>
  <c r="CE13" i="302"/>
  <c r="CD13" i="302"/>
  <c r="CC13" i="302"/>
  <c r="CB13" i="302"/>
  <c r="CA13" i="302"/>
  <c r="BZ13" i="302"/>
  <c r="BY13" i="302"/>
  <c r="BX13" i="302"/>
  <c r="BW13" i="302"/>
  <c r="BV13" i="302"/>
  <c r="BU13" i="302"/>
  <c r="BT13" i="302"/>
  <c r="BS13" i="302"/>
  <c r="BR13" i="302"/>
  <c r="BQ13" i="302"/>
  <c r="BP13" i="302"/>
  <c r="BO13" i="302"/>
  <c r="BN13" i="302"/>
  <c r="BM13" i="302"/>
  <c r="BL13" i="302"/>
  <c r="BK13" i="302"/>
  <c r="BJ13" i="302"/>
  <c r="BI13" i="302"/>
  <c r="BH13" i="302"/>
  <c r="BG13" i="302"/>
  <c r="BF13" i="302"/>
  <c r="BE13" i="302"/>
  <c r="BD13" i="302"/>
  <c r="BC13" i="302"/>
  <c r="BB13" i="302"/>
  <c r="AZ13" i="302"/>
  <c r="AY13" i="302"/>
  <c r="AX13" i="302"/>
  <c r="AW13" i="302"/>
  <c r="AV13" i="302"/>
  <c r="AU13" i="302"/>
  <c r="AT13" i="302"/>
  <c r="AS13" i="302"/>
  <c r="AR13" i="302"/>
  <c r="AQ13" i="302"/>
  <c r="AP13" i="302"/>
  <c r="AO13" i="302"/>
  <c r="AN13" i="302"/>
  <c r="AM13" i="302"/>
  <c r="AL13" i="302"/>
  <c r="AK13" i="302"/>
  <c r="AJ13" i="302"/>
  <c r="AI13" i="302"/>
  <c r="AH13" i="302"/>
  <c r="AF13" i="302"/>
  <c r="AD13" i="302"/>
  <c r="AC13" i="302"/>
  <c r="AB13" i="302"/>
  <c r="AA13" i="302"/>
  <c r="Z13" i="302"/>
  <c r="Y13" i="302"/>
  <c r="X13" i="302"/>
  <c r="W13" i="302"/>
  <c r="V13" i="302"/>
  <c r="U13" i="302"/>
  <c r="T13" i="302"/>
  <c r="S13" i="302"/>
  <c r="P12" i="302"/>
  <c r="M12" i="302"/>
  <c r="Q12" i="302" s="1"/>
  <c r="M11" i="302"/>
  <c r="P10" i="302"/>
  <c r="M10" i="302"/>
  <c r="P9" i="302"/>
  <c r="R9" i="302" s="1"/>
  <c r="M9" i="302"/>
  <c r="Q9" i="302" s="1"/>
  <c r="M8" i="302"/>
  <c r="Q7" i="302"/>
  <c r="P7" i="302"/>
  <c r="M7" i="302"/>
  <c r="P6" i="302"/>
  <c r="M6" i="302"/>
  <c r="Q6" i="302" s="1"/>
  <c r="M5" i="302"/>
  <c r="B22" i="301"/>
  <c r="F20" i="301"/>
  <c r="F19" i="301"/>
  <c r="F18" i="301"/>
  <c r="F17" i="301"/>
  <c r="A15" i="301"/>
  <c r="CV13" i="301"/>
  <c r="CU13" i="301"/>
  <c r="CT13" i="301"/>
  <c r="CS13" i="301"/>
  <c r="CR13" i="301"/>
  <c r="CQ13" i="301"/>
  <c r="CP13" i="301"/>
  <c r="CO13" i="301"/>
  <c r="CN13" i="301"/>
  <c r="CM13" i="301"/>
  <c r="CL13" i="301"/>
  <c r="CK13" i="301"/>
  <c r="CJ13" i="301"/>
  <c r="CI13" i="301"/>
  <c r="CH13" i="301"/>
  <c r="CG13" i="301"/>
  <c r="CF13" i="301"/>
  <c r="CE13" i="301"/>
  <c r="CD13" i="301"/>
  <c r="CC13" i="301"/>
  <c r="CB13" i="301"/>
  <c r="CA13" i="301"/>
  <c r="BZ13" i="301"/>
  <c r="BY13" i="301"/>
  <c r="BX13" i="301"/>
  <c r="BW13" i="301"/>
  <c r="BV13" i="301"/>
  <c r="BU13" i="301"/>
  <c r="BT13" i="301"/>
  <c r="BS13" i="301"/>
  <c r="BR13" i="301"/>
  <c r="BQ13" i="301"/>
  <c r="BP13" i="301"/>
  <c r="BO13" i="301"/>
  <c r="BN13" i="301"/>
  <c r="BM13" i="301"/>
  <c r="BL13" i="301"/>
  <c r="BK13" i="301"/>
  <c r="BJ13" i="301"/>
  <c r="BI13" i="301"/>
  <c r="BH13" i="301"/>
  <c r="BG13" i="301"/>
  <c r="BF13" i="301"/>
  <c r="BE13" i="301"/>
  <c r="BD13" i="301"/>
  <c r="BC13" i="301"/>
  <c r="BB13" i="301"/>
  <c r="AZ13" i="301"/>
  <c r="AY13" i="301"/>
  <c r="AX13" i="301"/>
  <c r="AW13" i="301"/>
  <c r="AV13" i="301"/>
  <c r="AU13" i="301"/>
  <c r="AT13" i="301"/>
  <c r="AS13" i="301"/>
  <c r="AR13" i="301"/>
  <c r="AQ13" i="301"/>
  <c r="AP13" i="301"/>
  <c r="AO13" i="301"/>
  <c r="AN13" i="301"/>
  <c r="AM13" i="301"/>
  <c r="AL13" i="301"/>
  <c r="AK13" i="301"/>
  <c r="AJ13" i="301"/>
  <c r="AI13" i="301"/>
  <c r="AH13" i="301"/>
  <c r="AF13" i="301"/>
  <c r="AD13" i="301"/>
  <c r="AC13" i="301"/>
  <c r="AB13" i="301"/>
  <c r="AA13" i="301"/>
  <c r="Z13" i="301"/>
  <c r="Y13" i="301"/>
  <c r="X13" i="301"/>
  <c r="W13" i="301"/>
  <c r="V13" i="301"/>
  <c r="U13" i="301"/>
  <c r="T13" i="301"/>
  <c r="S13" i="301"/>
  <c r="M12" i="301"/>
  <c r="Q12" i="301" s="1"/>
  <c r="M11" i="301"/>
  <c r="Q10" i="301"/>
  <c r="M10" i="301"/>
  <c r="M9" i="301"/>
  <c r="Q9" i="301" s="1"/>
  <c r="M8" i="301"/>
  <c r="P7" i="301"/>
  <c r="M7" i="301"/>
  <c r="M6" i="301"/>
  <c r="Q6" i="301" s="1"/>
  <c r="M5" i="301"/>
  <c r="B22" i="300"/>
  <c r="F20" i="300"/>
  <c r="F19" i="300"/>
  <c r="F18" i="300"/>
  <c r="F17" i="300"/>
  <c r="A15" i="300"/>
  <c r="CV13" i="300"/>
  <c r="CU13" i="300"/>
  <c r="CT13" i="300"/>
  <c r="CS13" i="300"/>
  <c r="CR13" i="300"/>
  <c r="CQ13" i="300"/>
  <c r="CP13" i="300"/>
  <c r="CO13" i="300"/>
  <c r="CN13" i="300"/>
  <c r="CM13" i="300"/>
  <c r="CL13" i="300"/>
  <c r="CK13" i="300"/>
  <c r="CJ13" i="300"/>
  <c r="CI13" i="300"/>
  <c r="CH13" i="300"/>
  <c r="CG13" i="300"/>
  <c r="CF13" i="300"/>
  <c r="CE13" i="300"/>
  <c r="CD13" i="300"/>
  <c r="CC13" i="300"/>
  <c r="CB13" i="300"/>
  <c r="CA13" i="300"/>
  <c r="BZ13" i="300"/>
  <c r="BY13" i="300"/>
  <c r="BX13" i="300"/>
  <c r="BW13" i="300"/>
  <c r="BV13" i="300"/>
  <c r="BU13" i="300"/>
  <c r="BT13" i="300"/>
  <c r="BS13" i="300"/>
  <c r="BR13" i="300"/>
  <c r="BQ13" i="300"/>
  <c r="BP13" i="300"/>
  <c r="BO13" i="300"/>
  <c r="BN13" i="300"/>
  <c r="BM13" i="300"/>
  <c r="BL13" i="300"/>
  <c r="BK13" i="300"/>
  <c r="BJ13" i="300"/>
  <c r="BI13" i="300"/>
  <c r="BH13" i="300"/>
  <c r="BG13" i="300"/>
  <c r="BF13" i="300"/>
  <c r="BE13" i="300"/>
  <c r="BD13" i="300"/>
  <c r="BC13" i="300"/>
  <c r="BB13" i="300"/>
  <c r="AZ13" i="300"/>
  <c r="AY13" i="300"/>
  <c r="AX13" i="300"/>
  <c r="AW13" i="300"/>
  <c r="AV13" i="300"/>
  <c r="AU13" i="300"/>
  <c r="AT13" i="300"/>
  <c r="AS13" i="300"/>
  <c r="AR13" i="300"/>
  <c r="AQ13" i="300"/>
  <c r="AP13" i="300"/>
  <c r="AO13" i="300"/>
  <c r="AN13" i="300"/>
  <c r="AM13" i="300"/>
  <c r="AL13" i="300"/>
  <c r="AK13" i="300"/>
  <c r="AJ13" i="300"/>
  <c r="AI13" i="300"/>
  <c r="AH13" i="300"/>
  <c r="AF13" i="300"/>
  <c r="AD13" i="300"/>
  <c r="AC13" i="300"/>
  <c r="AB13" i="300"/>
  <c r="AA13" i="300"/>
  <c r="Z13" i="300"/>
  <c r="Y13" i="300"/>
  <c r="X13" i="300"/>
  <c r="W13" i="300"/>
  <c r="V13" i="300"/>
  <c r="U13" i="300"/>
  <c r="T13" i="300"/>
  <c r="S13" i="300"/>
  <c r="M12" i="300"/>
  <c r="Q12" i="300" s="1"/>
  <c r="Q11" i="300"/>
  <c r="M11" i="300"/>
  <c r="M10" i="300"/>
  <c r="M9" i="300"/>
  <c r="Q9" i="300" s="1"/>
  <c r="Q8" i="300"/>
  <c r="M8" i="300"/>
  <c r="M7" i="300"/>
  <c r="M13" i="300" s="1"/>
  <c r="M6" i="300"/>
  <c r="Q6" i="300" s="1"/>
  <c r="Q5" i="300"/>
  <c r="M5" i="300"/>
  <c r="B22" i="299"/>
  <c r="F20" i="299"/>
  <c r="F19" i="299"/>
  <c r="F18" i="299"/>
  <c r="F17" i="299"/>
  <c r="A15" i="299"/>
  <c r="CV13" i="299"/>
  <c r="CU13" i="299"/>
  <c r="CT13" i="299"/>
  <c r="CS13" i="299"/>
  <c r="CR13" i="299"/>
  <c r="CQ13" i="299"/>
  <c r="CP13" i="299"/>
  <c r="CO13" i="299"/>
  <c r="CN13" i="299"/>
  <c r="CM13" i="299"/>
  <c r="CL13" i="299"/>
  <c r="CK13" i="299"/>
  <c r="CJ13" i="299"/>
  <c r="CI13" i="299"/>
  <c r="CH13" i="299"/>
  <c r="CG13" i="299"/>
  <c r="CF13" i="299"/>
  <c r="CE13" i="299"/>
  <c r="CD13" i="299"/>
  <c r="CC13" i="299"/>
  <c r="CB13" i="299"/>
  <c r="CA13" i="299"/>
  <c r="BZ13" i="299"/>
  <c r="BY13" i="299"/>
  <c r="BX13" i="299"/>
  <c r="BW13" i="299"/>
  <c r="BV13" i="299"/>
  <c r="BU13" i="299"/>
  <c r="BT13" i="299"/>
  <c r="BS13" i="299"/>
  <c r="BR13" i="299"/>
  <c r="BQ13" i="299"/>
  <c r="BP13" i="299"/>
  <c r="BO13" i="299"/>
  <c r="BN13" i="299"/>
  <c r="BM13" i="299"/>
  <c r="BL13" i="299"/>
  <c r="BK13" i="299"/>
  <c r="BJ13" i="299"/>
  <c r="BI13" i="299"/>
  <c r="BH13" i="299"/>
  <c r="BG13" i="299"/>
  <c r="BF13" i="299"/>
  <c r="BE13" i="299"/>
  <c r="BD13" i="299"/>
  <c r="BC13" i="299"/>
  <c r="BB13" i="299"/>
  <c r="AZ13" i="299"/>
  <c r="AY13" i="299"/>
  <c r="AX13" i="299"/>
  <c r="AW13" i="299"/>
  <c r="AV13" i="299"/>
  <c r="AU13" i="299"/>
  <c r="AT13" i="299"/>
  <c r="AS13" i="299"/>
  <c r="AR13" i="299"/>
  <c r="AQ13" i="299"/>
  <c r="AP13" i="299"/>
  <c r="AO13" i="299"/>
  <c r="AN13" i="299"/>
  <c r="AM13" i="299"/>
  <c r="AL13" i="299"/>
  <c r="AK13" i="299"/>
  <c r="AJ13" i="299"/>
  <c r="AI13" i="299"/>
  <c r="AH13" i="299"/>
  <c r="AF13" i="299"/>
  <c r="AD13" i="299"/>
  <c r="AC13" i="299"/>
  <c r="AB13" i="299"/>
  <c r="AA13" i="299"/>
  <c r="Z13" i="299"/>
  <c r="Y13" i="299"/>
  <c r="X13" i="299"/>
  <c r="W13" i="299"/>
  <c r="V13" i="299"/>
  <c r="U13" i="299"/>
  <c r="T13" i="299"/>
  <c r="S13" i="299"/>
  <c r="M12" i="299"/>
  <c r="M11" i="299"/>
  <c r="P10" i="299"/>
  <c r="M10" i="299"/>
  <c r="M9" i="299"/>
  <c r="M8" i="299"/>
  <c r="M7" i="299"/>
  <c r="P7" i="299" s="1"/>
  <c r="M6" i="299"/>
  <c r="M5" i="299"/>
  <c r="B22" i="298"/>
  <c r="F20" i="298"/>
  <c r="F19" i="298"/>
  <c r="F18" i="298"/>
  <c r="F17" i="298"/>
  <c r="A15" i="298"/>
  <c r="CV13" i="298"/>
  <c r="CU13" i="298"/>
  <c r="CT13" i="298"/>
  <c r="CS13" i="298"/>
  <c r="CR13" i="298"/>
  <c r="CQ13" i="298"/>
  <c r="CP13" i="298"/>
  <c r="CO13" i="298"/>
  <c r="CN13" i="298"/>
  <c r="CM13" i="298"/>
  <c r="CL13" i="298"/>
  <c r="CK13" i="298"/>
  <c r="CJ13" i="298"/>
  <c r="CI13" i="298"/>
  <c r="CH13" i="298"/>
  <c r="CG13" i="298"/>
  <c r="CF13" i="298"/>
  <c r="CE13" i="298"/>
  <c r="CD13" i="298"/>
  <c r="CC13" i="298"/>
  <c r="CB13" i="298"/>
  <c r="CA13" i="298"/>
  <c r="BZ13" i="298"/>
  <c r="BY13" i="298"/>
  <c r="BX13" i="298"/>
  <c r="BW13" i="298"/>
  <c r="BV13" i="298"/>
  <c r="BU13" i="298"/>
  <c r="BT13" i="298"/>
  <c r="BS13" i="298"/>
  <c r="BR13" i="298"/>
  <c r="BQ13" i="298"/>
  <c r="BP13" i="298"/>
  <c r="BO13" i="298"/>
  <c r="BN13" i="298"/>
  <c r="BM13" i="298"/>
  <c r="BL13" i="298"/>
  <c r="BK13" i="298"/>
  <c r="BJ13" i="298"/>
  <c r="BI13" i="298"/>
  <c r="BH13" i="298"/>
  <c r="BG13" i="298"/>
  <c r="BF13" i="298"/>
  <c r="BE13" i="298"/>
  <c r="BD13" i="298"/>
  <c r="BC13" i="298"/>
  <c r="BB13" i="298"/>
  <c r="AZ13" i="298"/>
  <c r="AY13" i="298"/>
  <c r="AX13" i="298"/>
  <c r="AW13" i="298"/>
  <c r="AV13" i="298"/>
  <c r="AU13" i="298"/>
  <c r="AT13" i="298"/>
  <c r="AS13" i="298"/>
  <c r="AR13" i="298"/>
  <c r="AQ13" i="298"/>
  <c r="AP13" i="298"/>
  <c r="AO13" i="298"/>
  <c r="AN13" i="298"/>
  <c r="AM13" i="298"/>
  <c r="AL13" i="298"/>
  <c r="AK13" i="298"/>
  <c r="AJ13" i="298"/>
  <c r="AI13" i="298"/>
  <c r="AH13" i="298"/>
  <c r="AF13" i="298"/>
  <c r="AD13" i="298"/>
  <c r="AC13" i="298"/>
  <c r="AB13" i="298"/>
  <c r="AA13" i="298"/>
  <c r="Z13" i="298"/>
  <c r="Y13" i="298"/>
  <c r="X13" i="298"/>
  <c r="W13" i="298"/>
  <c r="V13" i="298"/>
  <c r="U13" i="298"/>
  <c r="T13" i="298"/>
  <c r="S13" i="298"/>
  <c r="M12" i="298"/>
  <c r="M11" i="298"/>
  <c r="M10" i="298"/>
  <c r="M9" i="298"/>
  <c r="M8" i="298"/>
  <c r="M7" i="298"/>
  <c r="M6" i="298"/>
  <c r="M5" i="298"/>
  <c r="M13" i="298" s="1"/>
  <c r="E20" i="298" s="1"/>
  <c r="B22" i="297"/>
  <c r="F20" i="297"/>
  <c r="F19" i="297"/>
  <c r="F18" i="297"/>
  <c r="F17" i="297"/>
  <c r="A15" i="297"/>
  <c r="CV13" i="297"/>
  <c r="CU13" i="297"/>
  <c r="CT13" i="297"/>
  <c r="CS13" i="297"/>
  <c r="CR13" i="297"/>
  <c r="CQ13" i="297"/>
  <c r="CP13" i="297"/>
  <c r="CO13" i="297"/>
  <c r="CN13" i="297"/>
  <c r="CM13" i="297"/>
  <c r="CL13" i="297"/>
  <c r="CK13" i="297"/>
  <c r="CJ13" i="297"/>
  <c r="CI13" i="297"/>
  <c r="CH13" i="297"/>
  <c r="CG13" i="297"/>
  <c r="CF13" i="297"/>
  <c r="CE13" i="297"/>
  <c r="CD13" i="297"/>
  <c r="CC13" i="297"/>
  <c r="CB13" i="297"/>
  <c r="CA13" i="297"/>
  <c r="BZ13" i="297"/>
  <c r="BY13" i="297"/>
  <c r="BX13" i="297"/>
  <c r="BW13" i="297"/>
  <c r="BV13" i="297"/>
  <c r="BU13" i="297"/>
  <c r="BT13" i="297"/>
  <c r="BS13" i="297"/>
  <c r="BR13" i="297"/>
  <c r="BQ13" i="297"/>
  <c r="BP13" i="297"/>
  <c r="BO13" i="297"/>
  <c r="BN13" i="297"/>
  <c r="BM13" i="297"/>
  <c r="BL13" i="297"/>
  <c r="BK13" i="297"/>
  <c r="BJ13" i="297"/>
  <c r="BI13" i="297"/>
  <c r="BH13" i="297"/>
  <c r="BG13" i="297"/>
  <c r="BF13" i="297"/>
  <c r="BE13" i="297"/>
  <c r="BD13" i="297"/>
  <c r="BC13" i="297"/>
  <c r="BB13" i="297"/>
  <c r="AZ13" i="297"/>
  <c r="AY13" i="297"/>
  <c r="AX13" i="297"/>
  <c r="AW13" i="297"/>
  <c r="AV13" i="297"/>
  <c r="AU13" i="297"/>
  <c r="AT13" i="297"/>
  <c r="AS13" i="297"/>
  <c r="AR13" i="297"/>
  <c r="AQ13" i="297"/>
  <c r="AP13" i="297"/>
  <c r="AO13" i="297"/>
  <c r="AN13" i="297"/>
  <c r="AM13" i="297"/>
  <c r="AL13" i="297"/>
  <c r="AK13" i="297"/>
  <c r="AJ13" i="297"/>
  <c r="AI13" i="297"/>
  <c r="AH13" i="297"/>
  <c r="AF13" i="297"/>
  <c r="AD13" i="297"/>
  <c r="AC13" i="297"/>
  <c r="AB13" i="297"/>
  <c r="AA13" i="297"/>
  <c r="Z13" i="297"/>
  <c r="Y13" i="297"/>
  <c r="X13" i="297"/>
  <c r="W13" i="297"/>
  <c r="V13" i="297"/>
  <c r="U13" i="297"/>
  <c r="T13" i="297"/>
  <c r="S13" i="297"/>
  <c r="M12" i="297"/>
  <c r="M11" i="297"/>
  <c r="P10" i="297"/>
  <c r="M10" i="297"/>
  <c r="M9" i="297"/>
  <c r="M8" i="297"/>
  <c r="P7" i="297"/>
  <c r="M7" i="297"/>
  <c r="M6" i="297"/>
  <c r="M5" i="297"/>
  <c r="B22" i="296"/>
  <c r="F20" i="296"/>
  <c r="F19" i="296"/>
  <c r="F18" i="296"/>
  <c r="F17" i="296"/>
  <c r="A15" i="296"/>
  <c r="CV13" i="296"/>
  <c r="CU13" i="296"/>
  <c r="CT13" i="296"/>
  <c r="CS13" i="296"/>
  <c r="CR13" i="296"/>
  <c r="CQ13" i="296"/>
  <c r="CP13" i="296"/>
  <c r="CO13" i="296"/>
  <c r="CN13" i="296"/>
  <c r="CM13" i="296"/>
  <c r="CL13" i="296"/>
  <c r="CK13" i="296"/>
  <c r="CJ13" i="296"/>
  <c r="CI13" i="296"/>
  <c r="CH13" i="296"/>
  <c r="CG13" i="296"/>
  <c r="CF13" i="296"/>
  <c r="CE13" i="296"/>
  <c r="CD13" i="296"/>
  <c r="CC13" i="296"/>
  <c r="CB13" i="296"/>
  <c r="CA13" i="296"/>
  <c r="BZ13" i="296"/>
  <c r="BY13" i="296"/>
  <c r="BX13" i="296"/>
  <c r="BW13" i="296"/>
  <c r="BV13" i="296"/>
  <c r="BU13" i="296"/>
  <c r="BT13" i="296"/>
  <c r="BS13" i="296"/>
  <c r="BR13" i="296"/>
  <c r="BQ13" i="296"/>
  <c r="BP13" i="296"/>
  <c r="BO13" i="296"/>
  <c r="BN13" i="296"/>
  <c r="BM13" i="296"/>
  <c r="BL13" i="296"/>
  <c r="BK13" i="296"/>
  <c r="BJ13" i="296"/>
  <c r="BI13" i="296"/>
  <c r="BH13" i="296"/>
  <c r="BG13" i="296"/>
  <c r="BF13" i="296"/>
  <c r="BE13" i="296"/>
  <c r="BD13" i="296"/>
  <c r="BC13" i="296"/>
  <c r="BB13" i="296"/>
  <c r="AZ13" i="296"/>
  <c r="AY13" i="296"/>
  <c r="AX13" i="296"/>
  <c r="AW13" i="296"/>
  <c r="AV13" i="296"/>
  <c r="AU13" i="296"/>
  <c r="AT13" i="296"/>
  <c r="AS13" i="296"/>
  <c r="AR13" i="296"/>
  <c r="AQ13" i="296"/>
  <c r="AP13" i="296"/>
  <c r="AO13" i="296"/>
  <c r="AN13" i="296"/>
  <c r="AM13" i="296"/>
  <c r="AL13" i="296"/>
  <c r="AK13" i="296"/>
  <c r="AJ13" i="296"/>
  <c r="AI13" i="296"/>
  <c r="AH13" i="296"/>
  <c r="AF13" i="296"/>
  <c r="AD13" i="296"/>
  <c r="AC13" i="296"/>
  <c r="AB13" i="296"/>
  <c r="AA13" i="296"/>
  <c r="Z13" i="296"/>
  <c r="Y13" i="296"/>
  <c r="X13" i="296"/>
  <c r="W13" i="296"/>
  <c r="V13" i="296"/>
  <c r="U13" i="296"/>
  <c r="T13" i="296"/>
  <c r="S13" i="296"/>
  <c r="M12" i="296"/>
  <c r="M11" i="296"/>
  <c r="M10" i="296"/>
  <c r="M9" i="296"/>
  <c r="M8" i="296"/>
  <c r="M7" i="296"/>
  <c r="M6" i="296"/>
  <c r="M5" i="296"/>
  <c r="B22" i="295"/>
  <c r="F20" i="295"/>
  <c r="F19" i="295"/>
  <c r="F18" i="295"/>
  <c r="F17" i="295"/>
  <c r="A15" i="295"/>
  <c r="CV13" i="295"/>
  <c r="CU13" i="295"/>
  <c r="CT13" i="295"/>
  <c r="CS13" i="295"/>
  <c r="CR13" i="295"/>
  <c r="CQ13" i="295"/>
  <c r="CP13" i="295"/>
  <c r="CO13" i="295"/>
  <c r="CN13" i="295"/>
  <c r="CM13" i="295"/>
  <c r="CL13" i="295"/>
  <c r="CK13" i="295"/>
  <c r="CJ13" i="295"/>
  <c r="CI13" i="295"/>
  <c r="CH13" i="295"/>
  <c r="CG13" i="295"/>
  <c r="CF13" i="295"/>
  <c r="CE13" i="295"/>
  <c r="CD13" i="295"/>
  <c r="CC13" i="295"/>
  <c r="CB13" i="295"/>
  <c r="CA13" i="295"/>
  <c r="BZ13" i="295"/>
  <c r="BY13" i="295"/>
  <c r="BX13" i="295"/>
  <c r="BW13" i="295"/>
  <c r="BV13" i="295"/>
  <c r="BU13" i="295"/>
  <c r="BT13" i="295"/>
  <c r="BS13" i="295"/>
  <c r="BR13" i="295"/>
  <c r="BQ13" i="295"/>
  <c r="BP13" i="295"/>
  <c r="BO13" i="295"/>
  <c r="BN13" i="295"/>
  <c r="BM13" i="295"/>
  <c r="BL13" i="295"/>
  <c r="BK13" i="295"/>
  <c r="BJ13" i="295"/>
  <c r="BI13" i="295"/>
  <c r="BH13" i="295"/>
  <c r="BG13" i="295"/>
  <c r="BF13" i="295"/>
  <c r="BE13" i="295"/>
  <c r="BD13" i="295"/>
  <c r="BC13" i="295"/>
  <c r="BB13" i="295"/>
  <c r="AZ13" i="295"/>
  <c r="AY13" i="295"/>
  <c r="AX13" i="295"/>
  <c r="AW13" i="295"/>
  <c r="AV13" i="295"/>
  <c r="AU13" i="295"/>
  <c r="AT13" i="295"/>
  <c r="AS13" i="295"/>
  <c r="AR13" i="295"/>
  <c r="AQ13" i="295"/>
  <c r="AP13" i="295"/>
  <c r="AO13" i="295"/>
  <c r="AN13" i="295"/>
  <c r="AM13" i="295"/>
  <c r="AL13" i="295"/>
  <c r="AK13" i="295"/>
  <c r="AJ13" i="295"/>
  <c r="AI13" i="295"/>
  <c r="AH13" i="295"/>
  <c r="AF13" i="295"/>
  <c r="AD13" i="295"/>
  <c r="AC13" i="295"/>
  <c r="AB13" i="295"/>
  <c r="AA13" i="295"/>
  <c r="Z13" i="295"/>
  <c r="Y13" i="295"/>
  <c r="X13" i="295"/>
  <c r="W13" i="295"/>
  <c r="V13" i="295"/>
  <c r="U13" i="295"/>
  <c r="T13" i="295"/>
  <c r="S13" i="295"/>
  <c r="M12" i="295"/>
  <c r="Q12" i="295" s="1"/>
  <c r="M11" i="295"/>
  <c r="Q10" i="295"/>
  <c r="M10" i="295"/>
  <c r="P10" i="295" s="1"/>
  <c r="M9" i="295"/>
  <c r="Q9" i="295" s="1"/>
  <c r="M8" i="295"/>
  <c r="Q8" i="295" s="1"/>
  <c r="M7" i="295"/>
  <c r="P7" i="295" s="1"/>
  <c r="M6" i="295"/>
  <c r="Q6" i="295" s="1"/>
  <c r="Q5" i="295"/>
  <c r="M5" i="295"/>
  <c r="B22" i="294"/>
  <c r="F20" i="294"/>
  <c r="F19" i="294"/>
  <c r="F18" i="294"/>
  <c r="F17" i="294"/>
  <c r="A15" i="294"/>
  <c r="CV13" i="294"/>
  <c r="CU13" i="294"/>
  <c r="CT13" i="294"/>
  <c r="CS13" i="294"/>
  <c r="CR13" i="294"/>
  <c r="CQ13" i="294"/>
  <c r="CP13" i="294"/>
  <c r="CO13" i="294"/>
  <c r="CN13" i="294"/>
  <c r="CM13" i="294"/>
  <c r="CL13" i="294"/>
  <c r="CK13" i="294"/>
  <c r="CJ13" i="294"/>
  <c r="CI13" i="294"/>
  <c r="CH13" i="294"/>
  <c r="CG13" i="294"/>
  <c r="CF13" i="294"/>
  <c r="CE13" i="294"/>
  <c r="CD13" i="294"/>
  <c r="CC13" i="294"/>
  <c r="CB13" i="294"/>
  <c r="CA13" i="294"/>
  <c r="BZ13" i="294"/>
  <c r="BY13" i="294"/>
  <c r="BX13" i="294"/>
  <c r="BW13" i="294"/>
  <c r="BV13" i="294"/>
  <c r="BU13" i="294"/>
  <c r="BT13" i="294"/>
  <c r="BS13" i="294"/>
  <c r="BR13" i="294"/>
  <c r="BQ13" i="294"/>
  <c r="BP13" i="294"/>
  <c r="BO13" i="294"/>
  <c r="BN13" i="294"/>
  <c r="BM13" i="294"/>
  <c r="BL13" i="294"/>
  <c r="BK13" i="294"/>
  <c r="BJ13" i="294"/>
  <c r="BI13" i="294"/>
  <c r="BH13" i="294"/>
  <c r="BG13" i="294"/>
  <c r="BF13" i="294"/>
  <c r="BE13" i="294"/>
  <c r="BD13" i="294"/>
  <c r="BC13" i="294"/>
  <c r="BB13" i="294"/>
  <c r="AZ13" i="294"/>
  <c r="AY13" i="294"/>
  <c r="AX13" i="294"/>
  <c r="AW13" i="294"/>
  <c r="AV13" i="294"/>
  <c r="AU13" i="294"/>
  <c r="AT13" i="294"/>
  <c r="AS13" i="294"/>
  <c r="AR13" i="294"/>
  <c r="AQ13" i="294"/>
  <c r="AP13" i="294"/>
  <c r="AO13" i="294"/>
  <c r="AN13" i="294"/>
  <c r="AM13" i="294"/>
  <c r="AL13" i="294"/>
  <c r="AK13" i="294"/>
  <c r="AJ13" i="294"/>
  <c r="AI13" i="294"/>
  <c r="AH13" i="294"/>
  <c r="AF13" i="294"/>
  <c r="AD13" i="294"/>
  <c r="AC13" i="294"/>
  <c r="AB13" i="294"/>
  <c r="AA13" i="294"/>
  <c r="Z13" i="294"/>
  <c r="Y13" i="294"/>
  <c r="X13" i="294"/>
  <c r="W13" i="294"/>
  <c r="V13" i="294"/>
  <c r="U13" i="294"/>
  <c r="T13" i="294"/>
  <c r="S13" i="294"/>
  <c r="M12" i="294"/>
  <c r="M11" i="294"/>
  <c r="P10" i="294"/>
  <c r="M10" i="294"/>
  <c r="M9" i="294"/>
  <c r="Q9" i="294" s="1"/>
  <c r="M8" i="294"/>
  <c r="Q8" i="294" s="1"/>
  <c r="Q7" i="294"/>
  <c r="P7" i="294"/>
  <c r="M7" i="294"/>
  <c r="M6" i="294"/>
  <c r="Q6" i="294" s="1"/>
  <c r="M5" i="294"/>
  <c r="Q5" i="294" s="1"/>
  <c r="B22" i="293"/>
  <c r="F20" i="293"/>
  <c r="F19" i="293"/>
  <c r="F18" i="293"/>
  <c r="F17" i="293"/>
  <c r="A15" i="293"/>
  <c r="CV13" i="293"/>
  <c r="CU13" i="293"/>
  <c r="CT13" i="293"/>
  <c r="CS13" i="293"/>
  <c r="CR13" i="293"/>
  <c r="CQ13" i="293"/>
  <c r="CP13" i="293"/>
  <c r="CO13" i="293"/>
  <c r="CN13" i="293"/>
  <c r="CM13" i="293"/>
  <c r="CL13" i="293"/>
  <c r="CK13" i="293"/>
  <c r="CJ13" i="293"/>
  <c r="CI13" i="293"/>
  <c r="CH13" i="293"/>
  <c r="CG13" i="293"/>
  <c r="CF13" i="293"/>
  <c r="CE13" i="293"/>
  <c r="CD13" i="293"/>
  <c r="CC13" i="293"/>
  <c r="CB13" i="293"/>
  <c r="CA13" i="293"/>
  <c r="BZ13" i="293"/>
  <c r="BY13" i="293"/>
  <c r="BX13" i="293"/>
  <c r="BW13" i="293"/>
  <c r="BV13" i="293"/>
  <c r="BU13" i="293"/>
  <c r="BT13" i="293"/>
  <c r="BS13" i="293"/>
  <c r="BR13" i="293"/>
  <c r="BQ13" i="293"/>
  <c r="BP13" i="293"/>
  <c r="BO13" i="293"/>
  <c r="BN13" i="293"/>
  <c r="BM13" i="293"/>
  <c r="BL13" i="293"/>
  <c r="BK13" i="293"/>
  <c r="BJ13" i="293"/>
  <c r="BI13" i="293"/>
  <c r="BH13" i="293"/>
  <c r="BG13" i="293"/>
  <c r="BF13" i="293"/>
  <c r="BE13" i="293"/>
  <c r="BD13" i="293"/>
  <c r="BC13" i="293"/>
  <c r="BB13" i="293"/>
  <c r="AZ13" i="293"/>
  <c r="AY13" i="293"/>
  <c r="AX13" i="293"/>
  <c r="AW13" i="293"/>
  <c r="AV13" i="293"/>
  <c r="AU13" i="293"/>
  <c r="AT13" i="293"/>
  <c r="AS13" i="293"/>
  <c r="AR13" i="293"/>
  <c r="AQ13" i="293"/>
  <c r="AP13" i="293"/>
  <c r="AO13" i="293"/>
  <c r="AN13" i="293"/>
  <c r="AM13" i="293"/>
  <c r="AL13" i="293"/>
  <c r="AK13" i="293"/>
  <c r="AJ13" i="293"/>
  <c r="AI13" i="293"/>
  <c r="AH13" i="293"/>
  <c r="AF13" i="293"/>
  <c r="AD13" i="293"/>
  <c r="AC13" i="293"/>
  <c r="AB13" i="293"/>
  <c r="AA13" i="293"/>
  <c r="Z13" i="293"/>
  <c r="Y13" i="293"/>
  <c r="X13" i="293"/>
  <c r="W13" i="293"/>
  <c r="V13" i="293"/>
  <c r="U13" i="293"/>
  <c r="T13" i="293"/>
  <c r="S13" i="293"/>
  <c r="M12" i="293"/>
  <c r="Q12" i="293" s="1"/>
  <c r="M11" i="293"/>
  <c r="P10" i="293"/>
  <c r="M10" i="293"/>
  <c r="M9" i="293"/>
  <c r="Q9" i="293" s="1"/>
  <c r="M8" i="293"/>
  <c r="P7" i="293"/>
  <c r="M7" i="293"/>
  <c r="M6" i="293"/>
  <c r="Q6" i="293" s="1"/>
  <c r="M5" i="293"/>
  <c r="B22" i="292"/>
  <c r="F20" i="292"/>
  <c r="F19" i="292"/>
  <c r="F18" i="292"/>
  <c r="F17" i="292"/>
  <c r="A15" i="292"/>
  <c r="CV13" i="292"/>
  <c r="CU13" i="292"/>
  <c r="CT13" i="292"/>
  <c r="CS13" i="292"/>
  <c r="CR13" i="292"/>
  <c r="CQ13" i="292"/>
  <c r="CP13" i="292"/>
  <c r="CO13" i="292"/>
  <c r="CN13" i="292"/>
  <c r="CM13" i="292"/>
  <c r="CL13" i="292"/>
  <c r="CK13" i="292"/>
  <c r="CJ13" i="292"/>
  <c r="CI13" i="292"/>
  <c r="CH13" i="292"/>
  <c r="CG13" i="292"/>
  <c r="CF13" i="292"/>
  <c r="CE13" i="292"/>
  <c r="CD13" i="292"/>
  <c r="CC13" i="292"/>
  <c r="CB13" i="292"/>
  <c r="CA13" i="292"/>
  <c r="BZ13" i="292"/>
  <c r="BY13" i="292"/>
  <c r="BX13" i="292"/>
  <c r="BW13" i="292"/>
  <c r="BV13" i="292"/>
  <c r="BU13" i="292"/>
  <c r="BT13" i="292"/>
  <c r="BS13" i="292"/>
  <c r="BR13" i="292"/>
  <c r="BQ13" i="292"/>
  <c r="BP13" i="292"/>
  <c r="BO13" i="292"/>
  <c r="BN13" i="292"/>
  <c r="BM13" i="292"/>
  <c r="BL13" i="292"/>
  <c r="BK13" i="292"/>
  <c r="BJ13" i="292"/>
  <c r="BI13" i="292"/>
  <c r="BH13" i="292"/>
  <c r="BG13" i="292"/>
  <c r="BF13" i="292"/>
  <c r="BE13" i="292"/>
  <c r="BD13" i="292"/>
  <c r="BC13" i="292"/>
  <c r="BB13" i="292"/>
  <c r="AZ13" i="292"/>
  <c r="AY13" i="292"/>
  <c r="AX13" i="292"/>
  <c r="AW13" i="292"/>
  <c r="AV13" i="292"/>
  <c r="AU13" i="292"/>
  <c r="AT13" i="292"/>
  <c r="AS13" i="292"/>
  <c r="AR13" i="292"/>
  <c r="AQ13" i="292"/>
  <c r="AP13" i="292"/>
  <c r="AO13" i="292"/>
  <c r="AN13" i="292"/>
  <c r="AM13" i="292"/>
  <c r="AL13" i="292"/>
  <c r="AK13" i="292"/>
  <c r="AJ13" i="292"/>
  <c r="AI13" i="292"/>
  <c r="AH13" i="292"/>
  <c r="AF13" i="292"/>
  <c r="AD13" i="292"/>
  <c r="AC13" i="292"/>
  <c r="AB13" i="292"/>
  <c r="AA13" i="292"/>
  <c r="Z13" i="292"/>
  <c r="Y13" i="292"/>
  <c r="X13" i="292"/>
  <c r="W13" i="292"/>
  <c r="V13" i="292"/>
  <c r="U13" i="292"/>
  <c r="T13" i="292"/>
  <c r="S13" i="292"/>
  <c r="M12" i="292"/>
  <c r="M11" i="292"/>
  <c r="M10" i="292"/>
  <c r="P10" i="292" s="1"/>
  <c r="M9" i="292"/>
  <c r="M8" i="292"/>
  <c r="M7" i="292"/>
  <c r="P7" i="292" s="1"/>
  <c r="M6" i="292"/>
  <c r="M5" i="292"/>
  <c r="B22" i="291"/>
  <c r="F20" i="291"/>
  <c r="F19" i="291"/>
  <c r="F18" i="291"/>
  <c r="F17" i="291"/>
  <c r="A15" i="291"/>
  <c r="CV13" i="291"/>
  <c r="CU13" i="291"/>
  <c r="CT13" i="291"/>
  <c r="CS13" i="291"/>
  <c r="CR13" i="291"/>
  <c r="CQ13" i="291"/>
  <c r="CP13" i="291"/>
  <c r="CO13" i="291"/>
  <c r="CN13" i="291"/>
  <c r="CM13" i="291"/>
  <c r="CL13" i="291"/>
  <c r="CK13" i="291"/>
  <c r="CJ13" i="291"/>
  <c r="CI13" i="291"/>
  <c r="CH13" i="291"/>
  <c r="CG13" i="291"/>
  <c r="CF13" i="291"/>
  <c r="CE13" i="291"/>
  <c r="CD13" i="291"/>
  <c r="CC13" i="291"/>
  <c r="CB13" i="291"/>
  <c r="CA13" i="291"/>
  <c r="BZ13" i="291"/>
  <c r="BY13" i="291"/>
  <c r="BX13" i="291"/>
  <c r="BW13" i="291"/>
  <c r="BV13" i="291"/>
  <c r="BU13" i="291"/>
  <c r="BT13" i="291"/>
  <c r="BS13" i="291"/>
  <c r="BR13" i="291"/>
  <c r="BQ13" i="291"/>
  <c r="BP13" i="291"/>
  <c r="BO13" i="291"/>
  <c r="BN13" i="291"/>
  <c r="BM13" i="291"/>
  <c r="BL13" i="291"/>
  <c r="BK13" i="291"/>
  <c r="BJ13" i="291"/>
  <c r="BI13" i="291"/>
  <c r="BH13" i="291"/>
  <c r="BG13" i="291"/>
  <c r="BF13" i="291"/>
  <c r="BE13" i="291"/>
  <c r="BD13" i="291"/>
  <c r="BC13" i="291"/>
  <c r="BB13" i="291"/>
  <c r="AZ13" i="291"/>
  <c r="AY13" i="291"/>
  <c r="AX13" i="291"/>
  <c r="AW13" i="291"/>
  <c r="AV13" i="291"/>
  <c r="AU13" i="291"/>
  <c r="AT13" i="291"/>
  <c r="AS13" i="291"/>
  <c r="AR13" i="291"/>
  <c r="AQ13" i="291"/>
  <c r="AP13" i="291"/>
  <c r="AO13" i="291"/>
  <c r="AN13" i="291"/>
  <c r="AM13" i="291"/>
  <c r="AL13" i="291"/>
  <c r="AK13" i="291"/>
  <c r="AJ13" i="291"/>
  <c r="AI13" i="291"/>
  <c r="AH13" i="291"/>
  <c r="AF13" i="291"/>
  <c r="AD13" i="291"/>
  <c r="AC13" i="291"/>
  <c r="AB13" i="291"/>
  <c r="AA13" i="291"/>
  <c r="Z13" i="291"/>
  <c r="Y13" i="291"/>
  <c r="X13" i="291"/>
  <c r="W13" i="291"/>
  <c r="V13" i="291"/>
  <c r="U13" i="291"/>
  <c r="T13" i="291"/>
  <c r="S13" i="291"/>
  <c r="M12" i="291"/>
  <c r="M11" i="291"/>
  <c r="Q10" i="291"/>
  <c r="M10" i="291"/>
  <c r="M9" i="291"/>
  <c r="M8" i="291"/>
  <c r="Q7" i="291"/>
  <c r="M7" i="291"/>
  <c r="M6" i="291"/>
  <c r="M5" i="291"/>
  <c r="B22" i="290"/>
  <c r="F20" i="290"/>
  <c r="F19" i="290"/>
  <c r="F18" i="290"/>
  <c r="F17" i="290"/>
  <c r="A15" i="290"/>
  <c r="CV13" i="290"/>
  <c r="CU13" i="290"/>
  <c r="CT13" i="290"/>
  <c r="CS13" i="290"/>
  <c r="CR13" i="290"/>
  <c r="CQ13" i="290"/>
  <c r="CP13" i="290"/>
  <c r="CO13" i="290"/>
  <c r="CN13" i="290"/>
  <c r="CM13" i="290"/>
  <c r="CL13" i="290"/>
  <c r="CK13" i="290"/>
  <c r="CJ13" i="290"/>
  <c r="CI13" i="290"/>
  <c r="CH13" i="290"/>
  <c r="CG13" i="290"/>
  <c r="CF13" i="290"/>
  <c r="CE13" i="290"/>
  <c r="CD13" i="290"/>
  <c r="CC13" i="290"/>
  <c r="CB13" i="290"/>
  <c r="CA13" i="290"/>
  <c r="BZ13" i="290"/>
  <c r="BY13" i="290"/>
  <c r="BX13" i="290"/>
  <c r="BW13" i="290"/>
  <c r="BV13" i="290"/>
  <c r="BU13" i="290"/>
  <c r="BT13" i="290"/>
  <c r="BS13" i="290"/>
  <c r="BR13" i="290"/>
  <c r="BQ13" i="290"/>
  <c r="BP13" i="290"/>
  <c r="BO13" i="290"/>
  <c r="BN13" i="290"/>
  <c r="BM13" i="290"/>
  <c r="BL13" i="290"/>
  <c r="BK13" i="290"/>
  <c r="BJ13" i="290"/>
  <c r="BI13" i="290"/>
  <c r="BH13" i="290"/>
  <c r="BG13" i="290"/>
  <c r="BF13" i="290"/>
  <c r="BE13" i="290"/>
  <c r="BD13" i="290"/>
  <c r="BC13" i="290"/>
  <c r="BB13" i="290"/>
  <c r="AZ13" i="290"/>
  <c r="AY13" i="290"/>
  <c r="AX13" i="290"/>
  <c r="AW13" i="290"/>
  <c r="AV13" i="290"/>
  <c r="AU13" i="290"/>
  <c r="AT13" i="290"/>
  <c r="AS13" i="290"/>
  <c r="AR13" i="290"/>
  <c r="AQ13" i="290"/>
  <c r="AP13" i="290"/>
  <c r="AO13" i="290"/>
  <c r="AN13" i="290"/>
  <c r="AM13" i="290"/>
  <c r="AL13" i="290"/>
  <c r="AK13" i="290"/>
  <c r="AJ13" i="290"/>
  <c r="AI13" i="290"/>
  <c r="AH13" i="290"/>
  <c r="AF13" i="290"/>
  <c r="AD13" i="290"/>
  <c r="AC13" i="290"/>
  <c r="AB13" i="290"/>
  <c r="AA13" i="290"/>
  <c r="Z13" i="290"/>
  <c r="Y13" i="290"/>
  <c r="X13" i="290"/>
  <c r="W13" i="290"/>
  <c r="V13" i="290"/>
  <c r="U13" i="290"/>
  <c r="T13" i="290"/>
  <c r="S13" i="290"/>
  <c r="M12" i="290"/>
  <c r="M11" i="290"/>
  <c r="M10" i="290"/>
  <c r="M9" i="290"/>
  <c r="M8" i="290"/>
  <c r="M7" i="290"/>
  <c r="M6" i="290"/>
  <c r="M5" i="290"/>
  <c r="M13" i="290" s="1"/>
  <c r="E20" i="290" s="1"/>
  <c r="B22" i="289"/>
  <c r="F20" i="289"/>
  <c r="F19" i="289"/>
  <c r="F18" i="289"/>
  <c r="F17" i="289"/>
  <c r="A15" i="289"/>
  <c r="CV13" i="289"/>
  <c r="CU13" i="289"/>
  <c r="CT13" i="289"/>
  <c r="CS13" i="289"/>
  <c r="CR13" i="289"/>
  <c r="CQ13" i="289"/>
  <c r="CP13" i="289"/>
  <c r="CO13" i="289"/>
  <c r="CN13" i="289"/>
  <c r="CM13" i="289"/>
  <c r="CL13" i="289"/>
  <c r="CK13" i="289"/>
  <c r="CJ13" i="289"/>
  <c r="CI13" i="289"/>
  <c r="CH13" i="289"/>
  <c r="CG13" i="289"/>
  <c r="CF13" i="289"/>
  <c r="CE13" i="289"/>
  <c r="CD13" i="289"/>
  <c r="CC13" i="289"/>
  <c r="CB13" i="289"/>
  <c r="CA13" i="289"/>
  <c r="BZ13" i="289"/>
  <c r="BY13" i="289"/>
  <c r="BX13" i="289"/>
  <c r="BW13" i="289"/>
  <c r="BV13" i="289"/>
  <c r="BU13" i="289"/>
  <c r="BT13" i="289"/>
  <c r="BS13" i="289"/>
  <c r="BR13" i="289"/>
  <c r="BQ13" i="289"/>
  <c r="BP13" i="289"/>
  <c r="BO13" i="289"/>
  <c r="BN13" i="289"/>
  <c r="BM13" i="289"/>
  <c r="BL13" i="289"/>
  <c r="BK13" i="289"/>
  <c r="BJ13" i="289"/>
  <c r="BI13" i="289"/>
  <c r="BH13" i="289"/>
  <c r="BG13" i="289"/>
  <c r="BF13" i="289"/>
  <c r="BE13" i="289"/>
  <c r="BD13" i="289"/>
  <c r="BC13" i="289"/>
  <c r="BB13" i="289"/>
  <c r="AZ13" i="289"/>
  <c r="AY13" i="289"/>
  <c r="AX13" i="289"/>
  <c r="AW13" i="289"/>
  <c r="AV13" i="289"/>
  <c r="AU13" i="289"/>
  <c r="AT13" i="289"/>
  <c r="AS13" i="289"/>
  <c r="AR13" i="289"/>
  <c r="AQ13" i="289"/>
  <c r="AP13" i="289"/>
  <c r="AO13" i="289"/>
  <c r="AN13" i="289"/>
  <c r="AM13" i="289"/>
  <c r="AL13" i="289"/>
  <c r="AK13" i="289"/>
  <c r="AJ13" i="289"/>
  <c r="AI13" i="289"/>
  <c r="AH13" i="289"/>
  <c r="AF13" i="289"/>
  <c r="AD13" i="289"/>
  <c r="AC13" i="289"/>
  <c r="AB13" i="289"/>
  <c r="AA13" i="289"/>
  <c r="Z13" i="289"/>
  <c r="Y13" i="289"/>
  <c r="X13" i="289"/>
  <c r="W13" i="289"/>
  <c r="V13" i="289"/>
  <c r="U13" i="289"/>
  <c r="T13" i="289"/>
  <c r="S13" i="289"/>
  <c r="M12" i="289"/>
  <c r="Q12" i="289" s="1"/>
  <c r="M11" i="289"/>
  <c r="Q10" i="289"/>
  <c r="M10" i="289"/>
  <c r="M9" i="289"/>
  <c r="Q9" i="289" s="1"/>
  <c r="M8" i="289"/>
  <c r="M7" i="289"/>
  <c r="P7" i="289" s="1"/>
  <c r="M6" i="289"/>
  <c r="Q6" i="289" s="1"/>
  <c r="M5" i="289"/>
  <c r="B22" i="288"/>
  <c r="F20" i="288"/>
  <c r="F19" i="288"/>
  <c r="F18" i="288"/>
  <c r="F17" i="288"/>
  <c r="A15" i="288"/>
  <c r="CV13" i="288"/>
  <c r="CU13" i="288"/>
  <c r="CT13" i="288"/>
  <c r="CS13" i="288"/>
  <c r="CR13" i="288"/>
  <c r="CQ13" i="288"/>
  <c r="CP13" i="288"/>
  <c r="CO13" i="288"/>
  <c r="CN13" i="288"/>
  <c r="CM13" i="288"/>
  <c r="CL13" i="288"/>
  <c r="CK13" i="288"/>
  <c r="CJ13" i="288"/>
  <c r="CI13" i="288"/>
  <c r="CH13" i="288"/>
  <c r="CG13" i="288"/>
  <c r="CF13" i="288"/>
  <c r="CE13" i="288"/>
  <c r="CD13" i="288"/>
  <c r="CC13" i="288"/>
  <c r="CB13" i="288"/>
  <c r="CA13" i="288"/>
  <c r="BZ13" i="288"/>
  <c r="BY13" i="288"/>
  <c r="BX13" i="288"/>
  <c r="BW13" i="288"/>
  <c r="BV13" i="288"/>
  <c r="BU13" i="288"/>
  <c r="BT13" i="288"/>
  <c r="BS13" i="288"/>
  <c r="BR13" i="288"/>
  <c r="BQ13" i="288"/>
  <c r="BP13" i="288"/>
  <c r="BO13" i="288"/>
  <c r="BN13" i="288"/>
  <c r="BM13" i="288"/>
  <c r="BL13" i="288"/>
  <c r="BK13" i="288"/>
  <c r="BJ13" i="288"/>
  <c r="BI13" i="288"/>
  <c r="BH13" i="288"/>
  <c r="BG13" i="288"/>
  <c r="BF13" i="288"/>
  <c r="BE13" i="288"/>
  <c r="BD13" i="288"/>
  <c r="BC13" i="288"/>
  <c r="BB13" i="288"/>
  <c r="AZ13" i="288"/>
  <c r="AY13" i="288"/>
  <c r="AX13" i="288"/>
  <c r="AW13" i="288"/>
  <c r="AV13" i="288"/>
  <c r="AU13" i="288"/>
  <c r="AT13" i="288"/>
  <c r="AS13" i="288"/>
  <c r="AR13" i="288"/>
  <c r="AQ13" i="288"/>
  <c r="AP13" i="288"/>
  <c r="AO13" i="288"/>
  <c r="AN13" i="288"/>
  <c r="AM13" i="288"/>
  <c r="AL13" i="288"/>
  <c r="AK13" i="288"/>
  <c r="AJ13" i="288"/>
  <c r="AI13" i="288"/>
  <c r="AH13" i="288"/>
  <c r="AF13" i="288"/>
  <c r="AD13" i="288"/>
  <c r="AC13" i="288"/>
  <c r="AB13" i="288"/>
  <c r="AA13" i="288"/>
  <c r="Z13" i="288"/>
  <c r="Y13" i="288"/>
  <c r="X13" i="288"/>
  <c r="W13" i="288"/>
  <c r="V13" i="288"/>
  <c r="U13" i="288"/>
  <c r="T13" i="288"/>
  <c r="S13" i="288"/>
  <c r="M12" i="288"/>
  <c r="Q12" i="288" s="1"/>
  <c r="M11" i="288"/>
  <c r="Q10" i="288"/>
  <c r="P10" i="288"/>
  <c r="R10" i="288" s="1"/>
  <c r="M10" i="288"/>
  <c r="M9" i="288"/>
  <c r="Q9" i="288" s="1"/>
  <c r="M8" i="288"/>
  <c r="Q7" i="288"/>
  <c r="M7" i="288"/>
  <c r="P7" i="288" s="1"/>
  <c r="R7" i="288" s="1"/>
  <c r="M6" i="288"/>
  <c r="Q6" i="288" s="1"/>
  <c r="M5" i="288"/>
  <c r="B22" i="287"/>
  <c r="F20" i="287"/>
  <c r="F19" i="287"/>
  <c r="F18" i="287"/>
  <c r="F17" i="287"/>
  <c r="A15" i="287"/>
  <c r="CV13" i="287"/>
  <c r="CU13" i="287"/>
  <c r="CT13" i="287"/>
  <c r="CS13" i="287"/>
  <c r="CR13" i="287"/>
  <c r="CQ13" i="287"/>
  <c r="CP13" i="287"/>
  <c r="CO13" i="287"/>
  <c r="CN13" i="287"/>
  <c r="CM13" i="287"/>
  <c r="CL13" i="287"/>
  <c r="CK13" i="287"/>
  <c r="CJ13" i="287"/>
  <c r="CI13" i="287"/>
  <c r="CH13" i="287"/>
  <c r="CG13" i="287"/>
  <c r="CF13" i="287"/>
  <c r="CE13" i="287"/>
  <c r="CD13" i="287"/>
  <c r="CC13" i="287"/>
  <c r="CB13" i="287"/>
  <c r="CA13" i="287"/>
  <c r="BZ13" i="287"/>
  <c r="BY13" i="287"/>
  <c r="BX13" i="287"/>
  <c r="BW13" i="287"/>
  <c r="BV13" i="287"/>
  <c r="BU13" i="287"/>
  <c r="BT13" i="287"/>
  <c r="BS13" i="287"/>
  <c r="BR13" i="287"/>
  <c r="BQ13" i="287"/>
  <c r="BP13" i="287"/>
  <c r="BO13" i="287"/>
  <c r="BN13" i="287"/>
  <c r="BM13" i="287"/>
  <c r="BL13" i="287"/>
  <c r="BK13" i="287"/>
  <c r="BJ13" i="287"/>
  <c r="BI13" i="287"/>
  <c r="BH13" i="287"/>
  <c r="BG13" i="287"/>
  <c r="BF13" i="287"/>
  <c r="BE13" i="287"/>
  <c r="BD13" i="287"/>
  <c r="BC13" i="287"/>
  <c r="BB13" i="287"/>
  <c r="AZ13" i="287"/>
  <c r="AY13" i="287"/>
  <c r="AX13" i="287"/>
  <c r="AW13" i="287"/>
  <c r="AV13" i="287"/>
  <c r="AU13" i="287"/>
  <c r="AT13" i="287"/>
  <c r="AS13" i="287"/>
  <c r="AR13" i="287"/>
  <c r="AQ13" i="287"/>
  <c r="AP13" i="287"/>
  <c r="AO13" i="287"/>
  <c r="AN13" i="287"/>
  <c r="AM13" i="287"/>
  <c r="AL13" i="287"/>
  <c r="AK13" i="287"/>
  <c r="AJ13" i="287"/>
  <c r="AI13" i="287"/>
  <c r="AH13" i="287"/>
  <c r="AF13" i="287"/>
  <c r="AD13" i="287"/>
  <c r="AC13" i="287"/>
  <c r="AB13" i="287"/>
  <c r="AA13" i="287"/>
  <c r="Z13" i="287"/>
  <c r="Y13" i="287"/>
  <c r="X13" i="287"/>
  <c r="W13" i="287"/>
  <c r="V13" i="287"/>
  <c r="U13" i="287"/>
  <c r="T13" i="287"/>
  <c r="S13" i="287"/>
  <c r="P12" i="287"/>
  <c r="M12" i="287"/>
  <c r="M11" i="287"/>
  <c r="P10" i="287"/>
  <c r="M10" i="287"/>
  <c r="P9" i="287"/>
  <c r="M9" i="287"/>
  <c r="Q9" i="287" s="1"/>
  <c r="M8" i="287"/>
  <c r="Q7" i="287"/>
  <c r="P7" i="287"/>
  <c r="M7" i="287"/>
  <c r="P6" i="287"/>
  <c r="R6" i="287" s="1"/>
  <c r="M6" i="287"/>
  <c r="Q6" i="287" s="1"/>
  <c r="M5" i="287"/>
  <c r="B15" i="286"/>
  <c r="F13" i="286"/>
  <c r="F12" i="286"/>
  <c r="F11" i="286"/>
  <c r="A8" i="286"/>
  <c r="CV6" i="286"/>
  <c r="CU6" i="286"/>
  <c r="CT6" i="286"/>
  <c r="CS6" i="286"/>
  <c r="CR6" i="286"/>
  <c r="CQ6" i="286"/>
  <c r="CP6" i="286"/>
  <c r="CO6" i="286"/>
  <c r="CN6" i="286"/>
  <c r="CM6" i="286"/>
  <c r="CL6" i="286"/>
  <c r="CK6" i="286"/>
  <c r="CJ6" i="286"/>
  <c r="CI6" i="286"/>
  <c r="CH6" i="286"/>
  <c r="CG6" i="286"/>
  <c r="CF6" i="286"/>
  <c r="CE6" i="286"/>
  <c r="CD6" i="286"/>
  <c r="CC6" i="286"/>
  <c r="CB6" i="286"/>
  <c r="CA6" i="286"/>
  <c r="BZ6" i="286"/>
  <c r="BY6" i="286"/>
  <c r="BX6" i="286"/>
  <c r="BW6" i="286"/>
  <c r="BV6" i="286"/>
  <c r="BU6" i="286"/>
  <c r="BT6" i="286"/>
  <c r="BS6" i="286"/>
  <c r="BR6" i="286"/>
  <c r="BQ6" i="286"/>
  <c r="BP6" i="286"/>
  <c r="BO6" i="286"/>
  <c r="BN6" i="286"/>
  <c r="BM6" i="286"/>
  <c r="BL6" i="286"/>
  <c r="BK6" i="286"/>
  <c r="BJ6" i="286"/>
  <c r="BI6" i="286"/>
  <c r="BH6" i="286"/>
  <c r="BG6" i="286"/>
  <c r="BF6" i="286"/>
  <c r="BE6" i="286"/>
  <c r="BD6" i="286"/>
  <c r="BC6" i="286"/>
  <c r="BB6" i="286"/>
  <c r="AZ6" i="286"/>
  <c r="AY6" i="286"/>
  <c r="AX6" i="286"/>
  <c r="AW6" i="286"/>
  <c r="AV6" i="286"/>
  <c r="AU6" i="286"/>
  <c r="AT6" i="286"/>
  <c r="AS6" i="286"/>
  <c r="AR6" i="286"/>
  <c r="AQ6" i="286"/>
  <c r="AP6" i="286"/>
  <c r="AO6" i="286"/>
  <c r="AN6" i="286"/>
  <c r="AM6" i="286"/>
  <c r="AL6" i="286"/>
  <c r="AK6" i="286"/>
  <c r="AJ6" i="286"/>
  <c r="AI6" i="286"/>
  <c r="AH6" i="286"/>
  <c r="AF6" i="286"/>
  <c r="AD6" i="286"/>
  <c r="AC6" i="286"/>
  <c r="AB6" i="286"/>
  <c r="AA6" i="286"/>
  <c r="Z6" i="286"/>
  <c r="Y6" i="286"/>
  <c r="X6" i="286"/>
  <c r="W6" i="286"/>
  <c r="V6" i="286"/>
  <c r="U6" i="286"/>
  <c r="T6" i="286"/>
  <c r="S6" i="286"/>
  <c r="B15" i="285"/>
  <c r="F13" i="285"/>
  <c r="F12" i="285"/>
  <c r="F11" i="285"/>
  <c r="A8" i="285"/>
  <c r="CV6" i="285"/>
  <c r="CU6" i="285"/>
  <c r="CT6" i="285"/>
  <c r="CS6" i="285"/>
  <c r="CR6" i="285"/>
  <c r="CQ6" i="285"/>
  <c r="CP6" i="285"/>
  <c r="CO6" i="285"/>
  <c r="CN6" i="285"/>
  <c r="CM6" i="285"/>
  <c r="CL6" i="285"/>
  <c r="CK6" i="285"/>
  <c r="CJ6" i="285"/>
  <c r="CI6" i="285"/>
  <c r="CH6" i="285"/>
  <c r="CG6" i="285"/>
  <c r="CF6" i="285"/>
  <c r="CE6" i="285"/>
  <c r="CD6" i="285"/>
  <c r="CC6" i="285"/>
  <c r="CB6" i="285"/>
  <c r="CA6" i="285"/>
  <c r="BZ6" i="285"/>
  <c r="BY6" i="285"/>
  <c r="BX6" i="285"/>
  <c r="BW6" i="285"/>
  <c r="BV6" i="285"/>
  <c r="BU6" i="285"/>
  <c r="BT6" i="285"/>
  <c r="BS6" i="285"/>
  <c r="BR6" i="285"/>
  <c r="BQ6" i="285"/>
  <c r="BP6" i="285"/>
  <c r="BO6" i="285"/>
  <c r="BN6" i="285"/>
  <c r="BM6" i="285"/>
  <c r="BL6" i="285"/>
  <c r="BK6" i="285"/>
  <c r="BJ6" i="285"/>
  <c r="BI6" i="285"/>
  <c r="BH6" i="285"/>
  <c r="BG6" i="285"/>
  <c r="BF6" i="285"/>
  <c r="BE6" i="285"/>
  <c r="BD6" i="285"/>
  <c r="BC6" i="285"/>
  <c r="BB6" i="285"/>
  <c r="AZ6" i="285"/>
  <c r="AY6" i="285"/>
  <c r="AX6" i="285"/>
  <c r="AW6" i="285"/>
  <c r="AV6" i="285"/>
  <c r="AU6" i="285"/>
  <c r="AT6" i="285"/>
  <c r="AS6" i="285"/>
  <c r="AR6" i="285"/>
  <c r="AQ6" i="285"/>
  <c r="AP6" i="285"/>
  <c r="AO6" i="285"/>
  <c r="AN6" i="285"/>
  <c r="AM6" i="285"/>
  <c r="AL6" i="285"/>
  <c r="AK6" i="285"/>
  <c r="AJ6" i="285"/>
  <c r="AI6" i="285"/>
  <c r="AH6" i="285"/>
  <c r="AF6" i="285"/>
  <c r="AD6" i="285"/>
  <c r="AC6" i="285"/>
  <c r="AB6" i="285"/>
  <c r="AA6" i="285"/>
  <c r="Z6" i="285"/>
  <c r="Y6" i="285"/>
  <c r="X6" i="285"/>
  <c r="W6" i="285"/>
  <c r="V6" i="285"/>
  <c r="U6" i="285"/>
  <c r="T6" i="285"/>
  <c r="M5" i="285"/>
  <c r="M6" i="285" s="1"/>
  <c r="E13" i="285" s="1"/>
  <c r="B22" i="284"/>
  <c r="F20" i="284"/>
  <c r="F19" i="284"/>
  <c r="F18" i="284"/>
  <c r="F17" i="284"/>
  <c r="A15" i="284"/>
  <c r="CV13" i="284"/>
  <c r="CU13" i="284"/>
  <c r="CT13" i="284"/>
  <c r="CS13" i="284"/>
  <c r="CR13" i="284"/>
  <c r="CQ13" i="284"/>
  <c r="CP13" i="284"/>
  <c r="CO13" i="284"/>
  <c r="CN13" i="284"/>
  <c r="CM13" i="284"/>
  <c r="CL13" i="284"/>
  <c r="CK13" i="284"/>
  <c r="CJ13" i="284"/>
  <c r="CI13" i="284"/>
  <c r="CH13" i="284"/>
  <c r="CG13" i="284"/>
  <c r="CF13" i="284"/>
  <c r="CE13" i="284"/>
  <c r="CD13" i="284"/>
  <c r="CC13" i="284"/>
  <c r="CB13" i="284"/>
  <c r="CA13" i="284"/>
  <c r="BZ13" i="284"/>
  <c r="BY13" i="284"/>
  <c r="BX13" i="284"/>
  <c r="BW13" i="284"/>
  <c r="BV13" i="284"/>
  <c r="BU13" i="284"/>
  <c r="BT13" i="284"/>
  <c r="BS13" i="284"/>
  <c r="BR13" i="284"/>
  <c r="BQ13" i="284"/>
  <c r="BP13" i="284"/>
  <c r="BO13" i="284"/>
  <c r="BN13" i="284"/>
  <c r="BM13" i="284"/>
  <c r="BL13" i="284"/>
  <c r="BK13" i="284"/>
  <c r="BJ13" i="284"/>
  <c r="BI13" i="284"/>
  <c r="BH13" i="284"/>
  <c r="BG13" i="284"/>
  <c r="BF13" i="284"/>
  <c r="BE13" i="284"/>
  <c r="BD13" i="284"/>
  <c r="BC13" i="284"/>
  <c r="BB13" i="284"/>
  <c r="AZ13" i="284"/>
  <c r="AY13" i="284"/>
  <c r="AX13" i="284"/>
  <c r="AW13" i="284"/>
  <c r="AV13" i="284"/>
  <c r="AU13" i="284"/>
  <c r="AT13" i="284"/>
  <c r="AS13" i="284"/>
  <c r="AR13" i="284"/>
  <c r="AQ13" i="284"/>
  <c r="AP13" i="284"/>
  <c r="AO13" i="284"/>
  <c r="AN13" i="284"/>
  <c r="AM13" i="284"/>
  <c r="AL13" i="284"/>
  <c r="AK13" i="284"/>
  <c r="AJ13" i="284"/>
  <c r="AI13" i="284"/>
  <c r="AH13" i="284"/>
  <c r="AF13" i="284"/>
  <c r="AD13" i="284"/>
  <c r="AC13" i="284"/>
  <c r="AB13" i="284"/>
  <c r="AA13" i="284"/>
  <c r="Z13" i="284"/>
  <c r="Y13" i="284"/>
  <c r="X13" i="284"/>
  <c r="W13" i="284"/>
  <c r="V13" i="284"/>
  <c r="U13" i="284"/>
  <c r="T13" i="284"/>
  <c r="S13" i="284"/>
  <c r="M12" i="284"/>
  <c r="M11" i="284"/>
  <c r="M10" i="284"/>
  <c r="M9" i="284"/>
  <c r="M8" i="284"/>
  <c r="M7" i="284"/>
  <c r="M6" i="284"/>
  <c r="M5" i="284"/>
  <c r="B22" i="283"/>
  <c r="F20" i="283"/>
  <c r="F19" i="283"/>
  <c r="F18" i="283"/>
  <c r="F17" i="283"/>
  <c r="A15" i="283"/>
  <c r="CV13" i="283"/>
  <c r="CU13" i="283"/>
  <c r="CT13" i="283"/>
  <c r="CS13" i="283"/>
  <c r="CR13" i="283"/>
  <c r="CQ13" i="283"/>
  <c r="CP13" i="283"/>
  <c r="CO13" i="283"/>
  <c r="CN13" i="283"/>
  <c r="CM13" i="283"/>
  <c r="CL13" i="283"/>
  <c r="CK13" i="283"/>
  <c r="CJ13" i="283"/>
  <c r="CI13" i="283"/>
  <c r="CH13" i="283"/>
  <c r="CG13" i="283"/>
  <c r="CF13" i="283"/>
  <c r="CE13" i="283"/>
  <c r="CD13" i="283"/>
  <c r="CC13" i="283"/>
  <c r="CB13" i="283"/>
  <c r="CA13" i="283"/>
  <c r="BZ13" i="283"/>
  <c r="BY13" i="283"/>
  <c r="BX13" i="283"/>
  <c r="BW13" i="283"/>
  <c r="BV13" i="283"/>
  <c r="BU13" i="283"/>
  <c r="BT13" i="283"/>
  <c r="BS13" i="283"/>
  <c r="BR13" i="283"/>
  <c r="BQ13" i="283"/>
  <c r="BP13" i="283"/>
  <c r="BO13" i="283"/>
  <c r="BN13" i="283"/>
  <c r="BM13" i="283"/>
  <c r="BL13" i="283"/>
  <c r="BK13" i="283"/>
  <c r="BJ13" i="283"/>
  <c r="BI13" i="283"/>
  <c r="BH13" i="283"/>
  <c r="BG13" i="283"/>
  <c r="BF13" i="283"/>
  <c r="BE13" i="283"/>
  <c r="BD13" i="283"/>
  <c r="BC13" i="283"/>
  <c r="BB13" i="283"/>
  <c r="AZ13" i="283"/>
  <c r="AY13" i="283"/>
  <c r="AX13" i="283"/>
  <c r="AW13" i="283"/>
  <c r="AV13" i="283"/>
  <c r="AU13" i="283"/>
  <c r="AT13" i="283"/>
  <c r="AS13" i="283"/>
  <c r="AR13" i="283"/>
  <c r="AQ13" i="283"/>
  <c r="AP13" i="283"/>
  <c r="AO13" i="283"/>
  <c r="AN13" i="283"/>
  <c r="AM13" i="283"/>
  <c r="AL13" i="283"/>
  <c r="AK13" i="283"/>
  <c r="AJ13" i="283"/>
  <c r="AI13" i="283"/>
  <c r="AH13" i="283"/>
  <c r="AF13" i="283"/>
  <c r="AD13" i="283"/>
  <c r="AC13" i="283"/>
  <c r="AB13" i="283"/>
  <c r="AA13" i="283"/>
  <c r="Z13" i="283"/>
  <c r="Y13" i="283"/>
  <c r="X13" i="283"/>
  <c r="W13" i="283"/>
  <c r="V13" i="283"/>
  <c r="U13" i="283"/>
  <c r="T13" i="283"/>
  <c r="S13" i="283"/>
  <c r="M12" i="283"/>
  <c r="M11" i="283"/>
  <c r="Q10" i="283"/>
  <c r="M10" i="283"/>
  <c r="M9" i="283"/>
  <c r="M8" i="283"/>
  <c r="Q7" i="283"/>
  <c r="M7" i="283"/>
  <c r="M6" i="283"/>
  <c r="M5" i="283"/>
  <c r="B15" i="282"/>
  <c r="F13" i="282"/>
  <c r="F12" i="282"/>
  <c r="F11" i="282"/>
  <c r="A8" i="282"/>
  <c r="CV6" i="282"/>
  <c r="CU6" i="282"/>
  <c r="CT6" i="282"/>
  <c r="CS6" i="282"/>
  <c r="CR6" i="282"/>
  <c r="CQ6" i="282"/>
  <c r="CP6" i="282"/>
  <c r="CO6" i="282"/>
  <c r="CN6" i="282"/>
  <c r="CM6" i="282"/>
  <c r="CL6" i="282"/>
  <c r="CK6" i="282"/>
  <c r="CJ6" i="282"/>
  <c r="CI6" i="282"/>
  <c r="CH6" i="282"/>
  <c r="CG6" i="282"/>
  <c r="CF6" i="282"/>
  <c r="CE6" i="282"/>
  <c r="CD6" i="282"/>
  <c r="CC6" i="282"/>
  <c r="CB6" i="282"/>
  <c r="CA6" i="282"/>
  <c r="BZ6" i="282"/>
  <c r="BY6" i="282"/>
  <c r="BX6" i="282"/>
  <c r="BW6" i="282"/>
  <c r="BV6" i="282"/>
  <c r="BU6" i="282"/>
  <c r="BT6" i="282"/>
  <c r="BS6" i="282"/>
  <c r="BR6" i="282"/>
  <c r="BQ6" i="282"/>
  <c r="BP6" i="282"/>
  <c r="BO6" i="282"/>
  <c r="BN6" i="282"/>
  <c r="BM6" i="282"/>
  <c r="BL6" i="282"/>
  <c r="BK6" i="282"/>
  <c r="BJ6" i="282"/>
  <c r="BI6" i="282"/>
  <c r="BH6" i="282"/>
  <c r="BG6" i="282"/>
  <c r="BF6" i="282"/>
  <c r="BE6" i="282"/>
  <c r="BD6" i="282"/>
  <c r="BC6" i="282"/>
  <c r="BB6" i="282"/>
  <c r="AY6" i="282"/>
  <c r="AX6" i="282"/>
  <c r="AW6" i="282"/>
  <c r="AV6" i="282"/>
  <c r="AU6" i="282"/>
  <c r="AT6" i="282"/>
  <c r="AS6" i="282"/>
  <c r="AR6" i="282"/>
  <c r="AQ6" i="282"/>
  <c r="AP6" i="282"/>
  <c r="AO6" i="282"/>
  <c r="AN6" i="282"/>
  <c r="AM6" i="282"/>
  <c r="AL6" i="282"/>
  <c r="AK6" i="282"/>
  <c r="AJ6" i="282"/>
  <c r="AI6" i="282"/>
  <c r="AH6" i="282"/>
  <c r="AF6" i="282"/>
  <c r="AD6" i="282"/>
  <c r="AC6" i="282"/>
  <c r="AB6" i="282"/>
  <c r="AA6" i="282"/>
  <c r="Z6" i="282"/>
  <c r="Y6" i="282"/>
  <c r="X6" i="282"/>
  <c r="W6" i="282"/>
  <c r="V6" i="282"/>
  <c r="U6" i="282"/>
  <c r="T6" i="282"/>
  <c r="S6" i="282"/>
  <c r="M5" i="282"/>
  <c r="P5" i="282" s="1"/>
  <c r="B15" i="281"/>
  <c r="F13" i="281"/>
  <c r="F12" i="281"/>
  <c r="F11" i="281"/>
  <c r="A8" i="281"/>
  <c r="CV6" i="281"/>
  <c r="CU6" i="281"/>
  <c r="CT6" i="281"/>
  <c r="CS6" i="281"/>
  <c r="CR6" i="281"/>
  <c r="CQ6" i="281"/>
  <c r="CP6" i="281"/>
  <c r="CO6" i="281"/>
  <c r="CN6" i="281"/>
  <c r="CM6" i="281"/>
  <c r="CL6" i="281"/>
  <c r="CK6" i="281"/>
  <c r="CJ6" i="281"/>
  <c r="CI6" i="281"/>
  <c r="CH6" i="281"/>
  <c r="CG6" i="281"/>
  <c r="CF6" i="281"/>
  <c r="CE6" i="281"/>
  <c r="CD6" i="281"/>
  <c r="CC6" i="281"/>
  <c r="CB6" i="281"/>
  <c r="CA6" i="281"/>
  <c r="BZ6" i="281"/>
  <c r="BY6" i="281"/>
  <c r="BX6" i="281"/>
  <c r="BW6" i="281"/>
  <c r="BV6" i="281"/>
  <c r="BU6" i="281"/>
  <c r="BT6" i="281"/>
  <c r="BS6" i="281"/>
  <c r="BR6" i="281"/>
  <c r="BQ6" i="281"/>
  <c r="BP6" i="281"/>
  <c r="BO6" i="281"/>
  <c r="BN6" i="281"/>
  <c r="BM6" i="281"/>
  <c r="BL6" i="281"/>
  <c r="BK6" i="281"/>
  <c r="BJ6" i="281"/>
  <c r="BI6" i="281"/>
  <c r="BH6" i="281"/>
  <c r="BG6" i="281"/>
  <c r="BF6" i="281"/>
  <c r="BE6" i="281"/>
  <c r="BD6" i="281"/>
  <c r="BC6" i="281"/>
  <c r="BB6" i="281"/>
  <c r="AY6" i="281"/>
  <c r="AX6" i="281"/>
  <c r="AW6" i="281"/>
  <c r="AV6" i="281"/>
  <c r="AU6" i="281"/>
  <c r="AT6" i="281"/>
  <c r="AS6" i="281"/>
  <c r="AR6" i="281"/>
  <c r="AQ6" i="281"/>
  <c r="AP6" i="281"/>
  <c r="AO6" i="281"/>
  <c r="AN6" i="281"/>
  <c r="AM6" i="281"/>
  <c r="AL6" i="281"/>
  <c r="AK6" i="281"/>
  <c r="AJ6" i="281"/>
  <c r="AI6" i="281"/>
  <c r="AH6" i="281"/>
  <c r="AF6" i="281"/>
  <c r="AD6" i="281"/>
  <c r="AC6" i="281"/>
  <c r="AB6" i="281"/>
  <c r="AA6" i="281"/>
  <c r="Z6" i="281"/>
  <c r="Y6" i="281"/>
  <c r="X6" i="281"/>
  <c r="W6" i="281"/>
  <c r="V6" i="281"/>
  <c r="U6" i="281"/>
  <c r="T6" i="281"/>
  <c r="S6" i="281"/>
  <c r="M5" i="281"/>
  <c r="P5" i="281" s="1"/>
  <c r="B15" i="280"/>
  <c r="F13" i="280"/>
  <c r="F12" i="280"/>
  <c r="F11" i="280"/>
  <c r="A8" i="280"/>
  <c r="CV6" i="280"/>
  <c r="CU6" i="280"/>
  <c r="CT6" i="280"/>
  <c r="CS6" i="280"/>
  <c r="CR6" i="280"/>
  <c r="CQ6" i="280"/>
  <c r="CP6" i="280"/>
  <c r="CO6" i="280"/>
  <c r="CN6" i="280"/>
  <c r="CM6" i="280"/>
  <c r="CL6" i="280"/>
  <c r="CK6" i="280"/>
  <c r="CJ6" i="280"/>
  <c r="CI6" i="280"/>
  <c r="CH6" i="280"/>
  <c r="CG6" i="280"/>
  <c r="CF6" i="280"/>
  <c r="CE6" i="280"/>
  <c r="CD6" i="280"/>
  <c r="CC6" i="280"/>
  <c r="CB6" i="280"/>
  <c r="CA6" i="280"/>
  <c r="BZ6" i="280"/>
  <c r="BY6" i="280"/>
  <c r="BX6" i="280"/>
  <c r="BW6" i="280"/>
  <c r="BV6" i="280"/>
  <c r="BU6" i="280"/>
  <c r="BT6" i="280"/>
  <c r="BR6" i="280"/>
  <c r="BQ6" i="280"/>
  <c r="BP6" i="280"/>
  <c r="BO6" i="280"/>
  <c r="BN6" i="280"/>
  <c r="BM6" i="280"/>
  <c r="BL6" i="280"/>
  <c r="BK6" i="280"/>
  <c r="BJ6" i="280"/>
  <c r="BI6" i="280"/>
  <c r="BH6" i="280"/>
  <c r="BG6" i="280"/>
  <c r="BF6" i="280"/>
  <c r="BE6" i="280"/>
  <c r="BD6" i="280"/>
  <c r="BC6" i="280"/>
  <c r="BB6" i="280"/>
  <c r="AZ6" i="280"/>
  <c r="AY6" i="280"/>
  <c r="AX6" i="280"/>
  <c r="AW6" i="280"/>
  <c r="AV6" i="280"/>
  <c r="AU6" i="280"/>
  <c r="AT6" i="280"/>
  <c r="AS6" i="280"/>
  <c r="AR6" i="280"/>
  <c r="AQ6" i="280"/>
  <c r="AP6" i="280"/>
  <c r="AO6" i="280"/>
  <c r="AN6" i="280"/>
  <c r="AM6" i="280"/>
  <c r="AL6" i="280"/>
  <c r="AK6" i="280"/>
  <c r="AJ6" i="280"/>
  <c r="AI6" i="280"/>
  <c r="AH6" i="280"/>
  <c r="AF6" i="280"/>
  <c r="AD6" i="280"/>
  <c r="AC6" i="280"/>
  <c r="AB6" i="280"/>
  <c r="AA6" i="280"/>
  <c r="Z6" i="280"/>
  <c r="Y6" i="280"/>
  <c r="X6" i="280"/>
  <c r="W6" i="280"/>
  <c r="V6" i="280"/>
  <c r="U6" i="280"/>
  <c r="T6" i="280"/>
  <c r="S6" i="280"/>
  <c r="M5" i="280"/>
  <c r="B15" i="279"/>
  <c r="F13" i="279"/>
  <c r="F12" i="279"/>
  <c r="F11" i="279"/>
  <c r="A8" i="279"/>
  <c r="CV6" i="279"/>
  <c r="CU6" i="279"/>
  <c r="CT6" i="279"/>
  <c r="CS6" i="279"/>
  <c r="CR6" i="279"/>
  <c r="CQ6" i="279"/>
  <c r="CP6" i="279"/>
  <c r="CO6" i="279"/>
  <c r="CN6" i="279"/>
  <c r="CM6" i="279"/>
  <c r="CL6" i="279"/>
  <c r="CK6" i="279"/>
  <c r="CJ6" i="279"/>
  <c r="CI6" i="279"/>
  <c r="CH6" i="279"/>
  <c r="CG6" i="279"/>
  <c r="CF6" i="279"/>
  <c r="CE6" i="279"/>
  <c r="CD6" i="279"/>
  <c r="CC6" i="279"/>
  <c r="CB6" i="279"/>
  <c r="CA6" i="279"/>
  <c r="BZ6" i="279"/>
  <c r="BY6" i="279"/>
  <c r="BX6" i="279"/>
  <c r="BW6" i="279"/>
  <c r="BV6" i="279"/>
  <c r="BU6" i="279"/>
  <c r="BT6" i="279"/>
  <c r="BR6" i="279"/>
  <c r="BQ6" i="279"/>
  <c r="BP6" i="279"/>
  <c r="BO6" i="279"/>
  <c r="BN6" i="279"/>
  <c r="BM6" i="279"/>
  <c r="BL6" i="279"/>
  <c r="BK6" i="279"/>
  <c r="BJ6" i="279"/>
  <c r="BI6" i="279"/>
  <c r="BH6" i="279"/>
  <c r="BG6" i="279"/>
  <c r="BF6" i="279"/>
  <c r="BE6" i="279"/>
  <c r="BD6" i="279"/>
  <c r="BC6" i="279"/>
  <c r="BB6" i="279"/>
  <c r="AZ6" i="279"/>
  <c r="AY6" i="279"/>
  <c r="AX6" i="279"/>
  <c r="AW6" i="279"/>
  <c r="AV6" i="279"/>
  <c r="AU6" i="279"/>
  <c r="AT6" i="279"/>
  <c r="AS6" i="279"/>
  <c r="AR6" i="279"/>
  <c r="AQ6" i="279"/>
  <c r="AP6" i="279"/>
  <c r="AO6" i="279"/>
  <c r="AN6" i="279"/>
  <c r="AM6" i="279"/>
  <c r="AL6" i="279"/>
  <c r="AK6" i="279"/>
  <c r="AJ6" i="279"/>
  <c r="AI6" i="279"/>
  <c r="AH6" i="279"/>
  <c r="AF6" i="279"/>
  <c r="AD6" i="279"/>
  <c r="AC6" i="279"/>
  <c r="AB6" i="279"/>
  <c r="AA6" i="279"/>
  <c r="Z6" i="279"/>
  <c r="Y6" i="279"/>
  <c r="X6" i="279"/>
  <c r="W6" i="279"/>
  <c r="V6" i="279"/>
  <c r="U6" i="279"/>
  <c r="T6" i="279"/>
  <c r="S6" i="279"/>
  <c r="B15" i="278"/>
  <c r="F13" i="278"/>
  <c r="F12" i="278"/>
  <c r="F11" i="278"/>
  <c r="A8" i="278"/>
  <c r="CV6" i="278"/>
  <c r="CU6" i="278"/>
  <c r="CT6" i="278"/>
  <c r="CS6" i="278"/>
  <c r="CR6" i="278"/>
  <c r="CQ6" i="278"/>
  <c r="CP6" i="278"/>
  <c r="CO6" i="278"/>
  <c r="CN6" i="278"/>
  <c r="CM6" i="278"/>
  <c r="CL6" i="278"/>
  <c r="CK6" i="278"/>
  <c r="CJ6" i="278"/>
  <c r="CI6" i="278"/>
  <c r="CH6" i="278"/>
  <c r="CG6" i="278"/>
  <c r="CF6" i="278"/>
  <c r="CE6" i="278"/>
  <c r="CD6" i="278"/>
  <c r="CC6" i="278"/>
  <c r="CB6" i="278"/>
  <c r="CA6" i="278"/>
  <c r="BZ6" i="278"/>
  <c r="BY6" i="278"/>
  <c r="BX6" i="278"/>
  <c r="BW6" i="278"/>
  <c r="BV6" i="278"/>
  <c r="BU6" i="278"/>
  <c r="BT6" i="278"/>
  <c r="BR6" i="278"/>
  <c r="BQ6" i="278"/>
  <c r="BP6" i="278"/>
  <c r="BO6" i="278"/>
  <c r="BN6" i="278"/>
  <c r="BM6" i="278"/>
  <c r="BL6" i="278"/>
  <c r="BK6" i="278"/>
  <c r="BJ6" i="278"/>
  <c r="BI6" i="278"/>
  <c r="BH6" i="278"/>
  <c r="BG6" i="278"/>
  <c r="BF6" i="278"/>
  <c r="BE6" i="278"/>
  <c r="BD6" i="278"/>
  <c r="BC6" i="278"/>
  <c r="BB6" i="278"/>
  <c r="AZ6" i="278"/>
  <c r="AY6" i="278"/>
  <c r="AX6" i="278"/>
  <c r="AW6" i="278"/>
  <c r="AV6" i="278"/>
  <c r="AU6" i="278"/>
  <c r="AT6" i="278"/>
  <c r="AS6" i="278"/>
  <c r="AR6" i="278"/>
  <c r="AQ6" i="278"/>
  <c r="AP6" i="278"/>
  <c r="AO6" i="278"/>
  <c r="AN6" i="278"/>
  <c r="AM6" i="278"/>
  <c r="AL6" i="278"/>
  <c r="AK6" i="278"/>
  <c r="AJ6" i="278"/>
  <c r="AI6" i="278"/>
  <c r="AH6" i="278"/>
  <c r="AF6" i="278"/>
  <c r="AD6" i="278"/>
  <c r="AC6" i="278"/>
  <c r="AB6" i="278"/>
  <c r="AA6" i="278"/>
  <c r="Z6" i="278"/>
  <c r="Y6" i="278"/>
  <c r="X6" i="278"/>
  <c r="W6" i="278"/>
  <c r="V6" i="278"/>
  <c r="U6" i="278"/>
  <c r="T6" i="278"/>
  <c r="S6" i="278"/>
  <c r="M5" i="278"/>
  <c r="B15" i="277"/>
  <c r="F13" i="277"/>
  <c r="F12" i="277"/>
  <c r="A8" i="277"/>
  <c r="CV6" i="277"/>
  <c r="CU6" i="277"/>
  <c r="CT6" i="277"/>
  <c r="CS6" i="277"/>
  <c r="CR6" i="277"/>
  <c r="CQ6" i="277"/>
  <c r="CP6" i="277"/>
  <c r="CO6" i="277"/>
  <c r="CN6" i="277"/>
  <c r="CM6" i="277"/>
  <c r="CL6" i="277"/>
  <c r="CK6" i="277"/>
  <c r="CJ6" i="277"/>
  <c r="CI6" i="277"/>
  <c r="CH6" i="277"/>
  <c r="CG6" i="277"/>
  <c r="CF6" i="277"/>
  <c r="CE6" i="277"/>
  <c r="CD6" i="277"/>
  <c r="CC6" i="277"/>
  <c r="CB6" i="277"/>
  <c r="CA6" i="277"/>
  <c r="BZ6" i="277"/>
  <c r="BY6" i="277"/>
  <c r="BX6" i="277"/>
  <c r="BW6" i="277"/>
  <c r="BV6" i="277"/>
  <c r="BU6" i="277"/>
  <c r="BT6" i="277"/>
  <c r="BS6" i="277"/>
  <c r="BR6" i="277"/>
  <c r="BQ6" i="277"/>
  <c r="BP6" i="277"/>
  <c r="BO6" i="277"/>
  <c r="BN6" i="277"/>
  <c r="BM6" i="277"/>
  <c r="BL6" i="277"/>
  <c r="BK6" i="277"/>
  <c r="BJ6" i="277"/>
  <c r="BI6" i="277"/>
  <c r="BH6" i="277"/>
  <c r="BG6" i="277"/>
  <c r="BF6" i="277"/>
  <c r="BE6" i="277"/>
  <c r="BD6" i="277"/>
  <c r="BC6" i="277"/>
  <c r="AZ6" i="277"/>
  <c r="AY6" i="277"/>
  <c r="AX6" i="277"/>
  <c r="AW6" i="277"/>
  <c r="AV6" i="277"/>
  <c r="AU6" i="277"/>
  <c r="AT6" i="277"/>
  <c r="AS6" i="277"/>
  <c r="AR6" i="277"/>
  <c r="AQ6" i="277"/>
  <c r="AP6" i="277"/>
  <c r="AO6" i="277"/>
  <c r="AN6" i="277"/>
  <c r="AM6" i="277"/>
  <c r="AL6" i="277"/>
  <c r="AK6" i="277"/>
  <c r="AJ6" i="277"/>
  <c r="AI6" i="277"/>
  <c r="AH6" i="277"/>
  <c r="AF6" i="277"/>
  <c r="AD6" i="277"/>
  <c r="AC6" i="277"/>
  <c r="AB6" i="277"/>
  <c r="AA6" i="277"/>
  <c r="Z6" i="277"/>
  <c r="Y6" i="277"/>
  <c r="X6" i="277"/>
  <c r="W6" i="277"/>
  <c r="V6" i="277"/>
  <c r="U6" i="277"/>
  <c r="T6" i="277"/>
  <c r="S6" i="277"/>
  <c r="M5" i="277"/>
  <c r="M6" i="277" s="1"/>
  <c r="E13" i="277" s="1"/>
  <c r="B15" i="276"/>
  <c r="F13" i="276"/>
  <c r="F12" i="276"/>
  <c r="F11" i="276"/>
  <c r="F10" i="276"/>
  <c r="A8" i="276"/>
  <c r="CV6" i="276"/>
  <c r="CU6" i="276"/>
  <c r="CT6" i="276"/>
  <c r="CS6" i="276"/>
  <c r="CR6" i="276"/>
  <c r="CQ6" i="276"/>
  <c r="CP6" i="276"/>
  <c r="CO6" i="276"/>
  <c r="CN6" i="276"/>
  <c r="CM6" i="276"/>
  <c r="CL6" i="276"/>
  <c r="CK6" i="276"/>
  <c r="CJ6" i="276"/>
  <c r="CI6" i="276"/>
  <c r="CH6" i="276"/>
  <c r="CG6" i="276"/>
  <c r="CF6" i="276"/>
  <c r="CE6" i="276"/>
  <c r="CD6" i="276"/>
  <c r="CC6" i="276"/>
  <c r="CB6" i="276"/>
  <c r="CA6" i="276"/>
  <c r="BZ6" i="276"/>
  <c r="BY6" i="276"/>
  <c r="BX6" i="276"/>
  <c r="BW6" i="276"/>
  <c r="BV6" i="276"/>
  <c r="BU6" i="276"/>
  <c r="BT6" i="276"/>
  <c r="BS6" i="276"/>
  <c r="BR6" i="276"/>
  <c r="BQ6" i="276"/>
  <c r="BP6" i="276"/>
  <c r="BO6" i="276"/>
  <c r="BN6" i="276"/>
  <c r="BM6" i="276"/>
  <c r="BL6" i="276"/>
  <c r="BK6" i="276"/>
  <c r="BJ6" i="276"/>
  <c r="BI6" i="276"/>
  <c r="BH6" i="276"/>
  <c r="BG6" i="276"/>
  <c r="BF6" i="276"/>
  <c r="BE6" i="276"/>
  <c r="BD6" i="276"/>
  <c r="BC6" i="276"/>
  <c r="BB6" i="276"/>
  <c r="AZ6" i="276"/>
  <c r="AY6" i="276"/>
  <c r="AX6" i="276"/>
  <c r="AW6" i="276"/>
  <c r="AV6" i="276"/>
  <c r="AU6" i="276"/>
  <c r="AT6" i="276"/>
  <c r="AS6" i="276"/>
  <c r="AR6" i="276"/>
  <c r="AQ6" i="276"/>
  <c r="AP6" i="276"/>
  <c r="AO6" i="276"/>
  <c r="AN6" i="276"/>
  <c r="AM6" i="276"/>
  <c r="AL6" i="276"/>
  <c r="AK6" i="276"/>
  <c r="AJ6" i="276"/>
  <c r="AI6" i="276"/>
  <c r="AH6" i="276"/>
  <c r="AF6" i="276"/>
  <c r="AD6" i="276"/>
  <c r="AC6" i="276"/>
  <c r="AB6" i="276"/>
  <c r="AA6" i="276"/>
  <c r="Z6" i="276"/>
  <c r="Y6" i="276"/>
  <c r="X6" i="276"/>
  <c r="W6" i="276"/>
  <c r="V6" i="276"/>
  <c r="U6" i="276"/>
  <c r="T6" i="276"/>
  <c r="S6" i="276"/>
  <c r="M5" i="276"/>
  <c r="P5" i="276" s="1"/>
  <c r="B15" i="275"/>
  <c r="F13" i="275"/>
  <c r="F12" i="275"/>
  <c r="F11" i="275"/>
  <c r="F10" i="275"/>
  <c r="A8" i="275"/>
  <c r="CV6" i="275"/>
  <c r="CU6" i="275"/>
  <c r="CT6" i="275"/>
  <c r="CS6" i="275"/>
  <c r="CR6" i="275"/>
  <c r="CQ6" i="275"/>
  <c r="CP6" i="275"/>
  <c r="CO6" i="275"/>
  <c r="CN6" i="275"/>
  <c r="CM6" i="275"/>
  <c r="CL6" i="275"/>
  <c r="CK6" i="275"/>
  <c r="CJ6" i="275"/>
  <c r="CI6" i="275"/>
  <c r="CH6" i="275"/>
  <c r="CG6" i="275"/>
  <c r="CF6" i="275"/>
  <c r="CE6" i="275"/>
  <c r="CD6" i="275"/>
  <c r="CC6" i="275"/>
  <c r="CB6" i="275"/>
  <c r="CA6" i="275"/>
  <c r="BZ6" i="275"/>
  <c r="BY6" i="275"/>
  <c r="BX6" i="275"/>
  <c r="BW6" i="275"/>
  <c r="BV6" i="275"/>
  <c r="BU6" i="275"/>
  <c r="BT6" i="275"/>
  <c r="BS6" i="275"/>
  <c r="BR6" i="275"/>
  <c r="BQ6" i="275"/>
  <c r="BP6" i="275"/>
  <c r="BO6" i="275"/>
  <c r="BN6" i="275"/>
  <c r="BM6" i="275"/>
  <c r="BL6" i="275"/>
  <c r="BK6" i="275"/>
  <c r="BJ6" i="275"/>
  <c r="BI6" i="275"/>
  <c r="BH6" i="275"/>
  <c r="BG6" i="275"/>
  <c r="BF6" i="275"/>
  <c r="BE6" i="275"/>
  <c r="BD6" i="275"/>
  <c r="BC6" i="275"/>
  <c r="BB6" i="275"/>
  <c r="AZ6" i="275"/>
  <c r="AY6" i="275"/>
  <c r="AX6" i="275"/>
  <c r="AW6" i="275"/>
  <c r="AV6" i="275"/>
  <c r="AU6" i="275"/>
  <c r="AT6" i="275"/>
  <c r="AS6" i="275"/>
  <c r="AR6" i="275"/>
  <c r="AQ6" i="275"/>
  <c r="AP6" i="275"/>
  <c r="AO6" i="275"/>
  <c r="AN6" i="275"/>
  <c r="AM6" i="275"/>
  <c r="AL6" i="275"/>
  <c r="AK6" i="275"/>
  <c r="AJ6" i="275"/>
  <c r="AI6" i="275"/>
  <c r="AH6" i="275"/>
  <c r="AF6" i="275"/>
  <c r="AD6" i="275"/>
  <c r="AC6" i="275"/>
  <c r="AB6" i="275"/>
  <c r="AA6" i="275"/>
  <c r="Z6" i="275"/>
  <c r="Y6" i="275"/>
  <c r="X6" i="275"/>
  <c r="W6" i="275"/>
  <c r="V6" i="275"/>
  <c r="U6" i="275"/>
  <c r="T6" i="275"/>
  <c r="S6" i="275"/>
  <c r="M5" i="275"/>
  <c r="B15" i="274"/>
  <c r="F13" i="274"/>
  <c r="F12" i="274"/>
  <c r="F11" i="274"/>
  <c r="A8" i="274"/>
  <c r="CV6" i="274"/>
  <c r="CU6" i="274"/>
  <c r="CT6" i="274"/>
  <c r="CS6" i="274"/>
  <c r="CR6" i="274"/>
  <c r="CQ6" i="274"/>
  <c r="CP6" i="274"/>
  <c r="CO6" i="274"/>
  <c r="CN6" i="274"/>
  <c r="CM6" i="274"/>
  <c r="CL6" i="274"/>
  <c r="CK6" i="274"/>
  <c r="CJ6" i="274"/>
  <c r="CI6" i="274"/>
  <c r="CH6" i="274"/>
  <c r="CG6" i="274"/>
  <c r="CF6" i="274"/>
  <c r="CE6" i="274"/>
  <c r="CD6" i="274"/>
  <c r="CC6" i="274"/>
  <c r="CB6" i="274"/>
  <c r="CA6" i="274"/>
  <c r="BZ6" i="274"/>
  <c r="BY6" i="274"/>
  <c r="BX6" i="274"/>
  <c r="BW6" i="274"/>
  <c r="BV6" i="274"/>
  <c r="BU6" i="274"/>
  <c r="BT6" i="274"/>
  <c r="BS6" i="274"/>
  <c r="BR6" i="274"/>
  <c r="BQ6" i="274"/>
  <c r="BP6" i="274"/>
  <c r="BO6" i="274"/>
  <c r="BN6" i="274"/>
  <c r="BM6" i="274"/>
  <c r="BL6" i="274"/>
  <c r="BK6" i="274"/>
  <c r="BJ6" i="274"/>
  <c r="BI6" i="274"/>
  <c r="BH6" i="274"/>
  <c r="BG6" i="274"/>
  <c r="BF6" i="274"/>
  <c r="BE6" i="274"/>
  <c r="BD6" i="274"/>
  <c r="BC6" i="274"/>
  <c r="BB6" i="274"/>
  <c r="AZ6" i="274"/>
  <c r="AY6" i="274"/>
  <c r="AX6" i="274"/>
  <c r="AW6" i="274"/>
  <c r="AV6" i="274"/>
  <c r="AU6" i="274"/>
  <c r="AT6" i="274"/>
  <c r="AS6" i="274"/>
  <c r="AR6" i="274"/>
  <c r="AQ6" i="274"/>
  <c r="AP6" i="274"/>
  <c r="AO6" i="274"/>
  <c r="AN6" i="274"/>
  <c r="AM6" i="274"/>
  <c r="AL6" i="274"/>
  <c r="AK6" i="274"/>
  <c r="AJ6" i="274"/>
  <c r="AI6" i="274"/>
  <c r="AF6" i="274"/>
  <c r="AD6" i="274"/>
  <c r="AC6" i="274"/>
  <c r="AB6" i="274"/>
  <c r="AA6" i="274"/>
  <c r="Z6" i="274"/>
  <c r="Y6" i="274"/>
  <c r="X6" i="274"/>
  <c r="W6" i="274"/>
  <c r="V6" i="274"/>
  <c r="U6" i="274"/>
  <c r="T6" i="274"/>
  <c r="S6" i="274"/>
  <c r="M5" i="274"/>
  <c r="Q5" i="274" s="1"/>
  <c r="Q6" i="274" s="1"/>
  <c r="D11" i="274" s="1"/>
  <c r="B15" i="273"/>
  <c r="F13" i="273"/>
  <c r="F12" i="273"/>
  <c r="F11" i="273"/>
  <c r="A8" i="273"/>
  <c r="CV6" i="273"/>
  <c r="CU6" i="273"/>
  <c r="CT6" i="273"/>
  <c r="CS6" i="273"/>
  <c r="CR6" i="273"/>
  <c r="CQ6" i="273"/>
  <c r="CP6" i="273"/>
  <c r="CO6" i="273"/>
  <c r="CN6" i="273"/>
  <c r="CM6" i="273"/>
  <c r="CL6" i="273"/>
  <c r="CK6" i="273"/>
  <c r="CJ6" i="273"/>
  <c r="CI6" i="273"/>
  <c r="CH6" i="273"/>
  <c r="CG6" i="273"/>
  <c r="CF6" i="273"/>
  <c r="CE6" i="273"/>
  <c r="CD6" i="273"/>
  <c r="CC6" i="273"/>
  <c r="CB6" i="273"/>
  <c r="CA6" i="273"/>
  <c r="BZ6" i="273"/>
  <c r="BY6" i="273"/>
  <c r="BX6" i="273"/>
  <c r="BW6" i="273"/>
  <c r="BV6" i="273"/>
  <c r="BU6" i="273"/>
  <c r="BT6" i="273"/>
  <c r="BS6" i="273"/>
  <c r="BR6" i="273"/>
  <c r="BQ6" i="273"/>
  <c r="BP6" i="273"/>
  <c r="BO6" i="273"/>
  <c r="BN6" i="273"/>
  <c r="BM6" i="273"/>
  <c r="BL6" i="273"/>
  <c r="BK6" i="273"/>
  <c r="BJ6" i="273"/>
  <c r="BI6" i="273"/>
  <c r="BH6" i="273"/>
  <c r="BG6" i="273"/>
  <c r="BF6" i="273"/>
  <c r="BE6" i="273"/>
  <c r="BD6" i="273"/>
  <c r="BC6" i="273"/>
  <c r="BB6" i="273"/>
  <c r="AZ6" i="273"/>
  <c r="AY6" i="273"/>
  <c r="AX6" i="273"/>
  <c r="AW6" i="273"/>
  <c r="AV6" i="273"/>
  <c r="AU6" i="273"/>
  <c r="AT6" i="273"/>
  <c r="AS6" i="273"/>
  <c r="AR6" i="273"/>
  <c r="AQ6" i="273"/>
  <c r="AP6" i="273"/>
  <c r="AO6" i="273"/>
  <c r="AN6" i="273"/>
  <c r="AM6" i="273"/>
  <c r="AK6" i="273"/>
  <c r="AJ6" i="273"/>
  <c r="AI6" i="273"/>
  <c r="AH6" i="273"/>
  <c r="AF6" i="273"/>
  <c r="AD6" i="273"/>
  <c r="AC6" i="273"/>
  <c r="AB6" i="273"/>
  <c r="AA6" i="273"/>
  <c r="Z6" i="273"/>
  <c r="Y6" i="273"/>
  <c r="X6" i="273"/>
  <c r="W6" i="273"/>
  <c r="V6" i="273"/>
  <c r="U6" i="273"/>
  <c r="T6" i="273"/>
  <c r="S6" i="273"/>
  <c r="M5" i="273"/>
  <c r="B15" i="272"/>
  <c r="F13" i="272"/>
  <c r="F12" i="272"/>
  <c r="F11" i="272"/>
  <c r="A8" i="272"/>
  <c r="CV6" i="272"/>
  <c r="CU6" i="272"/>
  <c r="CT6" i="272"/>
  <c r="CS6" i="272"/>
  <c r="CR6" i="272"/>
  <c r="CQ6" i="272"/>
  <c r="CP6" i="272"/>
  <c r="CO6" i="272"/>
  <c r="CN6" i="272"/>
  <c r="CM6" i="272"/>
  <c r="CL6" i="272"/>
  <c r="CK6" i="272"/>
  <c r="CJ6" i="272"/>
  <c r="CI6" i="272"/>
  <c r="CH6" i="272"/>
  <c r="CG6" i="272"/>
  <c r="CF6" i="272"/>
  <c r="CE6" i="272"/>
  <c r="CD6" i="272"/>
  <c r="CC6" i="272"/>
  <c r="CB6" i="272"/>
  <c r="CA6" i="272"/>
  <c r="BZ6" i="272"/>
  <c r="BY6" i="272"/>
  <c r="BX6" i="272"/>
  <c r="BW6" i="272"/>
  <c r="BV6" i="272"/>
  <c r="BU6" i="272"/>
  <c r="BT6" i="272"/>
  <c r="BS6" i="272"/>
  <c r="BR6" i="272"/>
  <c r="BQ6" i="272"/>
  <c r="BP6" i="272"/>
  <c r="BO6" i="272"/>
  <c r="BN6" i="272"/>
  <c r="BM6" i="272"/>
  <c r="BL6" i="272"/>
  <c r="BK6" i="272"/>
  <c r="BJ6" i="272"/>
  <c r="BI6" i="272"/>
  <c r="BH6" i="272"/>
  <c r="BG6" i="272"/>
  <c r="BF6" i="272"/>
  <c r="BE6" i="272"/>
  <c r="BD6" i="272"/>
  <c r="BB6" i="272"/>
  <c r="AZ6" i="272"/>
  <c r="AY6" i="272"/>
  <c r="AX6" i="272"/>
  <c r="AW6" i="272"/>
  <c r="AV6" i="272"/>
  <c r="AU6" i="272"/>
  <c r="AT6" i="272"/>
  <c r="AS6" i="272"/>
  <c r="AR6" i="272"/>
  <c r="AQ6" i="272"/>
  <c r="AP6" i="272"/>
  <c r="AO6" i="272"/>
  <c r="AN6" i="272"/>
  <c r="AM6" i="272"/>
  <c r="AL6" i="272"/>
  <c r="AK6" i="272"/>
  <c r="AJ6" i="272"/>
  <c r="AI6" i="272"/>
  <c r="AH6" i="272"/>
  <c r="AF6" i="272"/>
  <c r="AD6" i="272"/>
  <c r="AC6" i="272"/>
  <c r="AB6" i="272"/>
  <c r="AA6" i="272"/>
  <c r="Z6" i="272"/>
  <c r="Y6" i="272"/>
  <c r="X6" i="272"/>
  <c r="W6" i="272"/>
  <c r="V6" i="272"/>
  <c r="U6" i="272"/>
  <c r="T6" i="272"/>
  <c r="S6" i="272"/>
  <c r="M5" i="272"/>
  <c r="P5" i="272" s="1"/>
  <c r="B15" i="271"/>
  <c r="F13" i="271"/>
  <c r="F12" i="271"/>
  <c r="F11" i="271"/>
  <c r="A8" i="271"/>
  <c r="CV6" i="271"/>
  <c r="CU6" i="271"/>
  <c r="CT6" i="271"/>
  <c r="CS6" i="271"/>
  <c r="CR6" i="271"/>
  <c r="CQ6" i="271"/>
  <c r="CP6" i="271"/>
  <c r="CO6" i="271"/>
  <c r="CN6" i="271"/>
  <c r="CM6" i="271"/>
  <c r="CL6" i="271"/>
  <c r="CK6" i="271"/>
  <c r="CJ6" i="271"/>
  <c r="CI6" i="271"/>
  <c r="CH6" i="271"/>
  <c r="CG6" i="271"/>
  <c r="CF6" i="271"/>
  <c r="CE6" i="271"/>
  <c r="CD6" i="271"/>
  <c r="CC6" i="271"/>
  <c r="CB6" i="271"/>
  <c r="CA6" i="271"/>
  <c r="BZ6" i="271"/>
  <c r="BY6" i="271"/>
  <c r="BX6" i="271"/>
  <c r="BW6" i="271"/>
  <c r="BV6" i="271"/>
  <c r="BU6" i="271"/>
  <c r="BT6" i="271"/>
  <c r="BR6" i="271"/>
  <c r="BQ6" i="271"/>
  <c r="BP6" i="271"/>
  <c r="BO6" i="271"/>
  <c r="BN6" i="271"/>
  <c r="BM6" i="271"/>
  <c r="BL6" i="271"/>
  <c r="BK6" i="271"/>
  <c r="BJ6" i="271"/>
  <c r="BI6" i="271"/>
  <c r="BH6" i="271"/>
  <c r="BG6" i="271"/>
  <c r="BF6" i="271"/>
  <c r="BE6" i="271"/>
  <c r="BD6" i="271"/>
  <c r="BC6" i="271"/>
  <c r="BB6" i="271"/>
  <c r="AZ6" i="271"/>
  <c r="AY6" i="271"/>
  <c r="AX6" i="271"/>
  <c r="AW6" i="271"/>
  <c r="AV6" i="271"/>
  <c r="AU6" i="271"/>
  <c r="AT6" i="271"/>
  <c r="AS6" i="271"/>
  <c r="AR6" i="271"/>
  <c r="AQ6" i="271"/>
  <c r="AP6" i="271"/>
  <c r="AO6" i="271"/>
  <c r="AN6" i="271"/>
  <c r="AM6" i="271"/>
  <c r="AL6" i="271"/>
  <c r="AK6" i="271"/>
  <c r="AJ6" i="271"/>
  <c r="AI6" i="271"/>
  <c r="AH6" i="271"/>
  <c r="AF6" i="271"/>
  <c r="AD6" i="271"/>
  <c r="AC6" i="271"/>
  <c r="AB6" i="271"/>
  <c r="AA6" i="271"/>
  <c r="Z6" i="271"/>
  <c r="Y6" i="271"/>
  <c r="X6" i="271"/>
  <c r="W6" i="271"/>
  <c r="V6" i="271"/>
  <c r="U6" i="271"/>
  <c r="T6" i="271"/>
  <c r="S6" i="271"/>
  <c r="M5" i="271"/>
  <c r="B15" i="270"/>
  <c r="F13" i="270"/>
  <c r="F12" i="270"/>
  <c r="F11" i="270"/>
  <c r="A8" i="270"/>
  <c r="CV6" i="270"/>
  <c r="CU6" i="270"/>
  <c r="CT6" i="270"/>
  <c r="CS6" i="270"/>
  <c r="CR6" i="270"/>
  <c r="CQ6" i="270"/>
  <c r="CP6" i="270"/>
  <c r="CO6" i="270"/>
  <c r="CN6" i="270"/>
  <c r="CM6" i="270"/>
  <c r="CL6" i="270"/>
  <c r="CK6" i="270"/>
  <c r="CJ6" i="270"/>
  <c r="CI6" i="270"/>
  <c r="CH6" i="270"/>
  <c r="CG6" i="270"/>
  <c r="CF6" i="270"/>
  <c r="CE6" i="270"/>
  <c r="CD6" i="270"/>
  <c r="CC6" i="270"/>
  <c r="CB6" i="270"/>
  <c r="CA6" i="270"/>
  <c r="BZ6" i="270"/>
  <c r="BY6" i="270"/>
  <c r="BX6" i="270"/>
  <c r="BW6" i="270"/>
  <c r="BV6" i="270"/>
  <c r="BU6" i="270"/>
  <c r="BT6" i="270"/>
  <c r="BS6" i="270"/>
  <c r="BR6" i="270"/>
  <c r="BQ6" i="270"/>
  <c r="BP6" i="270"/>
  <c r="BN6" i="270"/>
  <c r="BM6" i="270"/>
  <c r="BL6" i="270"/>
  <c r="BK6" i="270"/>
  <c r="BJ6" i="270"/>
  <c r="BI6" i="270"/>
  <c r="BH6" i="270"/>
  <c r="BG6" i="270"/>
  <c r="BF6" i="270"/>
  <c r="BE6" i="270"/>
  <c r="BD6" i="270"/>
  <c r="BC6" i="270"/>
  <c r="BB6" i="270"/>
  <c r="AZ6" i="270"/>
  <c r="AY6" i="270"/>
  <c r="AX6" i="270"/>
  <c r="AW6" i="270"/>
  <c r="AV6" i="270"/>
  <c r="AU6" i="270"/>
  <c r="AT6" i="270"/>
  <c r="AS6" i="270"/>
  <c r="AR6" i="270"/>
  <c r="AQ6" i="270"/>
  <c r="AP6" i="270"/>
  <c r="AO6" i="270"/>
  <c r="AN6" i="270"/>
  <c r="AM6" i="270"/>
  <c r="AL6" i="270"/>
  <c r="AK6" i="270"/>
  <c r="AJ6" i="270"/>
  <c r="AI6" i="270"/>
  <c r="AH6" i="270"/>
  <c r="AF6" i="270"/>
  <c r="AD6" i="270"/>
  <c r="AC6" i="270"/>
  <c r="AB6" i="270"/>
  <c r="AA6" i="270"/>
  <c r="Z6" i="270"/>
  <c r="Y6" i="270"/>
  <c r="X6" i="270"/>
  <c r="W6" i="270"/>
  <c r="V6" i="270"/>
  <c r="U6" i="270"/>
  <c r="T6" i="270"/>
  <c r="S6" i="270"/>
  <c r="M5" i="270"/>
  <c r="B15" i="269"/>
  <c r="F13" i="269"/>
  <c r="F12" i="269"/>
  <c r="F11" i="269"/>
  <c r="A8" i="269"/>
  <c r="CV6" i="269"/>
  <c r="CU6" i="269"/>
  <c r="CT6" i="269"/>
  <c r="CS6" i="269"/>
  <c r="CR6" i="269"/>
  <c r="CQ6" i="269"/>
  <c r="CP6" i="269"/>
  <c r="CO6" i="269"/>
  <c r="CN6" i="269"/>
  <c r="CM6" i="269"/>
  <c r="CL6" i="269"/>
  <c r="CK6" i="269"/>
  <c r="CJ6" i="269"/>
  <c r="CI6" i="269"/>
  <c r="CH6" i="269"/>
  <c r="CG6" i="269"/>
  <c r="CF6" i="269"/>
  <c r="CE6" i="269"/>
  <c r="CD6" i="269"/>
  <c r="CC6" i="269"/>
  <c r="CB6" i="269"/>
  <c r="CA6" i="269"/>
  <c r="BZ6" i="269"/>
  <c r="BY6" i="269"/>
  <c r="BX6" i="269"/>
  <c r="BW6" i="269"/>
  <c r="BV6" i="269"/>
  <c r="BU6" i="269"/>
  <c r="BT6" i="269"/>
  <c r="BS6" i="269"/>
  <c r="BR6" i="269"/>
  <c r="BQ6" i="269"/>
  <c r="BP6" i="269"/>
  <c r="BN6" i="269"/>
  <c r="BM6" i="269"/>
  <c r="BL6" i="269"/>
  <c r="BK6" i="269"/>
  <c r="BJ6" i="269"/>
  <c r="BI6" i="269"/>
  <c r="BH6" i="269"/>
  <c r="BG6" i="269"/>
  <c r="BF6" i="269"/>
  <c r="BE6" i="269"/>
  <c r="BD6" i="269"/>
  <c r="BC6" i="269"/>
  <c r="BB6" i="269"/>
  <c r="AZ6" i="269"/>
  <c r="AY6" i="269"/>
  <c r="AX6" i="269"/>
  <c r="AW6" i="269"/>
  <c r="AV6" i="269"/>
  <c r="AU6" i="269"/>
  <c r="AT6" i="269"/>
  <c r="AS6" i="269"/>
  <c r="AR6" i="269"/>
  <c r="AQ6" i="269"/>
  <c r="AP6" i="269"/>
  <c r="AO6" i="269"/>
  <c r="AN6" i="269"/>
  <c r="AM6" i="269"/>
  <c r="AL6" i="269"/>
  <c r="AK6" i="269"/>
  <c r="AJ6" i="269"/>
  <c r="AI6" i="269"/>
  <c r="AH6" i="269"/>
  <c r="AF6" i="269"/>
  <c r="AD6" i="269"/>
  <c r="AC6" i="269"/>
  <c r="AB6" i="269"/>
  <c r="AA6" i="269"/>
  <c r="Z6" i="269"/>
  <c r="Y6" i="269"/>
  <c r="X6" i="269"/>
  <c r="W6" i="269"/>
  <c r="V6" i="269"/>
  <c r="U6" i="269"/>
  <c r="T6" i="269"/>
  <c r="S6" i="269"/>
  <c r="M5" i="269"/>
  <c r="B15" i="252"/>
  <c r="F13" i="252"/>
  <c r="F12" i="252"/>
  <c r="F11" i="252"/>
  <c r="A8" i="252"/>
  <c r="CV6" i="252"/>
  <c r="CU6" i="252"/>
  <c r="CT6" i="252"/>
  <c r="CS6" i="252"/>
  <c r="CR6" i="252"/>
  <c r="CQ6" i="252"/>
  <c r="CP6" i="252"/>
  <c r="CO6" i="252"/>
  <c r="CN6" i="252"/>
  <c r="CM6" i="252"/>
  <c r="CL6" i="252"/>
  <c r="CK6" i="252"/>
  <c r="CJ6" i="252"/>
  <c r="CI6" i="252"/>
  <c r="CH6" i="252"/>
  <c r="CG6" i="252"/>
  <c r="CF6" i="252"/>
  <c r="CE6" i="252"/>
  <c r="CD6" i="252"/>
  <c r="CC6" i="252"/>
  <c r="CB6" i="252"/>
  <c r="CA6" i="252"/>
  <c r="BZ6" i="252"/>
  <c r="BY6" i="252"/>
  <c r="BX6" i="252"/>
  <c r="BW6" i="252"/>
  <c r="BV6" i="252"/>
  <c r="BU6" i="252"/>
  <c r="BT6" i="252"/>
  <c r="BS6" i="252"/>
  <c r="BR6" i="252"/>
  <c r="BQ6" i="252"/>
  <c r="BP6" i="252"/>
  <c r="BO6" i="252"/>
  <c r="BN6" i="252"/>
  <c r="BM6" i="252"/>
  <c r="BL6" i="252"/>
  <c r="BK6" i="252"/>
  <c r="BJ6" i="252"/>
  <c r="BI6" i="252"/>
  <c r="BH6" i="252"/>
  <c r="BG6" i="252"/>
  <c r="BF6" i="252"/>
  <c r="BE6" i="252"/>
  <c r="BD6" i="252"/>
  <c r="BC6" i="252"/>
  <c r="AZ6" i="252"/>
  <c r="AY6" i="252"/>
  <c r="AX6" i="252"/>
  <c r="AW6" i="252"/>
  <c r="AV6" i="252"/>
  <c r="AU6" i="252"/>
  <c r="AT6" i="252"/>
  <c r="AS6" i="252"/>
  <c r="AR6" i="252"/>
  <c r="AQ6" i="252"/>
  <c r="AP6" i="252"/>
  <c r="AO6" i="252"/>
  <c r="AN6" i="252"/>
  <c r="AM6" i="252"/>
  <c r="AL6" i="252"/>
  <c r="AK6" i="252"/>
  <c r="AJ6" i="252"/>
  <c r="AI6" i="252"/>
  <c r="AH6" i="252"/>
  <c r="AF6" i="252"/>
  <c r="AD6" i="252"/>
  <c r="AC6" i="252"/>
  <c r="AB6" i="252"/>
  <c r="AA6" i="252"/>
  <c r="Z6" i="252"/>
  <c r="Y6" i="252"/>
  <c r="X6" i="252"/>
  <c r="W6" i="252"/>
  <c r="V6" i="252"/>
  <c r="U6" i="252"/>
  <c r="T6" i="252"/>
  <c r="S6" i="252"/>
  <c r="M5" i="252"/>
  <c r="Q5" i="252" s="1"/>
  <c r="B15" i="251"/>
  <c r="F13" i="251"/>
  <c r="F12" i="251"/>
  <c r="F11" i="251"/>
  <c r="A8" i="251"/>
  <c r="CV6" i="251"/>
  <c r="CU6" i="251"/>
  <c r="CT6" i="251"/>
  <c r="CS6" i="251"/>
  <c r="CR6" i="251"/>
  <c r="CQ6" i="251"/>
  <c r="CP6" i="251"/>
  <c r="CO6" i="251"/>
  <c r="CN6" i="251"/>
  <c r="CM6" i="251"/>
  <c r="CL6" i="251"/>
  <c r="CK6" i="251"/>
  <c r="CJ6" i="251"/>
  <c r="CI6" i="251"/>
  <c r="CH6" i="251"/>
  <c r="CG6" i="251"/>
  <c r="CF6" i="251"/>
  <c r="CE6" i="251"/>
  <c r="CD6" i="251"/>
  <c r="CC6" i="251"/>
  <c r="CB6" i="251"/>
  <c r="CA6" i="251"/>
  <c r="BZ6" i="251"/>
  <c r="BY6" i="251"/>
  <c r="BX6" i="251"/>
  <c r="BW6" i="251"/>
  <c r="BV6" i="251"/>
  <c r="BU6" i="251"/>
  <c r="BT6" i="251"/>
  <c r="BS6" i="251"/>
  <c r="BR6" i="251"/>
  <c r="BQ6" i="251"/>
  <c r="BP6" i="251"/>
  <c r="BO6" i="251"/>
  <c r="BN6" i="251"/>
  <c r="BM6" i="251"/>
  <c r="BL6" i="251"/>
  <c r="BK6" i="251"/>
  <c r="BJ6" i="251"/>
  <c r="BI6" i="251"/>
  <c r="BH6" i="251"/>
  <c r="BG6" i="251"/>
  <c r="BF6" i="251"/>
  <c r="BE6" i="251"/>
  <c r="BD6" i="251"/>
  <c r="BC6" i="251"/>
  <c r="AZ6" i="251"/>
  <c r="AY6" i="251"/>
  <c r="AX6" i="251"/>
  <c r="AW6" i="251"/>
  <c r="AV6" i="251"/>
  <c r="AU6" i="251"/>
  <c r="AT6" i="251"/>
  <c r="AS6" i="251"/>
  <c r="AR6" i="251"/>
  <c r="AQ6" i="251"/>
  <c r="AP6" i="251"/>
  <c r="AO6" i="251"/>
  <c r="AN6" i="251"/>
  <c r="AM6" i="251"/>
  <c r="AL6" i="251"/>
  <c r="AK6" i="251"/>
  <c r="AJ6" i="251"/>
  <c r="AI6" i="251"/>
  <c r="AH6" i="251"/>
  <c r="AF6" i="251"/>
  <c r="AD6" i="251"/>
  <c r="AC6" i="251"/>
  <c r="AB6" i="251"/>
  <c r="AA6" i="251"/>
  <c r="Z6" i="251"/>
  <c r="Y6" i="251"/>
  <c r="X6" i="251"/>
  <c r="W6" i="251"/>
  <c r="V6" i="251"/>
  <c r="U6" i="251"/>
  <c r="T6" i="251"/>
  <c r="S6" i="251"/>
  <c r="M5" i="251"/>
  <c r="B20" i="250"/>
  <c r="F18" i="250"/>
  <c r="F17" i="250"/>
  <c r="F16" i="250"/>
  <c r="A12" i="250"/>
  <c r="CV10" i="250"/>
  <c r="CU10" i="250"/>
  <c r="CT10" i="250"/>
  <c r="CS10" i="250"/>
  <c r="CR10" i="250"/>
  <c r="CQ10" i="250"/>
  <c r="CP10" i="250"/>
  <c r="CO10" i="250"/>
  <c r="CN10" i="250"/>
  <c r="CM10" i="250"/>
  <c r="CL10" i="250"/>
  <c r="CK10" i="250"/>
  <c r="CJ10" i="250"/>
  <c r="CI10" i="250"/>
  <c r="CH10" i="250"/>
  <c r="CG10" i="250"/>
  <c r="CF10" i="250"/>
  <c r="CE10" i="250"/>
  <c r="CD10" i="250"/>
  <c r="CC10" i="250"/>
  <c r="CB10" i="250"/>
  <c r="CA10" i="250"/>
  <c r="BZ10" i="250"/>
  <c r="BY10" i="250"/>
  <c r="BX10" i="250"/>
  <c r="BW10" i="250"/>
  <c r="BR10" i="250"/>
  <c r="BQ10" i="250"/>
  <c r="BP10" i="250"/>
  <c r="BO10" i="250"/>
  <c r="BN10" i="250"/>
  <c r="BM10" i="250"/>
  <c r="BL10" i="250"/>
  <c r="BK10" i="250"/>
  <c r="BJ10" i="250"/>
  <c r="BI10" i="250"/>
  <c r="BH10" i="250"/>
  <c r="BG10" i="250"/>
  <c r="BF10" i="250"/>
  <c r="BE10" i="250"/>
  <c r="BD10" i="250"/>
  <c r="BC10" i="250"/>
  <c r="BB10" i="250"/>
  <c r="AZ10" i="250"/>
  <c r="AY10" i="250"/>
  <c r="AX10" i="250"/>
  <c r="AW10" i="250"/>
  <c r="AV10" i="250"/>
  <c r="AU10" i="250"/>
  <c r="AT10" i="250"/>
  <c r="AS10" i="250"/>
  <c r="AR10" i="250"/>
  <c r="AQ10" i="250"/>
  <c r="AP10" i="250"/>
  <c r="AO10" i="250"/>
  <c r="AN10" i="250"/>
  <c r="AM10" i="250"/>
  <c r="AL10" i="250"/>
  <c r="AK10" i="250"/>
  <c r="AJ10" i="250"/>
  <c r="AI10" i="250"/>
  <c r="AH10" i="250"/>
  <c r="AF10" i="250"/>
  <c r="AD10" i="250"/>
  <c r="AC10" i="250"/>
  <c r="AB10" i="250"/>
  <c r="AA10" i="250"/>
  <c r="Z10" i="250"/>
  <c r="Y10" i="250"/>
  <c r="X10" i="250"/>
  <c r="W10" i="250"/>
  <c r="V10" i="250"/>
  <c r="U10" i="250"/>
  <c r="T10" i="250"/>
  <c r="S10" i="250"/>
  <c r="M9" i="250"/>
  <c r="M8" i="250"/>
  <c r="M7" i="250"/>
  <c r="M6" i="250"/>
  <c r="M5" i="250"/>
  <c r="B15" i="248"/>
  <c r="F13" i="248"/>
  <c r="F12" i="248"/>
  <c r="F11" i="248"/>
  <c r="A8" i="248"/>
  <c r="CV6" i="248"/>
  <c r="CU6" i="248"/>
  <c r="CT6" i="248"/>
  <c r="CS6" i="248"/>
  <c r="CR6" i="248"/>
  <c r="CQ6" i="248"/>
  <c r="CP6" i="248"/>
  <c r="CO6" i="248"/>
  <c r="CN6" i="248"/>
  <c r="CM6" i="248"/>
  <c r="CL6" i="248"/>
  <c r="CK6" i="248"/>
  <c r="CJ6" i="248"/>
  <c r="CI6" i="248"/>
  <c r="CH6" i="248"/>
  <c r="CG6" i="248"/>
  <c r="CF6" i="248"/>
  <c r="CE6" i="248"/>
  <c r="CD6" i="248"/>
  <c r="CC6" i="248"/>
  <c r="CB6" i="248"/>
  <c r="CA6" i="248"/>
  <c r="BZ6" i="248"/>
  <c r="BY6" i="248"/>
  <c r="BX6" i="248"/>
  <c r="BW6" i="248"/>
  <c r="BV6" i="248"/>
  <c r="BU6" i="248"/>
  <c r="BT6" i="248"/>
  <c r="BS6" i="248"/>
  <c r="BR6" i="248"/>
  <c r="BQ6" i="248"/>
  <c r="BP6" i="248"/>
  <c r="BN6" i="248"/>
  <c r="BM6" i="248"/>
  <c r="BL6" i="248"/>
  <c r="BK6" i="248"/>
  <c r="BJ6" i="248"/>
  <c r="BI6" i="248"/>
  <c r="BH6" i="248"/>
  <c r="BG6" i="248"/>
  <c r="BF6" i="248"/>
  <c r="BE6" i="248"/>
  <c r="BD6" i="248"/>
  <c r="BC6" i="248"/>
  <c r="BB6" i="248"/>
  <c r="AZ6" i="248"/>
  <c r="AY6" i="248"/>
  <c r="AX6" i="248"/>
  <c r="AW6" i="248"/>
  <c r="AV6" i="248"/>
  <c r="AU6" i="248"/>
  <c r="AT6" i="248"/>
  <c r="AS6" i="248"/>
  <c r="AR6" i="248"/>
  <c r="AQ6" i="248"/>
  <c r="AP6" i="248"/>
  <c r="AO6" i="248"/>
  <c r="AN6" i="248"/>
  <c r="AM6" i="248"/>
  <c r="AL6" i="248"/>
  <c r="AK6" i="248"/>
  <c r="AJ6" i="248"/>
  <c r="AI6" i="248"/>
  <c r="AH6" i="248"/>
  <c r="AF6" i="248"/>
  <c r="AD6" i="248"/>
  <c r="AC6" i="248"/>
  <c r="AB6" i="248"/>
  <c r="AA6" i="248"/>
  <c r="Z6" i="248"/>
  <c r="Y6" i="248"/>
  <c r="X6" i="248"/>
  <c r="W6" i="248"/>
  <c r="V6" i="248"/>
  <c r="U6" i="248"/>
  <c r="T6" i="248"/>
  <c r="S6" i="248"/>
  <c r="M5" i="248"/>
  <c r="M6" i="248" s="1"/>
  <c r="E13" i="248" s="1"/>
  <c r="B16" i="247"/>
  <c r="F14" i="247"/>
  <c r="F13" i="247"/>
  <c r="F12" i="247"/>
  <c r="A9" i="247"/>
  <c r="CV7" i="247"/>
  <c r="CU7" i="247"/>
  <c r="CT7" i="247"/>
  <c r="CS7" i="247"/>
  <c r="CR7" i="247"/>
  <c r="CQ7" i="247"/>
  <c r="CP7" i="247"/>
  <c r="CO7" i="247"/>
  <c r="CN7" i="247"/>
  <c r="CM7" i="247"/>
  <c r="CL7" i="247"/>
  <c r="CK7" i="247"/>
  <c r="CJ7" i="247"/>
  <c r="CI7" i="247"/>
  <c r="CH7" i="247"/>
  <c r="CG7" i="247"/>
  <c r="CF7" i="247"/>
  <c r="CE7" i="247"/>
  <c r="CD7" i="247"/>
  <c r="CC7" i="247"/>
  <c r="CB7" i="247"/>
  <c r="CA7" i="247"/>
  <c r="BZ7" i="247"/>
  <c r="BY7" i="247"/>
  <c r="BX7" i="247"/>
  <c r="BW7" i="247"/>
  <c r="BV7" i="247"/>
  <c r="BU7" i="247"/>
  <c r="BT7" i="247"/>
  <c r="BS7" i="247"/>
  <c r="BR7" i="247"/>
  <c r="BQ7" i="247"/>
  <c r="BP7" i="247"/>
  <c r="BO7" i="247"/>
  <c r="BN7" i="247"/>
  <c r="BM7" i="247"/>
  <c r="BL7" i="247"/>
  <c r="BK7" i="247"/>
  <c r="BJ7" i="247"/>
  <c r="BI7" i="247"/>
  <c r="BH7" i="247"/>
  <c r="BG7" i="247"/>
  <c r="BF7" i="247"/>
  <c r="BE7" i="247"/>
  <c r="BD7" i="247"/>
  <c r="BC7" i="247"/>
  <c r="BB7" i="247"/>
  <c r="AZ7" i="247"/>
  <c r="AY7" i="247"/>
  <c r="AX7" i="247"/>
  <c r="AW7" i="247"/>
  <c r="AV7" i="247"/>
  <c r="AU7" i="247"/>
  <c r="AT7" i="247"/>
  <c r="AS7" i="247"/>
  <c r="AR7" i="247"/>
  <c r="AQ7" i="247"/>
  <c r="AP7" i="247"/>
  <c r="AO7" i="247"/>
  <c r="AN7" i="247"/>
  <c r="AM7" i="247"/>
  <c r="AL7" i="247"/>
  <c r="AK7" i="247"/>
  <c r="AJ7" i="247"/>
  <c r="AI7" i="247"/>
  <c r="AH7" i="247"/>
  <c r="AF7" i="247"/>
  <c r="AD7" i="247"/>
  <c r="AC7" i="247"/>
  <c r="AB7" i="247"/>
  <c r="AA7" i="247"/>
  <c r="Z7" i="247"/>
  <c r="Y7" i="247"/>
  <c r="X7" i="247"/>
  <c r="W7" i="247"/>
  <c r="V7" i="247"/>
  <c r="U7" i="247"/>
  <c r="T7" i="247"/>
  <c r="S7" i="247"/>
  <c r="B15" i="246"/>
  <c r="F13" i="246"/>
  <c r="F12" i="246"/>
  <c r="F11" i="246"/>
  <c r="A8" i="246"/>
  <c r="CV6" i="246"/>
  <c r="CU6" i="246"/>
  <c r="CT6" i="246"/>
  <c r="CS6" i="246"/>
  <c r="CR6" i="246"/>
  <c r="CQ6" i="246"/>
  <c r="CP6" i="246"/>
  <c r="CO6" i="246"/>
  <c r="CN6" i="246"/>
  <c r="CM6" i="246"/>
  <c r="CL6" i="246"/>
  <c r="CK6" i="246"/>
  <c r="CJ6" i="246"/>
  <c r="CI6" i="246"/>
  <c r="CH6" i="246"/>
  <c r="CG6" i="246"/>
  <c r="CF6" i="246"/>
  <c r="CE6" i="246"/>
  <c r="CD6" i="246"/>
  <c r="CC6" i="246"/>
  <c r="CB6" i="246"/>
  <c r="CA6" i="246"/>
  <c r="BZ6" i="246"/>
  <c r="BY6" i="246"/>
  <c r="BX6" i="246"/>
  <c r="BW6" i="246"/>
  <c r="BV6" i="246"/>
  <c r="BU6" i="246"/>
  <c r="BT6" i="246"/>
  <c r="BS6" i="246"/>
  <c r="BR6" i="246"/>
  <c r="BQ6" i="246"/>
  <c r="BP6" i="246"/>
  <c r="BO6" i="246"/>
  <c r="BN6" i="246"/>
  <c r="BM6" i="246"/>
  <c r="BL6" i="246"/>
  <c r="BK6" i="246"/>
  <c r="BJ6" i="246"/>
  <c r="BI6" i="246"/>
  <c r="BH6" i="246"/>
  <c r="BG6" i="246"/>
  <c r="BF6" i="246"/>
  <c r="BE6" i="246"/>
  <c r="BD6" i="246"/>
  <c r="BC6" i="246"/>
  <c r="BB6" i="246"/>
  <c r="AZ6" i="246"/>
  <c r="AY6" i="246"/>
  <c r="AX6" i="246"/>
  <c r="AW6" i="246"/>
  <c r="AV6" i="246"/>
  <c r="AU6" i="246"/>
  <c r="AT6" i="246"/>
  <c r="AS6" i="246"/>
  <c r="AR6" i="246"/>
  <c r="AQ6" i="246"/>
  <c r="AP6" i="246"/>
  <c r="AO6" i="246"/>
  <c r="AN6" i="246"/>
  <c r="AM6" i="246"/>
  <c r="AL6" i="246"/>
  <c r="AK6" i="246"/>
  <c r="AJ6" i="246"/>
  <c r="AI6" i="246"/>
  <c r="AH6" i="246"/>
  <c r="AF6" i="246"/>
  <c r="AD6" i="246"/>
  <c r="AC6" i="246"/>
  <c r="AB6" i="246"/>
  <c r="AA6" i="246"/>
  <c r="Z6" i="246"/>
  <c r="Y6" i="246"/>
  <c r="X6" i="246"/>
  <c r="W6" i="246"/>
  <c r="V6" i="246"/>
  <c r="U6" i="246"/>
  <c r="T6" i="246"/>
  <c r="S6" i="246"/>
  <c r="M5" i="246"/>
  <c r="B17" i="245"/>
  <c r="F15" i="245"/>
  <c r="F14" i="245"/>
  <c r="F13" i="245"/>
  <c r="A10" i="245"/>
  <c r="CV8" i="245"/>
  <c r="CU8" i="245"/>
  <c r="CT8" i="245"/>
  <c r="CS8" i="245"/>
  <c r="CR8" i="245"/>
  <c r="CQ8" i="245"/>
  <c r="CP8" i="245"/>
  <c r="CO8" i="245"/>
  <c r="CN8" i="245"/>
  <c r="CM8" i="245"/>
  <c r="CL8" i="245"/>
  <c r="CK8" i="245"/>
  <c r="CJ8" i="245"/>
  <c r="CI8" i="245"/>
  <c r="CH8" i="245"/>
  <c r="CG8" i="245"/>
  <c r="CF8" i="245"/>
  <c r="CE8" i="245"/>
  <c r="CD8" i="245"/>
  <c r="CC8" i="245"/>
  <c r="CB8" i="245"/>
  <c r="CA8" i="245"/>
  <c r="BZ8" i="245"/>
  <c r="BY8" i="245"/>
  <c r="BX8" i="245"/>
  <c r="BW8" i="245"/>
  <c r="BV8" i="245"/>
  <c r="BU8" i="245"/>
  <c r="BT8" i="245"/>
  <c r="BS8" i="245"/>
  <c r="BR8" i="245"/>
  <c r="BQ8" i="245"/>
  <c r="BP8" i="245"/>
  <c r="BO8" i="245"/>
  <c r="BN8" i="245"/>
  <c r="BM8" i="245"/>
  <c r="BL8" i="245"/>
  <c r="BK8" i="245"/>
  <c r="BJ8" i="245"/>
  <c r="BI8" i="245"/>
  <c r="BH8" i="245"/>
  <c r="BG8" i="245"/>
  <c r="BF8" i="245"/>
  <c r="BE8" i="245"/>
  <c r="BD8" i="245"/>
  <c r="BC8" i="245"/>
  <c r="BB8" i="245"/>
  <c r="AZ8" i="245"/>
  <c r="AY8" i="245"/>
  <c r="AX8" i="245"/>
  <c r="AW8" i="245"/>
  <c r="AV8" i="245"/>
  <c r="AU8" i="245"/>
  <c r="AT8" i="245"/>
  <c r="AS8" i="245"/>
  <c r="AR8" i="245"/>
  <c r="AQ8" i="245"/>
  <c r="AP8" i="245"/>
  <c r="AO8" i="245"/>
  <c r="AN8" i="245"/>
  <c r="AM8" i="245"/>
  <c r="AL8" i="245"/>
  <c r="AK8" i="245"/>
  <c r="AJ8" i="245"/>
  <c r="AI8" i="245"/>
  <c r="AH8" i="245"/>
  <c r="AF8" i="245"/>
  <c r="AD8" i="245"/>
  <c r="AC8" i="245"/>
  <c r="AB8" i="245"/>
  <c r="AA8" i="245"/>
  <c r="Z8" i="245"/>
  <c r="Y8" i="245"/>
  <c r="X8" i="245"/>
  <c r="W8" i="245"/>
  <c r="V8" i="245"/>
  <c r="U8" i="245"/>
  <c r="T8" i="245"/>
  <c r="S8" i="245"/>
  <c r="M7" i="245"/>
  <c r="P7" i="245" s="1"/>
  <c r="M6" i="245"/>
  <c r="P6" i="245" s="1"/>
  <c r="M5" i="245"/>
  <c r="P5" i="245" s="1"/>
  <c r="B15" i="244"/>
  <c r="F13" i="244"/>
  <c r="F12" i="244"/>
  <c r="F11" i="244"/>
  <c r="A8" i="244"/>
  <c r="CV6" i="244"/>
  <c r="CU6" i="244"/>
  <c r="CT6" i="244"/>
  <c r="CS6" i="244"/>
  <c r="CR6" i="244"/>
  <c r="CQ6" i="244"/>
  <c r="CP6" i="244"/>
  <c r="CO6" i="244"/>
  <c r="CN6" i="244"/>
  <c r="CM6" i="244"/>
  <c r="CL6" i="244"/>
  <c r="CK6" i="244"/>
  <c r="CJ6" i="244"/>
  <c r="CI6" i="244"/>
  <c r="CH6" i="244"/>
  <c r="CG6" i="244"/>
  <c r="CF6" i="244"/>
  <c r="CE6" i="244"/>
  <c r="CD6" i="244"/>
  <c r="CC6" i="244"/>
  <c r="CB6" i="244"/>
  <c r="CA6" i="244"/>
  <c r="BZ6" i="244"/>
  <c r="BY6" i="244"/>
  <c r="BX6" i="244"/>
  <c r="BW6" i="244"/>
  <c r="BV6" i="244"/>
  <c r="BU6" i="244"/>
  <c r="BT6" i="244"/>
  <c r="BS6" i="244"/>
  <c r="BR6" i="244"/>
  <c r="BQ6" i="244"/>
  <c r="BP6" i="244"/>
  <c r="BO6" i="244"/>
  <c r="BN6" i="244"/>
  <c r="BM6" i="244"/>
  <c r="BL6" i="244"/>
  <c r="BK6" i="244"/>
  <c r="BJ6" i="244"/>
  <c r="BI6" i="244"/>
  <c r="BH6" i="244"/>
  <c r="BG6" i="244"/>
  <c r="BF6" i="244"/>
  <c r="BE6" i="244"/>
  <c r="BD6" i="244"/>
  <c r="BC6" i="244"/>
  <c r="BB6" i="244"/>
  <c r="AZ6" i="244"/>
  <c r="AY6" i="244"/>
  <c r="AX6" i="244"/>
  <c r="AW6" i="244"/>
  <c r="AV6" i="244"/>
  <c r="AU6" i="244"/>
  <c r="AT6" i="244"/>
  <c r="AS6" i="244"/>
  <c r="AR6" i="244"/>
  <c r="AQ6" i="244"/>
  <c r="AP6" i="244"/>
  <c r="AO6" i="244"/>
  <c r="AN6" i="244"/>
  <c r="AM6" i="244"/>
  <c r="AL6" i="244"/>
  <c r="AK6" i="244"/>
  <c r="AJ6" i="244"/>
  <c r="AI6" i="244"/>
  <c r="AH6" i="244"/>
  <c r="AF6" i="244"/>
  <c r="AD6" i="244"/>
  <c r="AC6" i="244"/>
  <c r="AB6" i="244"/>
  <c r="AA6" i="244"/>
  <c r="Z6" i="244"/>
  <c r="Y6" i="244"/>
  <c r="X6" i="244"/>
  <c r="W6" i="244"/>
  <c r="V6" i="244"/>
  <c r="U6" i="244"/>
  <c r="T6" i="244"/>
  <c r="S6" i="244"/>
  <c r="M5" i="244"/>
  <c r="P5" i="244" s="1"/>
  <c r="B15" i="243"/>
  <c r="F13" i="243"/>
  <c r="F12" i="243"/>
  <c r="F11" i="243"/>
  <c r="A8" i="243"/>
  <c r="CV6" i="243"/>
  <c r="CU6" i="243"/>
  <c r="CT6" i="243"/>
  <c r="CS6" i="243"/>
  <c r="CR6" i="243"/>
  <c r="CQ6" i="243"/>
  <c r="CP6" i="243"/>
  <c r="CO6" i="243"/>
  <c r="CN6" i="243"/>
  <c r="CM6" i="243"/>
  <c r="CL6" i="243"/>
  <c r="CK6" i="243"/>
  <c r="CJ6" i="243"/>
  <c r="CI6" i="243"/>
  <c r="CH6" i="243"/>
  <c r="CG6" i="243"/>
  <c r="CF6" i="243"/>
  <c r="CE6" i="243"/>
  <c r="CD6" i="243"/>
  <c r="CC6" i="243"/>
  <c r="CB6" i="243"/>
  <c r="CA6" i="243"/>
  <c r="BZ6" i="243"/>
  <c r="BY6" i="243"/>
  <c r="BX6" i="243"/>
  <c r="BW6" i="243"/>
  <c r="BV6" i="243"/>
  <c r="BU6" i="243"/>
  <c r="BT6" i="243"/>
  <c r="BS6" i="243"/>
  <c r="BR6" i="243"/>
  <c r="BQ6" i="243"/>
  <c r="BP6" i="243"/>
  <c r="BO6" i="243"/>
  <c r="BN6" i="243"/>
  <c r="BM6" i="243"/>
  <c r="BL6" i="243"/>
  <c r="BK6" i="243"/>
  <c r="BJ6" i="243"/>
  <c r="BI6" i="243"/>
  <c r="BH6" i="243"/>
  <c r="BG6" i="243"/>
  <c r="BF6" i="243"/>
  <c r="BE6" i="243"/>
  <c r="BD6" i="243"/>
  <c r="BB6" i="243"/>
  <c r="AZ6" i="243"/>
  <c r="AY6" i="243"/>
  <c r="AX6" i="243"/>
  <c r="AW6" i="243"/>
  <c r="AV6" i="243"/>
  <c r="AU6" i="243"/>
  <c r="AT6" i="243"/>
  <c r="AS6" i="243"/>
  <c r="AR6" i="243"/>
  <c r="AQ6" i="243"/>
  <c r="AP6" i="243"/>
  <c r="AO6" i="243"/>
  <c r="AN6" i="243"/>
  <c r="AM6" i="243"/>
  <c r="AL6" i="243"/>
  <c r="AK6" i="243"/>
  <c r="AJ6" i="243"/>
  <c r="AI6" i="243"/>
  <c r="AH6" i="243"/>
  <c r="AF6" i="243"/>
  <c r="AD6" i="243"/>
  <c r="AC6" i="243"/>
  <c r="AB6" i="243"/>
  <c r="AA6" i="243"/>
  <c r="Z6" i="243"/>
  <c r="Y6" i="243"/>
  <c r="X6" i="243"/>
  <c r="W6" i="243"/>
  <c r="V6" i="243"/>
  <c r="U6" i="243"/>
  <c r="T6" i="243"/>
  <c r="S6" i="243"/>
  <c r="M5" i="243"/>
  <c r="B16" i="242"/>
  <c r="F14" i="242"/>
  <c r="F13" i="242"/>
  <c r="F12" i="242"/>
  <c r="A9" i="242"/>
  <c r="CV7" i="242"/>
  <c r="CU7" i="242"/>
  <c r="CT7" i="242"/>
  <c r="CS7" i="242"/>
  <c r="CR7" i="242"/>
  <c r="CQ7" i="242"/>
  <c r="CP7" i="242"/>
  <c r="CO7" i="242"/>
  <c r="CN7" i="242"/>
  <c r="CM7" i="242"/>
  <c r="CL7" i="242"/>
  <c r="CK7" i="242"/>
  <c r="CJ7" i="242"/>
  <c r="CI7" i="242"/>
  <c r="CH7" i="242"/>
  <c r="CG7" i="242"/>
  <c r="CF7" i="242"/>
  <c r="CE7" i="242"/>
  <c r="CD7" i="242"/>
  <c r="CC7" i="242"/>
  <c r="CB7" i="242"/>
  <c r="CA7" i="242"/>
  <c r="BZ7" i="242"/>
  <c r="BY7" i="242"/>
  <c r="BX7" i="242"/>
  <c r="BW7" i="242"/>
  <c r="BV7" i="242"/>
  <c r="BU7" i="242"/>
  <c r="BT7" i="242"/>
  <c r="BS7" i="242"/>
  <c r="BR7" i="242"/>
  <c r="BQ7" i="242"/>
  <c r="BP7" i="242"/>
  <c r="BO7" i="242"/>
  <c r="BN7" i="242"/>
  <c r="BM7" i="242"/>
  <c r="BL7" i="242"/>
  <c r="BK7" i="242"/>
  <c r="BJ7" i="242"/>
  <c r="BI7" i="242"/>
  <c r="BH7" i="242"/>
  <c r="BG7" i="242"/>
  <c r="BF7" i="242"/>
  <c r="BE7" i="242"/>
  <c r="BD7" i="242"/>
  <c r="BC7" i="242"/>
  <c r="BB7" i="242"/>
  <c r="AZ7" i="242"/>
  <c r="AY7" i="242"/>
  <c r="AX7" i="242"/>
  <c r="AW7" i="242"/>
  <c r="AV7" i="242"/>
  <c r="AU7" i="242"/>
  <c r="AT7" i="242"/>
  <c r="AS7" i="242"/>
  <c r="AR7" i="242"/>
  <c r="AQ7" i="242"/>
  <c r="AP7" i="242"/>
  <c r="AO7" i="242"/>
  <c r="AN7" i="242"/>
  <c r="AM7" i="242"/>
  <c r="AL7" i="242"/>
  <c r="AK7" i="242"/>
  <c r="AJ7" i="242"/>
  <c r="AI7" i="242"/>
  <c r="AH7" i="242"/>
  <c r="AF7" i="242"/>
  <c r="AD7" i="242"/>
  <c r="AC7" i="242"/>
  <c r="AB7" i="242"/>
  <c r="AA7" i="242"/>
  <c r="Z7" i="242"/>
  <c r="Y7" i="242"/>
  <c r="X7" i="242"/>
  <c r="W7" i="242"/>
  <c r="V7" i="242"/>
  <c r="U7" i="242"/>
  <c r="T7" i="242"/>
  <c r="S7" i="242"/>
  <c r="M6" i="242"/>
  <c r="P6" i="242" s="1"/>
  <c r="M5" i="242"/>
  <c r="B24" i="241"/>
  <c r="F22" i="241"/>
  <c r="F21" i="241"/>
  <c r="F20" i="241"/>
  <c r="A17" i="241"/>
  <c r="CV15" i="241"/>
  <c r="CU15" i="241"/>
  <c r="CT15" i="241"/>
  <c r="CS15" i="241"/>
  <c r="CR15" i="241"/>
  <c r="CQ15" i="241"/>
  <c r="CP15" i="241"/>
  <c r="CO15" i="241"/>
  <c r="CN15" i="241"/>
  <c r="CM15" i="241"/>
  <c r="CL15" i="241"/>
  <c r="CK15" i="241"/>
  <c r="CJ15" i="241"/>
  <c r="CI15" i="241"/>
  <c r="CH15" i="241"/>
  <c r="CG15" i="241"/>
  <c r="CF15" i="241"/>
  <c r="CE15" i="241"/>
  <c r="CD15" i="241"/>
  <c r="CC15" i="241"/>
  <c r="CB15" i="241"/>
  <c r="CA15" i="241"/>
  <c r="BZ15" i="241"/>
  <c r="BY15" i="241"/>
  <c r="BX15" i="241"/>
  <c r="BW15" i="241"/>
  <c r="BV15" i="241"/>
  <c r="BU15" i="241"/>
  <c r="BT15" i="241"/>
  <c r="BS15" i="241"/>
  <c r="BR15" i="241"/>
  <c r="BQ15" i="241"/>
  <c r="BP15" i="241"/>
  <c r="BO15" i="241"/>
  <c r="BN15" i="241"/>
  <c r="BM15" i="241"/>
  <c r="BL15" i="241"/>
  <c r="BK15" i="241"/>
  <c r="BJ15" i="241"/>
  <c r="BI15" i="241"/>
  <c r="BH15" i="241"/>
  <c r="BG15" i="241"/>
  <c r="BF15" i="241"/>
  <c r="BE15" i="241"/>
  <c r="BD15" i="241"/>
  <c r="BC15" i="241"/>
  <c r="BB15" i="241"/>
  <c r="AZ15" i="241"/>
  <c r="AY15" i="241"/>
  <c r="AX15" i="241"/>
  <c r="AW15" i="241"/>
  <c r="AV15" i="241"/>
  <c r="AU15" i="241"/>
  <c r="AT15" i="241"/>
  <c r="AS15" i="241"/>
  <c r="AR15" i="241"/>
  <c r="AQ15" i="241"/>
  <c r="AP15" i="241"/>
  <c r="AO15" i="241"/>
  <c r="AN15" i="241"/>
  <c r="AM15" i="241"/>
  <c r="AL15" i="241"/>
  <c r="AK15" i="241"/>
  <c r="AJ15" i="241"/>
  <c r="AI15" i="241"/>
  <c r="AH15" i="241"/>
  <c r="AF15" i="241"/>
  <c r="AD15" i="241"/>
  <c r="AC15" i="241"/>
  <c r="AB15" i="241"/>
  <c r="AA15" i="241"/>
  <c r="Z15" i="241"/>
  <c r="Y15" i="241"/>
  <c r="X15" i="241"/>
  <c r="W15" i="241"/>
  <c r="V15" i="241"/>
  <c r="U15" i="241"/>
  <c r="T15" i="241"/>
  <c r="S15" i="241"/>
  <c r="M10" i="241"/>
  <c r="Q10" i="241" s="1"/>
  <c r="M9" i="241"/>
  <c r="M8" i="241"/>
  <c r="M7" i="241"/>
  <c r="Q7" i="241" s="1"/>
  <c r="M6" i="241"/>
  <c r="M5" i="241"/>
  <c r="B20" i="240"/>
  <c r="F18" i="240"/>
  <c r="F17" i="240"/>
  <c r="F16" i="240"/>
  <c r="A12" i="240"/>
  <c r="CV10" i="240"/>
  <c r="CU10" i="240"/>
  <c r="CT10" i="240"/>
  <c r="CS10" i="240"/>
  <c r="CR10" i="240"/>
  <c r="CQ10" i="240"/>
  <c r="CP10" i="240"/>
  <c r="CO10" i="240"/>
  <c r="CN10" i="240"/>
  <c r="CM10" i="240"/>
  <c r="CL10" i="240"/>
  <c r="CK10" i="240"/>
  <c r="CJ10" i="240"/>
  <c r="CI10" i="240"/>
  <c r="CH10" i="240"/>
  <c r="CG10" i="240"/>
  <c r="CF10" i="240"/>
  <c r="CE10" i="240"/>
  <c r="CD10" i="240"/>
  <c r="CC10" i="240"/>
  <c r="CB10" i="240"/>
  <c r="CA10" i="240"/>
  <c r="BZ10" i="240"/>
  <c r="BY10" i="240"/>
  <c r="BX10" i="240"/>
  <c r="BW10" i="240"/>
  <c r="BV10" i="240"/>
  <c r="BU10" i="240"/>
  <c r="BT10" i="240"/>
  <c r="BS10" i="240"/>
  <c r="BR10" i="240"/>
  <c r="BQ10" i="240"/>
  <c r="BP10" i="240"/>
  <c r="BO10" i="240"/>
  <c r="BN10" i="240"/>
  <c r="BM10" i="240"/>
  <c r="BL10" i="240"/>
  <c r="BK10" i="240"/>
  <c r="BJ10" i="240"/>
  <c r="BI10" i="240"/>
  <c r="BH10" i="240"/>
  <c r="BG10" i="240"/>
  <c r="BF10" i="240"/>
  <c r="BE10" i="240"/>
  <c r="BD10" i="240"/>
  <c r="BC10" i="240"/>
  <c r="BB10" i="240"/>
  <c r="AZ10" i="240"/>
  <c r="AY10" i="240"/>
  <c r="AX10" i="240"/>
  <c r="AW10" i="240"/>
  <c r="AV10" i="240"/>
  <c r="AU10" i="240"/>
  <c r="AT10" i="240"/>
  <c r="AS10" i="240"/>
  <c r="AR10" i="240"/>
  <c r="AQ10" i="240"/>
  <c r="AP10" i="240"/>
  <c r="AO10" i="240"/>
  <c r="AN10" i="240"/>
  <c r="AM10" i="240"/>
  <c r="AL10" i="240"/>
  <c r="AK10" i="240"/>
  <c r="AJ10" i="240"/>
  <c r="AI10" i="240"/>
  <c r="AH10" i="240"/>
  <c r="AF10" i="240"/>
  <c r="AD10" i="240"/>
  <c r="AC10" i="240"/>
  <c r="AB10" i="240"/>
  <c r="AA10" i="240"/>
  <c r="Z10" i="240"/>
  <c r="Y10" i="240"/>
  <c r="X10" i="240"/>
  <c r="M9" i="240"/>
  <c r="M8" i="240"/>
  <c r="M7" i="240"/>
  <c r="M6" i="240"/>
  <c r="M5" i="240"/>
  <c r="B15" i="239"/>
  <c r="F13" i="239"/>
  <c r="F12" i="239"/>
  <c r="F11" i="239"/>
  <c r="A8" i="239"/>
  <c r="CV6" i="239"/>
  <c r="CU6" i="239"/>
  <c r="CT6" i="239"/>
  <c r="CS6" i="239"/>
  <c r="CR6" i="239"/>
  <c r="CQ6" i="239"/>
  <c r="CP6" i="239"/>
  <c r="CO6" i="239"/>
  <c r="CN6" i="239"/>
  <c r="CM6" i="239"/>
  <c r="CL6" i="239"/>
  <c r="CK6" i="239"/>
  <c r="CJ6" i="239"/>
  <c r="CI6" i="239"/>
  <c r="CH6" i="239"/>
  <c r="CG6" i="239"/>
  <c r="CF6" i="239"/>
  <c r="CE6" i="239"/>
  <c r="CD6" i="239"/>
  <c r="CC6" i="239"/>
  <c r="CB6" i="239"/>
  <c r="CA6" i="239"/>
  <c r="BZ6" i="239"/>
  <c r="BY6" i="239"/>
  <c r="BX6" i="239"/>
  <c r="BW6" i="239"/>
  <c r="BV6" i="239"/>
  <c r="BU6" i="239"/>
  <c r="BT6" i="239"/>
  <c r="BS6" i="239"/>
  <c r="BR6" i="239"/>
  <c r="BQ6" i="239"/>
  <c r="BP6" i="239"/>
  <c r="BO6" i="239"/>
  <c r="BN6" i="239"/>
  <c r="BM6" i="239"/>
  <c r="BL6" i="239"/>
  <c r="BK6" i="239"/>
  <c r="BJ6" i="239"/>
  <c r="BI6" i="239"/>
  <c r="BH6" i="239"/>
  <c r="BG6" i="239"/>
  <c r="BF6" i="239"/>
  <c r="BE6" i="239"/>
  <c r="BD6" i="239"/>
  <c r="BC6" i="239"/>
  <c r="BB6" i="239"/>
  <c r="AZ6" i="239"/>
  <c r="AY6" i="239"/>
  <c r="AX6" i="239"/>
  <c r="AW6" i="239"/>
  <c r="AV6" i="239"/>
  <c r="AU6" i="239"/>
  <c r="AT6" i="239"/>
  <c r="AS6" i="239"/>
  <c r="AR6" i="239"/>
  <c r="AQ6" i="239"/>
  <c r="AP6" i="239"/>
  <c r="AO6" i="239"/>
  <c r="AN6" i="239"/>
  <c r="AM6" i="239"/>
  <c r="AL6" i="239"/>
  <c r="AK6" i="239"/>
  <c r="AJ6" i="239"/>
  <c r="AI6" i="239"/>
  <c r="AH6" i="239"/>
  <c r="AF6" i="239"/>
  <c r="AD6" i="239"/>
  <c r="AC6" i="239"/>
  <c r="AB6" i="239"/>
  <c r="AA6" i="239"/>
  <c r="Z6" i="239"/>
  <c r="Y6" i="239"/>
  <c r="X6" i="239"/>
  <c r="W6" i="239"/>
  <c r="V6" i="239"/>
  <c r="U6" i="239"/>
  <c r="T6" i="239"/>
  <c r="S6" i="239"/>
  <c r="M5" i="239"/>
  <c r="B15" i="238"/>
  <c r="F13" i="238"/>
  <c r="F12" i="238"/>
  <c r="F11" i="238"/>
  <c r="A8" i="238"/>
  <c r="CV6" i="238"/>
  <c r="CU6" i="238"/>
  <c r="CT6" i="238"/>
  <c r="CS6" i="238"/>
  <c r="CR6" i="238"/>
  <c r="CQ6" i="238"/>
  <c r="CP6" i="238"/>
  <c r="CO6" i="238"/>
  <c r="CN6" i="238"/>
  <c r="CM6" i="238"/>
  <c r="CL6" i="238"/>
  <c r="CK6" i="238"/>
  <c r="CJ6" i="238"/>
  <c r="CI6" i="238"/>
  <c r="CH6" i="238"/>
  <c r="CG6" i="238"/>
  <c r="CF6" i="238"/>
  <c r="CE6" i="238"/>
  <c r="CD6" i="238"/>
  <c r="CC6" i="238"/>
  <c r="CB6" i="238"/>
  <c r="CA6" i="238"/>
  <c r="BZ6" i="238"/>
  <c r="BY6" i="238"/>
  <c r="BX6" i="238"/>
  <c r="BW6" i="238"/>
  <c r="BV6" i="238"/>
  <c r="BU6" i="238"/>
  <c r="BT6" i="238"/>
  <c r="BS6" i="238"/>
  <c r="BR6" i="238"/>
  <c r="BQ6" i="238"/>
  <c r="BP6" i="238"/>
  <c r="BO6" i="238"/>
  <c r="BN6" i="238"/>
  <c r="BM6" i="238"/>
  <c r="BL6" i="238"/>
  <c r="BK6" i="238"/>
  <c r="BJ6" i="238"/>
  <c r="BI6" i="238"/>
  <c r="BH6" i="238"/>
  <c r="BG6" i="238"/>
  <c r="BF6" i="238"/>
  <c r="BE6" i="238"/>
  <c r="BD6" i="238"/>
  <c r="BC6" i="238"/>
  <c r="BB6" i="238"/>
  <c r="AZ6" i="238"/>
  <c r="AY6" i="238"/>
  <c r="AX6" i="238"/>
  <c r="AW6" i="238"/>
  <c r="AV6" i="238"/>
  <c r="AU6" i="238"/>
  <c r="AT6" i="238"/>
  <c r="AS6" i="238"/>
  <c r="AR6" i="238"/>
  <c r="AQ6" i="238"/>
  <c r="AP6" i="238"/>
  <c r="AO6" i="238"/>
  <c r="AN6" i="238"/>
  <c r="AM6" i="238"/>
  <c r="AL6" i="238"/>
  <c r="AK6" i="238"/>
  <c r="AJ6" i="238"/>
  <c r="AH6" i="238"/>
  <c r="AF6" i="238"/>
  <c r="AD6" i="238"/>
  <c r="AC6" i="238"/>
  <c r="AB6" i="238"/>
  <c r="AA6" i="238"/>
  <c r="Z6" i="238"/>
  <c r="Y6" i="238"/>
  <c r="X6" i="238"/>
  <c r="W6" i="238"/>
  <c r="V6" i="238"/>
  <c r="U6" i="238"/>
  <c r="T6" i="238"/>
  <c r="S6" i="238"/>
  <c r="M5" i="238"/>
  <c r="P5" i="238" s="1"/>
  <c r="B15" i="237"/>
  <c r="F13" i="237"/>
  <c r="F12" i="237"/>
  <c r="F11" i="237"/>
  <c r="A8" i="237"/>
  <c r="CV6" i="237"/>
  <c r="CU6" i="237"/>
  <c r="CT6" i="237"/>
  <c r="CS6" i="237"/>
  <c r="CR6" i="237"/>
  <c r="CQ6" i="237"/>
  <c r="CP6" i="237"/>
  <c r="CO6" i="237"/>
  <c r="CN6" i="237"/>
  <c r="CM6" i="237"/>
  <c r="CL6" i="237"/>
  <c r="CK6" i="237"/>
  <c r="CJ6" i="237"/>
  <c r="CI6" i="237"/>
  <c r="CH6" i="237"/>
  <c r="CG6" i="237"/>
  <c r="CF6" i="237"/>
  <c r="CE6" i="237"/>
  <c r="CD6" i="237"/>
  <c r="CC6" i="237"/>
  <c r="CB6" i="237"/>
  <c r="CA6" i="237"/>
  <c r="BZ6" i="237"/>
  <c r="BY6" i="237"/>
  <c r="BX6" i="237"/>
  <c r="BW6" i="237"/>
  <c r="BV6" i="237"/>
  <c r="BU6" i="237"/>
  <c r="BT6" i="237"/>
  <c r="BS6" i="237"/>
  <c r="BR6" i="237"/>
  <c r="BQ6" i="237"/>
  <c r="BP6" i="237"/>
  <c r="BN6" i="237"/>
  <c r="BM6" i="237"/>
  <c r="BL6" i="237"/>
  <c r="BK6" i="237"/>
  <c r="BJ6" i="237"/>
  <c r="BI6" i="237"/>
  <c r="BH6" i="237"/>
  <c r="BG6" i="237"/>
  <c r="BF6" i="237"/>
  <c r="BE6" i="237"/>
  <c r="BD6" i="237"/>
  <c r="BC6" i="237"/>
  <c r="BB6" i="237"/>
  <c r="AZ6" i="237"/>
  <c r="AY6" i="237"/>
  <c r="AX6" i="237"/>
  <c r="AW6" i="237"/>
  <c r="AV6" i="237"/>
  <c r="AU6" i="237"/>
  <c r="AT6" i="237"/>
  <c r="AS6" i="237"/>
  <c r="AR6" i="237"/>
  <c r="AQ6" i="237"/>
  <c r="AP6" i="237"/>
  <c r="AO6" i="237"/>
  <c r="AN6" i="237"/>
  <c r="AM6" i="237"/>
  <c r="AL6" i="237"/>
  <c r="AK6" i="237"/>
  <c r="AJ6" i="237"/>
  <c r="AI6" i="237"/>
  <c r="AH6" i="237"/>
  <c r="AF6" i="237"/>
  <c r="AD6" i="237"/>
  <c r="AC6" i="237"/>
  <c r="AB6" i="237"/>
  <c r="AA6" i="237"/>
  <c r="Z6" i="237"/>
  <c r="Y6" i="237"/>
  <c r="X6" i="237"/>
  <c r="W6" i="237"/>
  <c r="V6" i="237"/>
  <c r="U6" i="237"/>
  <c r="T6" i="237"/>
  <c r="S6" i="237"/>
  <c r="M5" i="237"/>
  <c r="B15" i="236"/>
  <c r="F13" i="236"/>
  <c r="F12" i="236"/>
  <c r="F11" i="236"/>
  <c r="A8" i="236"/>
  <c r="CV6" i="236"/>
  <c r="CU6" i="236"/>
  <c r="CT6" i="236"/>
  <c r="CS6" i="236"/>
  <c r="CR6" i="236"/>
  <c r="CQ6" i="236"/>
  <c r="CP6" i="236"/>
  <c r="CO6" i="236"/>
  <c r="CN6" i="236"/>
  <c r="CM6" i="236"/>
  <c r="CL6" i="236"/>
  <c r="CK6" i="236"/>
  <c r="CJ6" i="236"/>
  <c r="CI6" i="236"/>
  <c r="CH6" i="236"/>
  <c r="CG6" i="236"/>
  <c r="CF6" i="236"/>
  <c r="CE6" i="236"/>
  <c r="CD6" i="236"/>
  <c r="CC6" i="236"/>
  <c r="CB6" i="236"/>
  <c r="CA6" i="236"/>
  <c r="BZ6" i="236"/>
  <c r="BY6" i="236"/>
  <c r="BX6" i="236"/>
  <c r="BW6" i="236"/>
  <c r="BV6" i="236"/>
  <c r="BU6" i="236"/>
  <c r="BT6" i="236"/>
  <c r="BR6" i="236"/>
  <c r="BQ6" i="236"/>
  <c r="BP6" i="236"/>
  <c r="BO6" i="236"/>
  <c r="BN6" i="236"/>
  <c r="BM6" i="236"/>
  <c r="BL6" i="236"/>
  <c r="BK6" i="236"/>
  <c r="BJ6" i="236"/>
  <c r="BI6" i="236"/>
  <c r="BH6" i="236"/>
  <c r="BG6" i="236"/>
  <c r="BF6" i="236"/>
  <c r="BE6" i="236"/>
  <c r="BD6" i="236"/>
  <c r="BC6" i="236"/>
  <c r="BB6" i="236"/>
  <c r="AZ6" i="236"/>
  <c r="AY6" i="236"/>
  <c r="AX6" i="236"/>
  <c r="AW6" i="236"/>
  <c r="AV6" i="236"/>
  <c r="AU6" i="236"/>
  <c r="AT6" i="236"/>
  <c r="AS6" i="236"/>
  <c r="AR6" i="236"/>
  <c r="AQ6" i="236"/>
  <c r="AP6" i="236"/>
  <c r="AO6" i="236"/>
  <c r="AN6" i="236"/>
  <c r="AM6" i="236"/>
  <c r="AL6" i="236"/>
  <c r="AK6" i="236"/>
  <c r="AJ6" i="236"/>
  <c r="AI6" i="236"/>
  <c r="AH6" i="236"/>
  <c r="AF6" i="236"/>
  <c r="AD6" i="236"/>
  <c r="AC6" i="236"/>
  <c r="AB6" i="236"/>
  <c r="AA6" i="236"/>
  <c r="Z6" i="236"/>
  <c r="Y6" i="236"/>
  <c r="X6" i="236"/>
  <c r="W6" i="236"/>
  <c r="V6" i="236"/>
  <c r="U6" i="236"/>
  <c r="T6" i="236"/>
  <c r="S6" i="236"/>
  <c r="B15" i="235"/>
  <c r="F13" i="235"/>
  <c r="F12" i="235"/>
  <c r="F11" i="235"/>
  <c r="A8" i="235"/>
  <c r="CV6" i="235"/>
  <c r="CU6" i="235"/>
  <c r="CT6" i="235"/>
  <c r="CS6" i="235"/>
  <c r="CR6" i="235"/>
  <c r="CQ6" i="235"/>
  <c r="CP6" i="235"/>
  <c r="CO6" i="235"/>
  <c r="CN6" i="235"/>
  <c r="CM6" i="235"/>
  <c r="CL6" i="235"/>
  <c r="CK6" i="235"/>
  <c r="CJ6" i="235"/>
  <c r="CI6" i="235"/>
  <c r="CH6" i="235"/>
  <c r="CG6" i="235"/>
  <c r="CF6" i="235"/>
  <c r="CE6" i="235"/>
  <c r="CD6" i="235"/>
  <c r="CC6" i="235"/>
  <c r="CB6" i="235"/>
  <c r="CA6" i="235"/>
  <c r="BZ6" i="235"/>
  <c r="BY6" i="235"/>
  <c r="BX6" i="235"/>
  <c r="BW6" i="235"/>
  <c r="BV6" i="235"/>
  <c r="BU6" i="235"/>
  <c r="BT6" i="235"/>
  <c r="BR6" i="235"/>
  <c r="BQ6" i="235"/>
  <c r="BP6" i="235"/>
  <c r="BO6" i="235"/>
  <c r="BN6" i="235"/>
  <c r="BM6" i="235"/>
  <c r="BL6" i="235"/>
  <c r="BK6" i="235"/>
  <c r="BJ6" i="235"/>
  <c r="BI6" i="235"/>
  <c r="BH6" i="235"/>
  <c r="BG6" i="235"/>
  <c r="BF6" i="235"/>
  <c r="BE6" i="235"/>
  <c r="BD6" i="235"/>
  <c r="BC6" i="235"/>
  <c r="BB6" i="235"/>
  <c r="AZ6" i="235"/>
  <c r="AY6" i="235"/>
  <c r="AX6" i="235"/>
  <c r="AW6" i="235"/>
  <c r="AV6" i="235"/>
  <c r="AU6" i="235"/>
  <c r="AT6" i="235"/>
  <c r="AS6" i="235"/>
  <c r="AR6" i="235"/>
  <c r="AQ6" i="235"/>
  <c r="AP6" i="235"/>
  <c r="AO6" i="235"/>
  <c r="AN6" i="235"/>
  <c r="AM6" i="235"/>
  <c r="AL6" i="235"/>
  <c r="AK6" i="235"/>
  <c r="AJ6" i="235"/>
  <c r="AI6" i="235"/>
  <c r="AH6" i="235"/>
  <c r="AF6" i="235"/>
  <c r="AD6" i="235"/>
  <c r="AC6" i="235"/>
  <c r="AB6" i="235"/>
  <c r="AA6" i="235"/>
  <c r="Z6" i="235"/>
  <c r="Y6" i="235"/>
  <c r="X6" i="235"/>
  <c r="W6" i="235"/>
  <c r="V6" i="235"/>
  <c r="U6" i="235"/>
  <c r="T6" i="235"/>
  <c r="S6" i="235"/>
  <c r="B15" i="234"/>
  <c r="F13" i="234"/>
  <c r="F12" i="234"/>
  <c r="F11" i="234"/>
  <c r="A8" i="234"/>
  <c r="CV6" i="234"/>
  <c r="CU6" i="234"/>
  <c r="CT6" i="234"/>
  <c r="CS6" i="234"/>
  <c r="CR6" i="234"/>
  <c r="CQ6" i="234"/>
  <c r="CP6" i="234"/>
  <c r="CO6" i="234"/>
  <c r="CN6" i="234"/>
  <c r="CM6" i="234"/>
  <c r="CL6" i="234"/>
  <c r="CK6" i="234"/>
  <c r="CJ6" i="234"/>
  <c r="CI6" i="234"/>
  <c r="CH6" i="234"/>
  <c r="CG6" i="234"/>
  <c r="CF6" i="234"/>
  <c r="CE6" i="234"/>
  <c r="CD6" i="234"/>
  <c r="CC6" i="234"/>
  <c r="CB6" i="234"/>
  <c r="CA6" i="234"/>
  <c r="BZ6" i="234"/>
  <c r="BY6" i="234"/>
  <c r="BX6" i="234"/>
  <c r="BW6" i="234"/>
  <c r="BV6" i="234"/>
  <c r="BU6" i="234"/>
  <c r="BT6" i="234"/>
  <c r="BR6" i="234"/>
  <c r="BQ6" i="234"/>
  <c r="BP6" i="234"/>
  <c r="BO6" i="234"/>
  <c r="BN6" i="234"/>
  <c r="BM6" i="234"/>
  <c r="BL6" i="234"/>
  <c r="BK6" i="234"/>
  <c r="BJ6" i="234"/>
  <c r="BI6" i="234"/>
  <c r="BH6" i="234"/>
  <c r="BG6" i="234"/>
  <c r="BF6" i="234"/>
  <c r="BE6" i="234"/>
  <c r="BD6" i="234"/>
  <c r="BC6" i="234"/>
  <c r="BB6" i="234"/>
  <c r="AZ6" i="234"/>
  <c r="AY6" i="234"/>
  <c r="AX6" i="234"/>
  <c r="AW6" i="234"/>
  <c r="AV6" i="234"/>
  <c r="AU6" i="234"/>
  <c r="AT6" i="234"/>
  <c r="AS6" i="234"/>
  <c r="AR6" i="234"/>
  <c r="AQ6" i="234"/>
  <c r="AP6" i="234"/>
  <c r="AO6" i="234"/>
  <c r="AN6" i="234"/>
  <c r="AM6" i="234"/>
  <c r="AL6" i="234"/>
  <c r="AK6" i="234"/>
  <c r="AJ6" i="234"/>
  <c r="AI6" i="234"/>
  <c r="AH6" i="234"/>
  <c r="AF6" i="234"/>
  <c r="AD6" i="234"/>
  <c r="AC6" i="234"/>
  <c r="AB6" i="234"/>
  <c r="AA6" i="234"/>
  <c r="Z6" i="234"/>
  <c r="Y6" i="234"/>
  <c r="X6" i="234"/>
  <c r="W6" i="234"/>
  <c r="V6" i="234"/>
  <c r="U6" i="234"/>
  <c r="T6" i="234"/>
  <c r="S6" i="234"/>
  <c r="B15" i="233"/>
  <c r="F13" i="233"/>
  <c r="F12" i="233"/>
  <c r="F11" i="233"/>
  <c r="A8" i="233"/>
  <c r="CV6" i="233"/>
  <c r="CU6" i="233"/>
  <c r="CT6" i="233"/>
  <c r="CS6" i="233"/>
  <c r="CR6" i="233"/>
  <c r="CQ6" i="233"/>
  <c r="CP6" i="233"/>
  <c r="CO6" i="233"/>
  <c r="CN6" i="233"/>
  <c r="CM6" i="233"/>
  <c r="CL6" i="233"/>
  <c r="CK6" i="233"/>
  <c r="CJ6" i="233"/>
  <c r="CI6" i="233"/>
  <c r="CH6" i="233"/>
  <c r="CG6" i="233"/>
  <c r="CF6" i="233"/>
  <c r="CE6" i="233"/>
  <c r="CD6" i="233"/>
  <c r="CC6" i="233"/>
  <c r="CB6" i="233"/>
  <c r="CA6" i="233"/>
  <c r="BZ6" i="233"/>
  <c r="BY6" i="233"/>
  <c r="BX6" i="233"/>
  <c r="BW6" i="233"/>
  <c r="BV6" i="233"/>
  <c r="BU6" i="233"/>
  <c r="BT6" i="233"/>
  <c r="BR6" i="233"/>
  <c r="BQ6" i="233"/>
  <c r="BP6" i="233"/>
  <c r="BO6" i="233"/>
  <c r="BN6" i="233"/>
  <c r="BM6" i="233"/>
  <c r="BL6" i="233"/>
  <c r="BK6" i="233"/>
  <c r="BJ6" i="233"/>
  <c r="BI6" i="233"/>
  <c r="BH6" i="233"/>
  <c r="BG6" i="233"/>
  <c r="BF6" i="233"/>
  <c r="BE6" i="233"/>
  <c r="BD6" i="233"/>
  <c r="BC6" i="233"/>
  <c r="BB6" i="233"/>
  <c r="AZ6" i="233"/>
  <c r="AY6" i="233"/>
  <c r="AX6" i="233"/>
  <c r="AW6" i="233"/>
  <c r="AV6" i="233"/>
  <c r="AU6" i="233"/>
  <c r="AT6" i="233"/>
  <c r="AS6" i="233"/>
  <c r="AR6" i="233"/>
  <c r="AQ6" i="233"/>
  <c r="AP6" i="233"/>
  <c r="AO6" i="233"/>
  <c r="AN6" i="233"/>
  <c r="AM6" i="233"/>
  <c r="AL6" i="233"/>
  <c r="AK6" i="233"/>
  <c r="AJ6" i="233"/>
  <c r="AI6" i="233"/>
  <c r="AH6" i="233"/>
  <c r="AF6" i="233"/>
  <c r="AD6" i="233"/>
  <c r="AC6" i="233"/>
  <c r="AB6" i="233"/>
  <c r="AA6" i="233"/>
  <c r="Z6" i="233"/>
  <c r="Y6" i="233"/>
  <c r="X6" i="233"/>
  <c r="W6" i="233"/>
  <c r="V6" i="233"/>
  <c r="U6" i="233"/>
  <c r="T6" i="233"/>
  <c r="S6" i="233"/>
  <c r="A8" i="232"/>
  <c r="B15" i="232"/>
  <c r="F13" i="232"/>
  <c r="F12" i="232"/>
  <c r="F11" i="232"/>
  <c r="CV6" i="232"/>
  <c r="CU6" i="232"/>
  <c r="CT6" i="232"/>
  <c r="CS6" i="232"/>
  <c r="CR6" i="232"/>
  <c r="CQ6" i="232"/>
  <c r="CP6" i="232"/>
  <c r="CO6" i="232"/>
  <c r="CN6" i="232"/>
  <c r="CM6" i="232"/>
  <c r="CL6" i="232"/>
  <c r="CK6" i="232"/>
  <c r="CJ6" i="232"/>
  <c r="CI6" i="232"/>
  <c r="CH6" i="232"/>
  <c r="CG6" i="232"/>
  <c r="CF6" i="232"/>
  <c r="CE6" i="232"/>
  <c r="CD6" i="232"/>
  <c r="CC6" i="232"/>
  <c r="CB6" i="232"/>
  <c r="CA6" i="232"/>
  <c r="BZ6" i="232"/>
  <c r="BY6" i="232"/>
  <c r="BX6" i="232"/>
  <c r="BW6" i="232"/>
  <c r="BV6" i="232"/>
  <c r="BU6" i="232"/>
  <c r="BT6" i="232"/>
  <c r="BR6" i="232"/>
  <c r="BQ6" i="232"/>
  <c r="BP6" i="232"/>
  <c r="BO6" i="232"/>
  <c r="BN6" i="232"/>
  <c r="BM6" i="232"/>
  <c r="BL6" i="232"/>
  <c r="BK6" i="232"/>
  <c r="BJ6" i="232"/>
  <c r="BI6" i="232"/>
  <c r="BH6" i="232"/>
  <c r="BG6" i="232"/>
  <c r="BF6" i="232"/>
  <c r="BE6" i="232"/>
  <c r="BD6" i="232"/>
  <c r="BC6" i="232"/>
  <c r="BB6" i="232"/>
  <c r="AZ6" i="232"/>
  <c r="AY6" i="232"/>
  <c r="AX6" i="232"/>
  <c r="AW6" i="232"/>
  <c r="AV6" i="232"/>
  <c r="AU6" i="232"/>
  <c r="AT6" i="232"/>
  <c r="AS6" i="232"/>
  <c r="AR6" i="232"/>
  <c r="AQ6" i="232"/>
  <c r="AP6" i="232"/>
  <c r="AO6" i="232"/>
  <c r="AN6" i="232"/>
  <c r="AM6" i="232"/>
  <c r="AL6" i="232"/>
  <c r="AK6" i="232"/>
  <c r="AJ6" i="232"/>
  <c r="AI6" i="232"/>
  <c r="AH6" i="232"/>
  <c r="AF6" i="232"/>
  <c r="AD6" i="232"/>
  <c r="AC6" i="232"/>
  <c r="AB6" i="232"/>
  <c r="AA6" i="232"/>
  <c r="Z6" i="232"/>
  <c r="Y6" i="232"/>
  <c r="X6" i="232"/>
  <c r="W6" i="232"/>
  <c r="V6" i="232"/>
  <c r="U6" i="232"/>
  <c r="T6" i="232"/>
  <c r="S6" i="232"/>
  <c r="M5" i="232"/>
  <c r="P5" i="232" s="1"/>
  <c r="R9" i="289" l="1"/>
  <c r="R10" i="315"/>
  <c r="R7" i="257"/>
  <c r="Q5" i="246"/>
  <c r="P5" i="246"/>
  <c r="R5" i="246" s="1"/>
  <c r="P9" i="289"/>
  <c r="Q7" i="292"/>
  <c r="R7" i="292" s="1"/>
  <c r="Q10" i="292"/>
  <c r="R7" i="301"/>
  <c r="P10" i="307"/>
  <c r="R10" i="307" s="1"/>
  <c r="P7" i="308"/>
  <c r="R7" i="308" s="1"/>
  <c r="R10" i="308"/>
  <c r="P10" i="311"/>
  <c r="R10" i="311" s="1"/>
  <c r="P10" i="313"/>
  <c r="R10" i="313" s="1"/>
  <c r="P10" i="315"/>
  <c r="P7" i="316"/>
  <c r="R7" i="316" s="1"/>
  <c r="P10" i="317"/>
  <c r="R10" i="317" s="1"/>
  <c r="P10" i="322"/>
  <c r="R10" i="322" s="1"/>
  <c r="P10" i="326"/>
  <c r="R10" i="326" s="1"/>
  <c r="R12" i="326"/>
  <c r="P7" i="327"/>
  <c r="R7" i="327" s="1"/>
  <c r="P7" i="257"/>
  <c r="R10" i="257"/>
  <c r="M13" i="259"/>
  <c r="R7" i="261"/>
  <c r="P10" i="261"/>
  <c r="R10" i="261" s="1"/>
  <c r="P7" i="262"/>
  <c r="R7" i="262" s="1"/>
  <c r="P7" i="264"/>
  <c r="R7" i="264" s="1"/>
  <c r="R10" i="264"/>
  <c r="P10" i="267"/>
  <c r="R10" i="267" s="1"/>
  <c r="M6" i="249"/>
  <c r="Q10" i="315"/>
  <c r="Q7" i="316"/>
  <c r="M13" i="321"/>
  <c r="N13" i="321" s="1"/>
  <c r="R7" i="326"/>
  <c r="M13" i="253"/>
  <c r="R7" i="255"/>
  <c r="Q7" i="257"/>
  <c r="Q7" i="262"/>
  <c r="Q7" i="264"/>
  <c r="R7" i="289"/>
  <c r="R10" i="292"/>
  <c r="R6" i="289"/>
  <c r="Q7" i="289"/>
  <c r="M13" i="296"/>
  <c r="Q7" i="299"/>
  <c r="R7" i="299" s="1"/>
  <c r="R7" i="303"/>
  <c r="R7" i="306"/>
  <c r="Q10" i="307"/>
  <c r="Q7" i="308"/>
  <c r="Q10" i="313"/>
  <c r="Q10" i="317"/>
  <c r="Q13" i="317" s="1"/>
  <c r="D18" i="317" s="1"/>
  <c r="Q10" i="322"/>
  <c r="R7" i="287"/>
  <c r="Q10" i="287"/>
  <c r="R10" i="287" s="1"/>
  <c r="P6" i="289"/>
  <c r="P10" i="289"/>
  <c r="R10" i="289" s="1"/>
  <c r="P12" i="289"/>
  <c r="R12" i="289" s="1"/>
  <c r="R7" i="294"/>
  <c r="Q10" i="294"/>
  <c r="R10" i="294" s="1"/>
  <c r="Q7" i="295"/>
  <c r="R7" i="295" s="1"/>
  <c r="R10" i="295"/>
  <c r="Q10" i="299"/>
  <c r="R10" i="299" s="1"/>
  <c r="Q7" i="301"/>
  <c r="P10" i="301"/>
  <c r="R10" i="301" s="1"/>
  <c r="R7" i="302"/>
  <c r="Q10" i="302"/>
  <c r="R10" i="302" s="1"/>
  <c r="P7" i="303"/>
  <c r="R10" i="303"/>
  <c r="R7" i="307"/>
  <c r="Q10" i="308"/>
  <c r="Q7" i="309"/>
  <c r="R7" i="309" s="1"/>
  <c r="P10" i="309"/>
  <c r="R10" i="309" s="1"/>
  <c r="P7" i="310"/>
  <c r="R7" i="310" s="1"/>
  <c r="R10" i="310"/>
  <c r="Q7" i="312"/>
  <c r="R7" i="312" s="1"/>
  <c r="R10" i="312"/>
  <c r="R7" i="315"/>
  <c r="Q10" i="316"/>
  <c r="R10" i="316" s="1"/>
  <c r="P7" i="317"/>
  <c r="R7" i="317" s="1"/>
  <c r="Q7" i="318"/>
  <c r="R7" i="318" s="1"/>
  <c r="P10" i="318"/>
  <c r="R10" i="318" s="1"/>
  <c r="R7" i="322"/>
  <c r="R6" i="326"/>
  <c r="Q9" i="326"/>
  <c r="Q13" i="326" s="1"/>
  <c r="D18" i="326" s="1"/>
  <c r="R7" i="329"/>
  <c r="Q10" i="329"/>
  <c r="R10" i="329" s="1"/>
  <c r="P7" i="255"/>
  <c r="R10" i="255"/>
  <c r="Q10" i="257"/>
  <c r="Q10" i="262"/>
  <c r="R10" i="262" s="1"/>
  <c r="Q5" i="280"/>
  <c r="Q6" i="280" s="1"/>
  <c r="D11" i="280" s="1"/>
  <c r="P5" i="280"/>
  <c r="P6" i="280" s="1"/>
  <c r="E12" i="280" s="1"/>
  <c r="P5" i="248"/>
  <c r="P11" i="241"/>
  <c r="R11" i="241" s="1"/>
  <c r="Q5" i="235"/>
  <c r="BS5" i="235" s="1"/>
  <c r="BS6" i="235" s="1"/>
  <c r="D10" i="235" s="1"/>
  <c r="Q5" i="232"/>
  <c r="Q6" i="232" s="1"/>
  <c r="D11" i="232" s="1"/>
  <c r="M6" i="252"/>
  <c r="BS7" i="250"/>
  <c r="E13" i="249"/>
  <c r="N6" i="249"/>
  <c r="BO5" i="249"/>
  <c r="P6" i="249"/>
  <c r="E12" i="249" s="1"/>
  <c r="Q6" i="249"/>
  <c r="D11" i="249" s="1"/>
  <c r="R7" i="245"/>
  <c r="Q12" i="241"/>
  <c r="Q14" i="241"/>
  <c r="R14" i="241" s="1"/>
  <c r="Q13" i="241"/>
  <c r="R13" i="241" s="1"/>
  <c r="R12" i="241"/>
  <c r="P10" i="241"/>
  <c r="R10" i="241" s="1"/>
  <c r="P7" i="241"/>
  <c r="R7" i="241" s="1"/>
  <c r="P7" i="240"/>
  <c r="Q7" i="240"/>
  <c r="M6" i="238"/>
  <c r="N6" i="238" s="1"/>
  <c r="P5" i="236"/>
  <c r="BS5" i="236" s="1"/>
  <c r="BS6" i="236" s="1"/>
  <c r="D10" i="236" s="1"/>
  <c r="P5" i="234"/>
  <c r="Q5" i="234"/>
  <c r="P5" i="233"/>
  <c r="BS5" i="233" s="1"/>
  <c r="BS6" i="233" s="1"/>
  <c r="D10" i="233" s="1"/>
  <c r="Q5" i="233"/>
  <c r="Q6" i="233" s="1"/>
  <c r="D11" i="233" s="1"/>
  <c r="E20" i="268"/>
  <c r="N13" i="268"/>
  <c r="P7" i="268"/>
  <c r="P10" i="268"/>
  <c r="R10" i="268" s="1"/>
  <c r="Q7" i="268"/>
  <c r="Q10" i="268"/>
  <c r="P5" i="268"/>
  <c r="R5" i="268" s="1"/>
  <c r="P8" i="268"/>
  <c r="R8" i="268" s="1"/>
  <c r="P11" i="268"/>
  <c r="Q5" i="268"/>
  <c r="Q8" i="268"/>
  <c r="Q11" i="268"/>
  <c r="P6" i="268"/>
  <c r="P9" i="268"/>
  <c r="P12" i="268"/>
  <c r="Q6" i="268"/>
  <c r="Q9" i="268"/>
  <c r="Q12" i="268"/>
  <c r="M13" i="267"/>
  <c r="P5" i="267"/>
  <c r="P8" i="267"/>
  <c r="P11" i="267"/>
  <c r="Q5" i="267"/>
  <c r="Q8" i="267"/>
  <c r="R8" i="267" s="1"/>
  <c r="Q11" i="267"/>
  <c r="P6" i="267"/>
  <c r="P9" i="267"/>
  <c r="R9" i="267" s="1"/>
  <c r="P12" i="267"/>
  <c r="R12" i="267" s="1"/>
  <c r="Q6" i="267"/>
  <c r="Q12" i="267"/>
  <c r="M13" i="266"/>
  <c r="P7" i="266"/>
  <c r="R7" i="266" s="1"/>
  <c r="P10" i="266"/>
  <c r="Q7" i="266"/>
  <c r="Q10" i="266"/>
  <c r="P5" i="266"/>
  <c r="P8" i="266"/>
  <c r="R8" i="266" s="1"/>
  <c r="P11" i="266"/>
  <c r="R11" i="266" s="1"/>
  <c r="Q5" i="266"/>
  <c r="Q8" i="266"/>
  <c r="Q11" i="266"/>
  <c r="P6" i="266"/>
  <c r="R6" i="266" s="1"/>
  <c r="P9" i="266"/>
  <c r="R9" i="266" s="1"/>
  <c r="P12" i="266"/>
  <c r="Q6" i="266"/>
  <c r="Q9" i="266"/>
  <c r="Q12" i="266"/>
  <c r="M13" i="265"/>
  <c r="P5" i="265"/>
  <c r="R5" i="265" s="1"/>
  <c r="P8" i="265"/>
  <c r="P11" i="265"/>
  <c r="Q5" i="265"/>
  <c r="Q8" i="265"/>
  <c r="Q11" i="265"/>
  <c r="R11" i="265" s="1"/>
  <c r="P6" i="265"/>
  <c r="R6" i="265" s="1"/>
  <c r="P9" i="265"/>
  <c r="R9" i="265" s="1"/>
  <c r="P12" i="265"/>
  <c r="Q12" i="265"/>
  <c r="M13" i="264"/>
  <c r="P5" i="264"/>
  <c r="P13" i="264" s="1"/>
  <c r="E19" i="264" s="1"/>
  <c r="P8" i="264"/>
  <c r="R8" i="264" s="1"/>
  <c r="P11" i="264"/>
  <c r="Q5" i="264"/>
  <c r="Q8" i="264"/>
  <c r="Q11" i="264"/>
  <c r="R11" i="264" s="1"/>
  <c r="P6" i="264"/>
  <c r="R6" i="264" s="1"/>
  <c r="P9" i="264"/>
  <c r="R9" i="264" s="1"/>
  <c r="P12" i="264"/>
  <c r="R12" i="264" s="1"/>
  <c r="Q12" i="264"/>
  <c r="M13" i="263"/>
  <c r="P7" i="263"/>
  <c r="R7" i="263" s="1"/>
  <c r="P10" i="263"/>
  <c r="R10" i="263" s="1"/>
  <c r="P5" i="263"/>
  <c r="P8" i="263"/>
  <c r="P11" i="263"/>
  <c r="R11" i="263" s="1"/>
  <c r="Q5" i="263"/>
  <c r="R5" i="263" s="1"/>
  <c r="Q8" i="263"/>
  <c r="R8" i="263" s="1"/>
  <c r="Q11" i="263"/>
  <c r="P6" i="263"/>
  <c r="P9" i="263"/>
  <c r="R9" i="263" s="1"/>
  <c r="P12" i="263"/>
  <c r="Q6" i="263"/>
  <c r="Q9" i="263"/>
  <c r="Q12" i="263"/>
  <c r="M13" i="262"/>
  <c r="P5" i="262"/>
  <c r="P8" i="262"/>
  <c r="R8" i="262" s="1"/>
  <c r="P11" i="262"/>
  <c r="Q5" i="262"/>
  <c r="Q8" i="262"/>
  <c r="Q11" i="262"/>
  <c r="R11" i="262" s="1"/>
  <c r="P6" i="262"/>
  <c r="R6" i="262" s="1"/>
  <c r="P9" i="262"/>
  <c r="P12" i="262"/>
  <c r="R12" i="262" s="1"/>
  <c r="Q6" i="262"/>
  <c r="Q9" i="262"/>
  <c r="Q12" i="262"/>
  <c r="M13" i="261"/>
  <c r="P5" i="261"/>
  <c r="P8" i="261"/>
  <c r="P11" i="261"/>
  <c r="R11" i="261" s="1"/>
  <c r="Q5" i="261"/>
  <c r="Q8" i="261"/>
  <c r="R8" i="261" s="1"/>
  <c r="Q11" i="261"/>
  <c r="P6" i="261"/>
  <c r="R6" i="261" s="1"/>
  <c r="P9" i="261"/>
  <c r="R9" i="261" s="1"/>
  <c r="P12" i="261"/>
  <c r="Q6" i="261"/>
  <c r="Q9" i="261"/>
  <c r="Q12" i="261"/>
  <c r="M13" i="260"/>
  <c r="P5" i="260"/>
  <c r="P8" i="260"/>
  <c r="P11" i="260"/>
  <c r="R11" i="260" s="1"/>
  <c r="Q5" i="260"/>
  <c r="Q8" i="260"/>
  <c r="Q11" i="260"/>
  <c r="P6" i="260"/>
  <c r="R6" i="260" s="1"/>
  <c r="P9" i="260"/>
  <c r="R9" i="260" s="1"/>
  <c r="P12" i="260"/>
  <c r="R12" i="260" s="1"/>
  <c r="E20" i="259"/>
  <c r="N13" i="259"/>
  <c r="P7" i="259"/>
  <c r="P10" i="259"/>
  <c r="Q7" i="259"/>
  <c r="R7" i="259" s="1"/>
  <c r="Q10" i="259"/>
  <c r="P5" i="259"/>
  <c r="R5" i="259" s="1"/>
  <c r="P8" i="259"/>
  <c r="R8" i="259" s="1"/>
  <c r="P11" i="259"/>
  <c r="Q5" i="259"/>
  <c r="Q8" i="259"/>
  <c r="Q11" i="259"/>
  <c r="P6" i="259"/>
  <c r="R6" i="259" s="1"/>
  <c r="P9" i="259"/>
  <c r="P12" i="259"/>
  <c r="R12" i="259" s="1"/>
  <c r="Q6" i="259"/>
  <c r="Q9" i="259"/>
  <c r="Q12" i="259"/>
  <c r="M13" i="257"/>
  <c r="P5" i="257"/>
  <c r="P8" i="257"/>
  <c r="P11" i="257"/>
  <c r="Q5" i="257"/>
  <c r="Q8" i="257"/>
  <c r="Q11" i="257"/>
  <c r="P6" i="257"/>
  <c r="P9" i="257"/>
  <c r="R9" i="257" s="1"/>
  <c r="P12" i="257"/>
  <c r="R12" i="257" s="1"/>
  <c r="Q6" i="257"/>
  <c r="Q9" i="257"/>
  <c r="Q12" i="257"/>
  <c r="R6" i="256"/>
  <c r="M13" i="256"/>
  <c r="P7" i="256"/>
  <c r="R7" i="256" s="1"/>
  <c r="P10" i="256"/>
  <c r="R10" i="256" s="1"/>
  <c r="Q7" i="256"/>
  <c r="Q10" i="256"/>
  <c r="P5" i="256"/>
  <c r="P8" i="256"/>
  <c r="R8" i="256" s="1"/>
  <c r="P11" i="256"/>
  <c r="Q5" i="256"/>
  <c r="Q8" i="256"/>
  <c r="Q11" i="256"/>
  <c r="P6" i="256"/>
  <c r="P9" i="256"/>
  <c r="P12" i="256"/>
  <c r="R12" i="256" s="1"/>
  <c r="Q6" i="256"/>
  <c r="Q9" i="256"/>
  <c r="Q12" i="256"/>
  <c r="M13" i="255"/>
  <c r="P5" i="255"/>
  <c r="P8" i="255"/>
  <c r="R8" i="255" s="1"/>
  <c r="P11" i="255"/>
  <c r="R11" i="255" s="1"/>
  <c r="Q5" i="255"/>
  <c r="Q8" i="255"/>
  <c r="Q11" i="255"/>
  <c r="P6" i="255"/>
  <c r="R6" i="255" s="1"/>
  <c r="P9" i="255"/>
  <c r="R9" i="255" s="1"/>
  <c r="P12" i="255"/>
  <c r="Q12" i="255"/>
  <c r="E20" i="254"/>
  <c r="N13" i="254"/>
  <c r="P7" i="254"/>
  <c r="R7" i="254" s="1"/>
  <c r="P10" i="254"/>
  <c r="Q7" i="254"/>
  <c r="Q10" i="254"/>
  <c r="P5" i="254"/>
  <c r="R5" i="254" s="1"/>
  <c r="P8" i="254"/>
  <c r="R8" i="254" s="1"/>
  <c r="P11" i="254"/>
  <c r="Q11" i="254"/>
  <c r="P6" i="254"/>
  <c r="P9" i="254"/>
  <c r="P12" i="254"/>
  <c r="Q6" i="254"/>
  <c r="Q13" i="254" s="1"/>
  <c r="D18" i="254" s="1"/>
  <c r="Q9" i="254"/>
  <c r="Q12" i="254"/>
  <c r="E20" i="253"/>
  <c r="N13" i="253"/>
  <c r="P7" i="253"/>
  <c r="P10" i="253"/>
  <c r="R10" i="253" s="1"/>
  <c r="Q7" i="253"/>
  <c r="Q10" i="253"/>
  <c r="R7" i="253"/>
  <c r="P5" i="253"/>
  <c r="P8" i="253"/>
  <c r="R8" i="253" s="1"/>
  <c r="P11" i="253"/>
  <c r="Q5" i="253"/>
  <c r="Q8" i="253"/>
  <c r="Q11" i="253"/>
  <c r="P6" i="253"/>
  <c r="R6" i="253" s="1"/>
  <c r="P9" i="253"/>
  <c r="P12" i="253"/>
  <c r="Q6" i="253"/>
  <c r="Q9" i="253"/>
  <c r="Q12" i="253"/>
  <c r="Q13" i="329"/>
  <c r="D18" i="329" s="1"/>
  <c r="M13" i="329"/>
  <c r="P5" i="329"/>
  <c r="R5" i="329" s="1"/>
  <c r="P8" i="329"/>
  <c r="R8" i="329" s="1"/>
  <c r="P11" i="329"/>
  <c r="R11" i="329" s="1"/>
  <c r="P6" i="329"/>
  <c r="R6" i="329" s="1"/>
  <c r="P9" i="329"/>
  <c r="R9" i="329" s="1"/>
  <c r="P12" i="329"/>
  <c r="R12" i="329" s="1"/>
  <c r="M13" i="328"/>
  <c r="Q7" i="328"/>
  <c r="R7" i="328" s="1"/>
  <c r="Q10" i="328"/>
  <c r="R10" i="328" s="1"/>
  <c r="P5" i="328"/>
  <c r="R5" i="328" s="1"/>
  <c r="P8" i="328"/>
  <c r="P11" i="328"/>
  <c r="Q5" i="328"/>
  <c r="Q8" i="328"/>
  <c r="Q11" i="328"/>
  <c r="P6" i="328"/>
  <c r="R6" i="328" s="1"/>
  <c r="P9" i="328"/>
  <c r="R9" i="328" s="1"/>
  <c r="P12" i="328"/>
  <c r="R12" i="328" s="1"/>
  <c r="R8" i="327"/>
  <c r="Q13" i="327"/>
  <c r="D18" i="327" s="1"/>
  <c r="M13" i="327"/>
  <c r="P5" i="327"/>
  <c r="R5" i="327" s="1"/>
  <c r="P8" i="327"/>
  <c r="P11" i="327"/>
  <c r="R11" i="327" s="1"/>
  <c r="P6" i="327"/>
  <c r="R6" i="327" s="1"/>
  <c r="P9" i="327"/>
  <c r="R9" i="327" s="1"/>
  <c r="P12" i="327"/>
  <c r="R12" i="327" s="1"/>
  <c r="M13" i="326"/>
  <c r="P5" i="326"/>
  <c r="P8" i="326"/>
  <c r="R8" i="326" s="1"/>
  <c r="P11" i="326"/>
  <c r="R11" i="326" s="1"/>
  <c r="R7" i="325"/>
  <c r="M13" i="325"/>
  <c r="P7" i="325"/>
  <c r="P10" i="325"/>
  <c r="R10" i="325" s="1"/>
  <c r="P5" i="325"/>
  <c r="P8" i="325"/>
  <c r="P11" i="325"/>
  <c r="Q5" i="325"/>
  <c r="Q8" i="325"/>
  <c r="Q11" i="325"/>
  <c r="P6" i="325"/>
  <c r="R6" i="325" s="1"/>
  <c r="P9" i="325"/>
  <c r="R9" i="325" s="1"/>
  <c r="P12" i="325"/>
  <c r="R12" i="325" s="1"/>
  <c r="Q6" i="325"/>
  <c r="Q9" i="325"/>
  <c r="Q12" i="325"/>
  <c r="R12" i="324"/>
  <c r="M13" i="324"/>
  <c r="P7" i="324"/>
  <c r="P10" i="324"/>
  <c r="Q7" i="324"/>
  <c r="Q10" i="324"/>
  <c r="P5" i="324"/>
  <c r="P8" i="324"/>
  <c r="P11" i="324"/>
  <c r="Q5" i="324"/>
  <c r="Q8" i="324"/>
  <c r="R8" i="324" s="1"/>
  <c r="Q11" i="324"/>
  <c r="P6" i="324"/>
  <c r="R6" i="324" s="1"/>
  <c r="P9" i="324"/>
  <c r="P12" i="324"/>
  <c r="Q6" i="324"/>
  <c r="Q9" i="324"/>
  <c r="Q12" i="324"/>
  <c r="M13" i="323"/>
  <c r="P7" i="323"/>
  <c r="R7" i="323" s="1"/>
  <c r="P10" i="323"/>
  <c r="R10" i="323" s="1"/>
  <c r="P5" i="323"/>
  <c r="P8" i="323"/>
  <c r="P11" i="323"/>
  <c r="R11" i="323" s="1"/>
  <c r="Q5" i="323"/>
  <c r="Q8" i="323"/>
  <c r="R8" i="323" s="1"/>
  <c r="Q11" i="323"/>
  <c r="P6" i="323"/>
  <c r="P9" i="323"/>
  <c r="P12" i="323"/>
  <c r="Q6" i="323"/>
  <c r="Q9" i="323"/>
  <c r="Q12" i="323"/>
  <c r="M13" i="322"/>
  <c r="P5" i="322"/>
  <c r="P8" i="322"/>
  <c r="R8" i="322" s="1"/>
  <c r="P11" i="322"/>
  <c r="R11" i="322" s="1"/>
  <c r="Q5" i="322"/>
  <c r="Q8" i="322"/>
  <c r="Q11" i="322"/>
  <c r="P6" i="322"/>
  <c r="R6" i="322" s="1"/>
  <c r="P9" i="322"/>
  <c r="R9" i="322" s="1"/>
  <c r="P12" i="322"/>
  <c r="Q6" i="322"/>
  <c r="Q9" i="322"/>
  <c r="Q12" i="322"/>
  <c r="Q7" i="321"/>
  <c r="Q10" i="321"/>
  <c r="R10" i="321" s="1"/>
  <c r="P5" i="321"/>
  <c r="P8" i="321"/>
  <c r="P11" i="321"/>
  <c r="R11" i="321" s="1"/>
  <c r="Q5" i="321"/>
  <c r="Q8" i="321"/>
  <c r="R8" i="321" s="1"/>
  <c r="Q11" i="321"/>
  <c r="P7" i="321"/>
  <c r="R7" i="321" s="1"/>
  <c r="P6" i="321"/>
  <c r="P9" i="321"/>
  <c r="P12" i="321"/>
  <c r="Q6" i="321"/>
  <c r="R6" i="321" s="1"/>
  <c r="Q9" i="321"/>
  <c r="Q12" i="321"/>
  <c r="R6" i="320"/>
  <c r="Q7" i="320"/>
  <c r="Q10" i="320"/>
  <c r="M13" i="320"/>
  <c r="R7" i="320"/>
  <c r="R10" i="320"/>
  <c r="P5" i="320"/>
  <c r="R5" i="320" s="1"/>
  <c r="P8" i="320"/>
  <c r="R8" i="320" s="1"/>
  <c r="P11" i="320"/>
  <c r="Q5" i="320"/>
  <c r="Q8" i="320"/>
  <c r="Q11" i="320"/>
  <c r="P6" i="320"/>
  <c r="P9" i="320"/>
  <c r="P12" i="320"/>
  <c r="Q6" i="320"/>
  <c r="Q9" i="320"/>
  <c r="R9" i="320" s="1"/>
  <c r="Q12" i="320"/>
  <c r="M13" i="319"/>
  <c r="Q7" i="319"/>
  <c r="R7" i="319" s="1"/>
  <c r="Q10" i="319"/>
  <c r="R10" i="319" s="1"/>
  <c r="P5" i="319"/>
  <c r="R5" i="319" s="1"/>
  <c r="P8" i="319"/>
  <c r="R8" i="319" s="1"/>
  <c r="P11" i="319"/>
  <c r="Q5" i="319"/>
  <c r="Q8" i="319"/>
  <c r="Q11" i="319"/>
  <c r="P6" i="319"/>
  <c r="P9" i="319"/>
  <c r="P12" i="319"/>
  <c r="Q6" i="319"/>
  <c r="R6" i="319" s="1"/>
  <c r="Q9" i="319"/>
  <c r="Q12" i="319"/>
  <c r="M13" i="318"/>
  <c r="P5" i="318"/>
  <c r="P8" i="318"/>
  <c r="P11" i="318"/>
  <c r="Q5" i="318"/>
  <c r="Q8" i="318"/>
  <c r="Q11" i="318"/>
  <c r="P6" i="318"/>
  <c r="R6" i="318" s="1"/>
  <c r="P9" i="318"/>
  <c r="R9" i="318" s="1"/>
  <c r="P12" i="318"/>
  <c r="R12" i="318" s="1"/>
  <c r="M13" i="317"/>
  <c r="P5" i="317"/>
  <c r="P13" i="317" s="1"/>
  <c r="E19" i="317" s="1"/>
  <c r="P8" i="317"/>
  <c r="R8" i="317" s="1"/>
  <c r="P11" i="317"/>
  <c r="R11" i="317" s="1"/>
  <c r="P6" i="317"/>
  <c r="R6" i="317" s="1"/>
  <c r="P9" i="317"/>
  <c r="R9" i="317" s="1"/>
  <c r="P12" i="317"/>
  <c r="R12" i="317" s="1"/>
  <c r="M13" i="316"/>
  <c r="P5" i="316"/>
  <c r="P8" i="316"/>
  <c r="R8" i="316" s="1"/>
  <c r="P11" i="316"/>
  <c r="Q5" i="316"/>
  <c r="Q8" i="316"/>
  <c r="Q11" i="316"/>
  <c r="P6" i="316"/>
  <c r="R6" i="316" s="1"/>
  <c r="P9" i="316"/>
  <c r="R9" i="316" s="1"/>
  <c r="P12" i="316"/>
  <c r="R12" i="316" s="1"/>
  <c r="M13" i="315"/>
  <c r="P5" i="315"/>
  <c r="P8" i="315"/>
  <c r="P11" i="315"/>
  <c r="R11" i="315" s="1"/>
  <c r="Q5" i="315"/>
  <c r="Q8" i="315"/>
  <c r="Q11" i="315"/>
  <c r="P6" i="315"/>
  <c r="R6" i="315" s="1"/>
  <c r="P9" i="315"/>
  <c r="P12" i="315"/>
  <c r="Q6" i="315"/>
  <c r="Q9" i="315"/>
  <c r="Q12" i="315"/>
  <c r="R12" i="315" s="1"/>
  <c r="Q7" i="314"/>
  <c r="R7" i="314" s="1"/>
  <c r="Q10" i="314"/>
  <c r="R10" i="314" s="1"/>
  <c r="M13" i="314"/>
  <c r="P5" i="314"/>
  <c r="R5" i="314" s="1"/>
  <c r="P8" i="314"/>
  <c r="P11" i="314"/>
  <c r="Q5" i="314"/>
  <c r="Q8" i="314"/>
  <c r="Q11" i="314"/>
  <c r="P6" i="314"/>
  <c r="R6" i="314" s="1"/>
  <c r="P9" i="314"/>
  <c r="P12" i="314"/>
  <c r="R12" i="314" s="1"/>
  <c r="Q6" i="314"/>
  <c r="Q9" i="314"/>
  <c r="Q12" i="314"/>
  <c r="R8" i="313"/>
  <c r="M13" i="313"/>
  <c r="P5" i="313"/>
  <c r="R5" i="313" s="1"/>
  <c r="P8" i="313"/>
  <c r="P11" i="313"/>
  <c r="R11" i="313" s="1"/>
  <c r="P6" i="313"/>
  <c r="P9" i="313"/>
  <c r="R9" i="313" s="1"/>
  <c r="P12" i="313"/>
  <c r="Q6" i="313"/>
  <c r="R6" i="313" s="1"/>
  <c r="Q9" i="313"/>
  <c r="Q12" i="313"/>
  <c r="R12" i="313" s="1"/>
  <c r="R8" i="312"/>
  <c r="Q13" i="312"/>
  <c r="D18" i="312" s="1"/>
  <c r="M13" i="312"/>
  <c r="P5" i="312"/>
  <c r="R5" i="312" s="1"/>
  <c r="P8" i="312"/>
  <c r="P11" i="312"/>
  <c r="R11" i="312" s="1"/>
  <c r="P6" i="312"/>
  <c r="R6" i="312" s="1"/>
  <c r="P9" i="312"/>
  <c r="R9" i="312" s="1"/>
  <c r="P12" i="312"/>
  <c r="R12" i="312" s="1"/>
  <c r="M13" i="311"/>
  <c r="P5" i="311"/>
  <c r="P8" i="311"/>
  <c r="P11" i="311"/>
  <c r="R11" i="311" s="1"/>
  <c r="Q5" i="311"/>
  <c r="Q8" i="311"/>
  <c r="Q11" i="311"/>
  <c r="P6" i="311"/>
  <c r="P9" i="311"/>
  <c r="P12" i="311"/>
  <c r="Q6" i="311"/>
  <c r="Q9" i="311"/>
  <c r="Q12" i="311"/>
  <c r="M13" i="310"/>
  <c r="P5" i="310"/>
  <c r="P8" i="310"/>
  <c r="R8" i="310" s="1"/>
  <c r="P11" i="310"/>
  <c r="R11" i="310" s="1"/>
  <c r="Q5" i="310"/>
  <c r="Q8" i="310"/>
  <c r="Q11" i="310"/>
  <c r="P6" i="310"/>
  <c r="R6" i="310" s="1"/>
  <c r="P9" i="310"/>
  <c r="P12" i="310"/>
  <c r="Q6" i="310"/>
  <c r="Q9" i="310"/>
  <c r="Q12" i="310"/>
  <c r="M13" i="309"/>
  <c r="P5" i="309"/>
  <c r="P8" i="309"/>
  <c r="P11" i="309"/>
  <c r="R11" i="309" s="1"/>
  <c r="Q5" i="309"/>
  <c r="Q8" i="309"/>
  <c r="Q11" i="309"/>
  <c r="P6" i="309"/>
  <c r="P9" i="309"/>
  <c r="P12" i="309"/>
  <c r="R12" i="309" s="1"/>
  <c r="Q6" i="309"/>
  <c r="Q9" i="309"/>
  <c r="Q12" i="309"/>
  <c r="R5" i="308"/>
  <c r="M13" i="308"/>
  <c r="P5" i="308"/>
  <c r="P8" i="308"/>
  <c r="P11" i="308"/>
  <c r="Q5" i="308"/>
  <c r="Q8" i="308"/>
  <c r="Q11" i="308"/>
  <c r="P6" i="308"/>
  <c r="R6" i="308" s="1"/>
  <c r="P9" i="308"/>
  <c r="P12" i="308"/>
  <c r="Q6" i="308"/>
  <c r="Q9" i="308"/>
  <c r="Q12" i="308"/>
  <c r="R12" i="308" s="1"/>
  <c r="M13" i="307"/>
  <c r="P5" i="307"/>
  <c r="P8" i="307"/>
  <c r="R8" i="307" s="1"/>
  <c r="P11" i="307"/>
  <c r="Q5" i="307"/>
  <c r="Q8" i="307"/>
  <c r="Q11" i="307"/>
  <c r="P6" i="307"/>
  <c r="P9" i="307"/>
  <c r="P12" i="307"/>
  <c r="Q6" i="307"/>
  <c r="Q9" i="307"/>
  <c r="Q12" i="307"/>
  <c r="M13" i="306"/>
  <c r="P5" i="306"/>
  <c r="P8" i="306"/>
  <c r="R8" i="306" s="1"/>
  <c r="P11" i="306"/>
  <c r="Q11" i="306"/>
  <c r="P6" i="306"/>
  <c r="P9" i="306"/>
  <c r="P12" i="306"/>
  <c r="R12" i="306" s="1"/>
  <c r="Q6" i="306"/>
  <c r="Q9" i="306"/>
  <c r="Q12" i="306"/>
  <c r="R10" i="305"/>
  <c r="M13" i="305"/>
  <c r="P7" i="305"/>
  <c r="R7" i="305" s="1"/>
  <c r="P10" i="305"/>
  <c r="P5" i="305"/>
  <c r="P8" i="305"/>
  <c r="P11" i="305"/>
  <c r="Q5" i="305"/>
  <c r="Q8" i="305"/>
  <c r="R8" i="305" s="1"/>
  <c r="Q11" i="305"/>
  <c r="P6" i="305"/>
  <c r="P9" i="305"/>
  <c r="R9" i="305" s="1"/>
  <c r="P12" i="305"/>
  <c r="R12" i="305" s="1"/>
  <c r="Q6" i="305"/>
  <c r="R6" i="305" s="1"/>
  <c r="Q9" i="305"/>
  <c r="Q12" i="305"/>
  <c r="R5" i="304"/>
  <c r="R12" i="304"/>
  <c r="P7" i="304"/>
  <c r="P10" i="304"/>
  <c r="N13" i="304"/>
  <c r="Q7" i="304"/>
  <c r="Q10" i="304"/>
  <c r="R10" i="304" s="1"/>
  <c r="P5" i="304"/>
  <c r="P8" i="304"/>
  <c r="P11" i="304"/>
  <c r="Q5" i="304"/>
  <c r="Q8" i="304"/>
  <c r="Q11" i="304"/>
  <c r="R11" i="304" s="1"/>
  <c r="P6" i="304"/>
  <c r="P9" i="304"/>
  <c r="P12" i="304"/>
  <c r="Q6" i="304"/>
  <c r="Q9" i="304"/>
  <c r="Q12" i="304"/>
  <c r="M13" i="303"/>
  <c r="P5" i="303"/>
  <c r="P8" i="303"/>
  <c r="P11" i="303"/>
  <c r="R11" i="303" s="1"/>
  <c r="Q5" i="303"/>
  <c r="Q8" i="303"/>
  <c r="Q11" i="303"/>
  <c r="P6" i="303"/>
  <c r="P9" i="303"/>
  <c r="R9" i="303" s="1"/>
  <c r="P12" i="303"/>
  <c r="Q6" i="303"/>
  <c r="Q9" i="303"/>
  <c r="Q12" i="303"/>
  <c r="R6" i="302"/>
  <c r="R12" i="302"/>
  <c r="M13" i="302"/>
  <c r="P5" i="302"/>
  <c r="P8" i="302"/>
  <c r="P11" i="302"/>
  <c r="Q5" i="302"/>
  <c r="Q8" i="302"/>
  <c r="Q11" i="302"/>
  <c r="M13" i="301"/>
  <c r="P5" i="301"/>
  <c r="R5" i="301" s="1"/>
  <c r="P8" i="301"/>
  <c r="P11" i="301"/>
  <c r="Q5" i="301"/>
  <c r="Q8" i="301"/>
  <c r="Q11" i="301"/>
  <c r="P6" i="301"/>
  <c r="R6" i="301" s="1"/>
  <c r="P9" i="301"/>
  <c r="R9" i="301" s="1"/>
  <c r="P12" i="301"/>
  <c r="R12" i="301" s="1"/>
  <c r="E20" i="300"/>
  <c r="N13" i="300"/>
  <c r="R8" i="300"/>
  <c r="P7" i="300"/>
  <c r="R7" i="300" s="1"/>
  <c r="P10" i="300"/>
  <c r="Q7" i="300"/>
  <c r="Q10" i="300"/>
  <c r="Q13" i="300" s="1"/>
  <c r="D18" i="300" s="1"/>
  <c r="P5" i="300"/>
  <c r="R5" i="300" s="1"/>
  <c r="P8" i="300"/>
  <c r="P11" i="300"/>
  <c r="R11" i="300" s="1"/>
  <c r="P6" i="300"/>
  <c r="R6" i="300" s="1"/>
  <c r="P9" i="300"/>
  <c r="R9" i="300" s="1"/>
  <c r="P12" i="300"/>
  <c r="R12" i="300" s="1"/>
  <c r="M13" i="299"/>
  <c r="P5" i="299"/>
  <c r="P8" i="299"/>
  <c r="P11" i="299"/>
  <c r="Q5" i="299"/>
  <c r="Q8" i="299"/>
  <c r="Q11" i="299"/>
  <c r="P6" i="299"/>
  <c r="P9" i="299"/>
  <c r="P12" i="299"/>
  <c r="R12" i="299" s="1"/>
  <c r="Q6" i="299"/>
  <c r="Q9" i="299"/>
  <c r="Q12" i="299"/>
  <c r="R5" i="298"/>
  <c r="P7" i="298"/>
  <c r="P10" i="298"/>
  <c r="N13" i="298"/>
  <c r="Q7" i="298"/>
  <c r="R7" i="298" s="1"/>
  <c r="Q10" i="298"/>
  <c r="R10" i="298" s="1"/>
  <c r="P5" i="298"/>
  <c r="P8" i="298"/>
  <c r="R8" i="298" s="1"/>
  <c r="P11" i="298"/>
  <c r="Q5" i="298"/>
  <c r="Q8" i="298"/>
  <c r="Q11" i="298"/>
  <c r="P6" i="298"/>
  <c r="P9" i="298"/>
  <c r="P12" i="298"/>
  <c r="Q6" i="298"/>
  <c r="Q9" i="298"/>
  <c r="Q12" i="298"/>
  <c r="R10" i="297"/>
  <c r="M13" i="297"/>
  <c r="Q7" i="297"/>
  <c r="R7" i="297" s="1"/>
  <c r="Q10" i="297"/>
  <c r="P5" i="297"/>
  <c r="P8" i="297"/>
  <c r="P11" i="297"/>
  <c r="Q5" i="297"/>
  <c r="Q8" i="297"/>
  <c r="R8" i="297" s="1"/>
  <c r="Q11" i="297"/>
  <c r="P6" i="297"/>
  <c r="P9" i="297"/>
  <c r="R9" i="297" s="1"/>
  <c r="P12" i="297"/>
  <c r="R12" i="297" s="1"/>
  <c r="Q6" i="297"/>
  <c r="R6" i="297" s="1"/>
  <c r="Q9" i="297"/>
  <c r="Q12" i="297"/>
  <c r="R6" i="296"/>
  <c r="E20" i="296"/>
  <c r="N13" i="296"/>
  <c r="P7" i="296"/>
  <c r="P10" i="296"/>
  <c r="R10" i="296" s="1"/>
  <c r="Q7" i="296"/>
  <c r="Q10" i="296"/>
  <c r="R7" i="296"/>
  <c r="P5" i="296"/>
  <c r="P8" i="296"/>
  <c r="P11" i="296"/>
  <c r="Q5" i="296"/>
  <c r="Q8" i="296"/>
  <c r="Q11" i="296"/>
  <c r="R11" i="296" s="1"/>
  <c r="P6" i="296"/>
  <c r="P9" i="296"/>
  <c r="R9" i="296" s="1"/>
  <c r="P12" i="296"/>
  <c r="Q6" i="296"/>
  <c r="Q9" i="296"/>
  <c r="Q12" i="296"/>
  <c r="M13" i="295"/>
  <c r="P5" i="295"/>
  <c r="R5" i="295" s="1"/>
  <c r="P8" i="295"/>
  <c r="R8" i="295" s="1"/>
  <c r="P11" i="295"/>
  <c r="Q11" i="295"/>
  <c r="Q13" i="295" s="1"/>
  <c r="D18" i="295" s="1"/>
  <c r="P6" i="295"/>
  <c r="R6" i="295" s="1"/>
  <c r="P9" i="295"/>
  <c r="R9" i="295" s="1"/>
  <c r="P12" i="295"/>
  <c r="R12" i="295" s="1"/>
  <c r="R5" i="294"/>
  <c r="M13" i="294"/>
  <c r="P5" i="294"/>
  <c r="P8" i="294"/>
  <c r="R8" i="294" s="1"/>
  <c r="P11" i="294"/>
  <c r="R11" i="294" s="1"/>
  <c r="Q11" i="294"/>
  <c r="P6" i="294"/>
  <c r="R6" i="294" s="1"/>
  <c r="P9" i="294"/>
  <c r="R9" i="294" s="1"/>
  <c r="P12" i="294"/>
  <c r="R12" i="294" s="1"/>
  <c r="Q12" i="294"/>
  <c r="M13" i="293"/>
  <c r="Q7" i="293"/>
  <c r="R7" i="293" s="1"/>
  <c r="Q10" i="293"/>
  <c r="R10" i="293" s="1"/>
  <c r="P5" i="293"/>
  <c r="P8" i="293"/>
  <c r="R8" i="293" s="1"/>
  <c r="P11" i="293"/>
  <c r="Q5" i="293"/>
  <c r="Q8" i="293"/>
  <c r="Q11" i="293"/>
  <c r="P6" i="293"/>
  <c r="R6" i="293" s="1"/>
  <c r="P9" i="293"/>
  <c r="R9" i="293" s="1"/>
  <c r="P12" i="293"/>
  <c r="R12" i="293" s="1"/>
  <c r="M13" i="292"/>
  <c r="P5" i="292"/>
  <c r="P8" i="292"/>
  <c r="P11" i="292"/>
  <c r="Q5" i="292"/>
  <c r="Q8" i="292"/>
  <c r="Q11" i="292"/>
  <c r="R11" i="292" s="1"/>
  <c r="P6" i="292"/>
  <c r="P9" i="292"/>
  <c r="R9" i="292" s="1"/>
  <c r="P12" i="292"/>
  <c r="Q6" i="292"/>
  <c r="Q9" i="292"/>
  <c r="Q12" i="292"/>
  <c r="R12" i="292" s="1"/>
  <c r="M13" i="291"/>
  <c r="P7" i="291"/>
  <c r="R7" i="291" s="1"/>
  <c r="P10" i="291"/>
  <c r="R10" i="291" s="1"/>
  <c r="P5" i="291"/>
  <c r="P8" i="291"/>
  <c r="P11" i="291"/>
  <c r="R11" i="291" s="1"/>
  <c r="Q5" i="291"/>
  <c r="R5" i="291" s="1"/>
  <c r="Q8" i="291"/>
  <c r="R8" i="291" s="1"/>
  <c r="Q11" i="291"/>
  <c r="P6" i="291"/>
  <c r="P9" i="291"/>
  <c r="P12" i="291"/>
  <c r="Q6" i="291"/>
  <c r="Q9" i="291"/>
  <c r="Q12" i="291"/>
  <c r="P7" i="290"/>
  <c r="P10" i="290"/>
  <c r="R10" i="290" s="1"/>
  <c r="N13" i="290"/>
  <c r="Q7" i="290"/>
  <c r="Q10" i="290"/>
  <c r="P5" i="290"/>
  <c r="P8" i="290"/>
  <c r="P11" i="290"/>
  <c r="Q5" i="290"/>
  <c r="Q8" i="290"/>
  <c r="Q11" i="290"/>
  <c r="R11" i="290" s="1"/>
  <c r="P6" i="290"/>
  <c r="P9" i="290"/>
  <c r="R9" i="290" s="1"/>
  <c r="P12" i="290"/>
  <c r="R12" i="290" s="1"/>
  <c r="Q6" i="290"/>
  <c r="Q9" i="290"/>
  <c r="Q12" i="290"/>
  <c r="R5" i="289"/>
  <c r="M13" i="289"/>
  <c r="P5" i="289"/>
  <c r="P8" i="289"/>
  <c r="P11" i="289"/>
  <c r="R11" i="289" s="1"/>
  <c r="Q5" i="289"/>
  <c r="Q8" i="289"/>
  <c r="Q11" i="289"/>
  <c r="R5" i="288"/>
  <c r="M13" i="288"/>
  <c r="P5" i="288"/>
  <c r="P8" i="288"/>
  <c r="R8" i="288" s="1"/>
  <c r="P11" i="288"/>
  <c r="Q5" i="288"/>
  <c r="Q8" i="288"/>
  <c r="Q11" i="288"/>
  <c r="P6" i="288"/>
  <c r="R6" i="288" s="1"/>
  <c r="P9" i="288"/>
  <c r="R9" i="288" s="1"/>
  <c r="P12" i="288"/>
  <c r="R12" i="288" s="1"/>
  <c r="R9" i="287"/>
  <c r="M13" i="287"/>
  <c r="P5" i="287"/>
  <c r="P8" i="287"/>
  <c r="P11" i="287"/>
  <c r="R11" i="287" s="1"/>
  <c r="Q5" i="287"/>
  <c r="Q8" i="287"/>
  <c r="R8" i="287" s="1"/>
  <c r="Q11" i="287"/>
  <c r="Q12" i="287"/>
  <c r="R12" i="287" s="1"/>
  <c r="M6" i="286"/>
  <c r="N6" i="285"/>
  <c r="M13" i="284"/>
  <c r="P7" i="284"/>
  <c r="P10" i="284"/>
  <c r="Q7" i="284"/>
  <c r="R7" i="284" s="1"/>
  <c r="Q10" i="284"/>
  <c r="P5" i="284"/>
  <c r="P8" i="284"/>
  <c r="R8" i="284" s="1"/>
  <c r="P11" i="284"/>
  <c r="Q5" i="284"/>
  <c r="Q8" i="284"/>
  <c r="Q11" i="284"/>
  <c r="P6" i="284"/>
  <c r="P9" i="284"/>
  <c r="P12" i="284"/>
  <c r="Q6" i="284"/>
  <c r="Q9" i="284"/>
  <c r="Q12" i="284"/>
  <c r="M13" i="283"/>
  <c r="P7" i="283"/>
  <c r="R7" i="283" s="1"/>
  <c r="P10" i="283"/>
  <c r="R10" i="283" s="1"/>
  <c r="P5" i="283"/>
  <c r="P8" i="283"/>
  <c r="P11" i="283"/>
  <c r="R11" i="283" s="1"/>
  <c r="Q5" i="283"/>
  <c r="Q8" i="283"/>
  <c r="R8" i="283" s="1"/>
  <c r="Q11" i="283"/>
  <c r="P6" i="283"/>
  <c r="P9" i="283"/>
  <c r="P12" i="283"/>
  <c r="Q6" i="283"/>
  <c r="Q9" i="283"/>
  <c r="R9" i="283" s="1"/>
  <c r="Q12" i="283"/>
  <c r="M6" i="282"/>
  <c r="AZ5" i="282"/>
  <c r="M6" i="281"/>
  <c r="M6" i="280"/>
  <c r="Q6" i="279"/>
  <c r="D11" i="279" s="1"/>
  <c r="M6" i="279"/>
  <c r="M6" i="278"/>
  <c r="P5" i="278"/>
  <c r="Q5" i="278"/>
  <c r="N6" i="277"/>
  <c r="M6" i="276"/>
  <c r="Q5" i="276"/>
  <c r="M6" i="275"/>
  <c r="P5" i="275"/>
  <c r="Q5" i="275"/>
  <c r="M6" i="274"/>
  <c r="P5" i="274"/>
  <c r="AH5" i="274" s="1"/>
  <c r="M6" i="273"/>
  <c r="P5" i="273"/>
  <c r="Q5" i="273"/>
  <c r="M6" i="272"/>
  <c r="M6" i="271"/>
  <c r="Q6" i="271"/>
  <c r="D11" i="271" s="1"/>
  <c r="M6" i="270"/>
  <c r="BO5" i="270"/>
  <c r="M6" i="269"/>
  <c r="E13" i="252"/>
  <c r="N6" i="252"/>
  <c r="P5" i="252"/>
  <c r="P6" i="252" s="1"/>
  <c r="E12" i="252" s="1"/>
  <c r="Q6" i="252"/>
  <c r="D11" i="252" s="1"/>
  <c r="M6" i="251"/>
  <c r="P5" i="251"/>
  <c r="Q5" i="251"/>
  <c r="M10" i="250"/>
  <c r="BS6" i="250"/>
  <c r="N6" i="248"/>
  <c r="Q5" i="248"/>
  <c r="M7" i="247"/>
  <c r="P5" i="247"/>
  <c r="Q5" i="247"/>
  <c r="P6" i="247"/>
  <c r="Q6" i="247"/>
  <c r="Q6" i="246"/>
  <c r="D11" i="246" s="1"/>
  <c r="M6" i="246"/>
  <c r="M8" i="245"/>
  <c r="M6" i="244"/>
  <c r="Q5" i="244"/>
  <c r="Q6" i="244" s="1"/>
  <c r="D11" i="244" s="1"/>
  <c r="M6" i="243"/>
  <c r="P6" i="243"/>
  <c r="E12" i="243" s="1"/>
  <c r="Q6" i="243"/>
  <c r="D11" i="243" s="1"/>
  <c r="M7" i="242"/>
  <c r="P5" i="242"/>
  <c r="Q5" i="242"/>
  <c r="Q6" i="242"/>
  <c r="R6" i="242" s="1"/>
  <c r="M15" i="241"/>
  <c r="P5" i="241"/>
  <c r="P8" i="241"/>
  <c r="Q5" i="241"/>
  <c r="Q8" i="241"/>
  <c r="P6" i="241"/>
  <c r="P9" i="241"/>
  <c r="Q6" i="241"/>
  <c r="Q9" i="241"/>
  <c r="M10" i="240"/>
  <c r="P5" i="240"/>
  <c r="P8" i="240"/>
  <c r="Q5" i="240"/>
  <c r="Q8" i="240"/>
  <c r="P6" i="240"/>
  <c r="P9" i="240"/>
  <c r="Q6" i="240"/>
  <c r="Q9" i="240"/>
  <c r="M6" i="239"/>
  <c r="P5" i="239"/>
  <c r="Q5" i="239"/>
  <c r="Q6" i="239" s="1"/>
  <c r="D11" i="239" s="1"/>
  <c r="E13" i="238"/>
  <c r="Q5" i="238"/>
  <c r="M6" i="237"/>
  <c r="M6" i="236"/>
  <c r="M6" i="235"/>
  <c r="M6" i="234"/>
  <c r="M6" i="233"/>
  <c r="M6" i="232"/>
  <c r="Q13" i="322" l="1"/>
  <c r="D18" i="322" s="1"/>
  <c r="Q13" i="303"/>
  <c r="D18" i="303" s="1"/>
  <c r="R11" i="295"/>
  <c r="R13" i="295" s="1"/>
  <c r="D17" i="295" s="1"/>
  <c r="D21" i="295" s="1"/>
  <c r="R8" i="328"/>
  <c r="R11" i="254"/>
  <c r="R6" i="284"/>
  <c r="R11" i="284"/>
  <c r="R13" i="284" s="1"/>
  <c r="D17" i="284" s="1"/>
  <c r="D21" i="284" s="1"/>
  <c r="P13" i="299"/>
  <c r="E19" i="299" s="1"/>
  <c r="R12" i="253"/>
  <c r="R13" i="253" s="1"/>
  <c r="D17" i="253" s="1"/>
  <c r="D21" i="253" s="1"/>
  <c r="R5" i="253"/>
  <c r="Q13" i="266"/>
  <c r="D18" i="266" s="1"/>
  <c r="R6" i="283"/>
  <c r="R12" i="284"/>
  <c r="R5" i="284"/>
  <c r="R8" i="289"/>
  <c r="R7" i="290"/>
  <c r="R6" i="291"/>
  <c r="R6" i="292"/>
  <c r="Q13" i="297"/>
  <c r="D18" i="297" s="1"/>
  <c r="R12" i="298"/>
  <c r="R9" i="299"/>
  <c r="Q13" i="299"/>
  <c r="D18" i="299" s="1"/>
  <c r="R6" i="303"/>
  <c r="R8" i="304"/>
  <c r="P13" i="304"/>
  <c r="E19" i="304" s="1"/>
  <c r="E21" i="304" s="1"/>
  <c r="Q13" i="305"/>
  <c r="D18" i="305" s="1"/>
  <c r="R11" i="306"/>
  <c r="R12" i="307"/>
  <c r="P13" i="307"/>
  <c r="E19" i="307" s="1"/>
  <c r="R11" i="308"/>
  <c r="R8" i="308"/>
  <c r="R13" i="308" s="1"/>
  <c r="D17" i="308" s="1"/>
  <c r="R9" i="309"/>
  <c r="R6" i="311"/>
  <c r="R8" i="311"/>
  <c r="R9" i="314"/>
  <c r="R13" i="314" s="1"/>
  <c r="D17" i="314" s="1"/>
  <c r="D21" i="314" s="1"/>
  <c r="R8" i="315"/>
  <c r="R12" i="319"/>
  <c r="R12" i="320"/>
  <c r="R12" i="321"/>
  <c r="R6" i="323"/>
  <c r="R11" i="324"/>
  <c r="R10" i="324"/>
  <c r="Q13" i="325"/>
  <c r="D18" i="325" s="1"/>
  <c r="R9" i="253"/>
  <c r="R11" i="253"/>
  <c r="R12" i="254"/>
  <c r="R10" i="254"/>
  <c r="R13" i="254" s="1"/>
  <c r="D17" i="254" s="1"/>
  <c r="D21" i="254" s="1"/>
  <c r="R12" i="255"/>
  <c r="R9" i="256"/>
  <c r="R10" i="259"/>
  <c r="P13" i="262"/>
  <c r="E19" i="262" s="1"/>
  <c r="E21" i="262" s="1"/>
  <c r="R12" i="268"/>
  <c r="R7" i="268"/>
  <c r="BS5" i="234"/>
  <c r="BS6" i="234" s="1"/>
  <c r="D10" i="234" s="1"/>
  <c r="R12" i="283"/>
  <c r="R9" i="284"/>
  <c r="Q13" i="284"/>
  <c r="D18" i="284" s="1"/>
  <c r="R10" i="284"/>
  <c r="R6" i="290"/>
  <c r="R12" i="291"/>
  <c r="R8" i="292"/>
  <c r="R8" i="296"/>
  <c r="R11" i="297"/>
  <c r="R9" i="298"/>
  <c r="R6" i="299"/>
  <c r="R11" i="299"/>
  <c r="R10" i="300"/>
  <c r="R11" i="301"/>
  <c r="R11" i="302"/>
  <c r="R8" i="303"/>
  <c r="R9" i="304"/>
  <c r="R7" i="304"/>
  <c r="R11" i="305"/>
  <c r="R9" i="306"/>
  <c r="R9" i="307"/>
  <c r="Q13" i="307"/>
  <c r="D18" i="307" s="1"/>
  <c r="R6" i="309"/>
  <c r="R12" i="310"/>
  <c r="R12" i="311"/>
  <c r="R11" i="314"/>
  <c r="R11" i="318"/>
  <c r="R9" i="319"/>
  <c r="R9" i="321"/>
  <c r="P13" i="321"/>
  <c r="E19" i="321" s="1"/>
  <c r="E20" i="321"/>
  <c r="R12" i="323"/>
  <c r="R7" i="324"/>
  <c r="R11" i="325"/>
  <c r="R11" i="328"/>
  <c r="R13" i="328" s="1"/>
  <c r="D17" i="328" s="1"/>
  <c r="R9" i="254"/>
  <c r="Q13" i="255"/>
  <c r="D18" i="255" s="1"/>
  <c r="R11" i="256"/>
  <c r="R6" i="257"/>
  <c r="R11" i="257"/>
  <c r="R9" i="259"/>
  <c r="R8" i="260"/>
  <c r="R9" i="262"/>
  <c r="R6" i="263"/>
  <c r="R10" i="266"/>
  <c r="R6" i="267"/>
  <c r="R11" i="267"/>
  <c r="R9" i="268"/>
  <c r="R9" i="326"/>
  <c r="R11" i="288"/>
  <c r="R8" i="290"/>
  <c r="R9" i="291"/>
  <c r="R11" i="293"/>
  <c r="Q13" i="294"/>
  <c r="D18" i="294" s="1"/>
  <c r="R12" i="296"/>
  <c r="R6" i="298"/>
  <c r="R11" i="298"/>
  <c r="R8" i="299"/>
  <c r="R8" i="301"/>
  <c r="R13" i="301" s="1"/>
  <c r="D17" i="301" s="1"/>
  <c r="R8" i="302"/>
  <c r="R12" i="303"/>
  <c r="P13" i="303"/>
  <c r="E19" i="303" s="1"/>
  <c r="R6" i="304"/>
  <c r="Q13" i="306"/>
  <c r="D18" i="306" s="1"/>
  <c r="R6" i="306"/>
  <c r="R6" i="307"/>
  <c r="R11" i="307"/>
  <c r="R9" i="308"/>
  <c r="R8" i="309"/>
  <c r="R9" i="310"/>
  <c r="R9" i="311"/>
  <c r="R8" i="314"/>
  <c r="R9" i="315"/>
  <c r="Q13" i="315"/>
  <c r="D18" i="315" s="1"/>
  <c r="R11" i="316"/>
  <c r="R8" i="318"/>
  <c r="R11" i="319"/>
  <c r="R11" i="320"/>
  <c r="R12" i="322"/>
  <c r="R9" i="323"/>
  <c r="Q13" i="323"/>
  <c r="D18" i="323" s="1"/>
  <c r="R9" i="324"/>
  <c r="R8" i="325"/>
  <c r="R6" i="254"/>
  <c r="R8" i="257"/>
  <c r="R11" i="259"/>
  <c r="R13" i="259" s="1"/>
  <c r="D17" i="259" s="1"/>
  <c r="R12" i="261"/>
  <c r="R12" i="263"/>
  <c r="R12" i="265"/>
  <c r="R8" i="265"/>
  <c r="R12" i="266"/>
  <c r="R6" i="268"/>
  <c r="R11" i="268"/>
  <c r="D11" i="281"/>
  <c r="E14" i="249"/>
  <c r="R6" i="247"/>
  <c r="R9" i="241"/>
  <c r="E14" i="252"/>
  <c r="BB5" i="251"/>
  <c r="BV9" i="250"/>
  <c r="BV10" i="250" s="1"/>
  <c r="D15" i="250" s="1"/>
  <c r="BS8" i="250"/>
  <c r="BS5" i="250"/>
  <c r="BO6" i="249"/>
  <c r="D10" i="249" s="1"/>
  <c r="D14" i="249" s="1"/>
  <c r="R6" i="245"/>
  <c r="Q8" i="245"/>
  <c r="D13" i="245" s="1"/>
  <c r="R5" i="242"/>
  <c r="R7" i="242" s="1"/>
  <c r="D11" i="242" s="1"/>
  <c r="R8" i="241"/>
  <c r="R6" i="241"/>
  <c r="Q15" i="241"/>
  <c r="D20" i="241" s="1"/>
  <c r="R8" i="240"/>
  <c r="R7" i="240"/>
  <c r="R9" i="240"/>
  <c r="R6" i="240"/>
  <c r="R13" i="268"/>
  <c r="D17" i="268" s="1"/>
  <c r="D21" i="268" s="1"/>
  <c r="Q13" i="268"/>
  <c r="D18" i="268" s="1"/>
  <c r="P13" i="268"/>
  <c r="E19" i="268" s="1"/>
  <c r="E21" i="268" s="1"/>
  <c r="Q13" i="267"/>
  <c r="D18" i="267" s="1"/>
  <c r="P13" i="267"/>
  <c r="E19" i="267" s="1"/>
  <c r="E21" i="267" s="1"/>
  <c r="N13" i="267"/>
  <c r="E20" i="267"/>
  <c r="R5" i="267"/>
  <c r="P13" i="266"/>
  <c r="E19" i="266" s="1"/>
  <c r="E20" i="266"/>
  <c r="N13" i="266"/>
  <c r="R5" i="266"/>
  <c r="R13" i="266" s="1"/>
  <c r="D17" i="266" s="1"/>
  <c r="D21" i="266" s="1"/>
  <c r="Q13" i="265"/>
  <c r="D18" i="265" s="1"/>
  <c r="P13" i="265"/>
  <c r="E19" i="265" s="1"/>
  <c r="E21" i="265" s="1"/>
  <c r="E20" i="265"/>
  <c r="N13" i="265"/>
  <c r="R13" i="265"/>
  <c r="D17" i="265" s="1"/>
  <c r="Q13" i="264"/>
  <c r="D18" i="264" s="1"/>
  <c r="N13" i="264"/>
  <c r="E20" i="264"/>
  <c r="E21" i="264" s="1"/>
  <c r="R5" i="264"/>
  <c r="R13" i="264" s="1"/>
  <c r="D17" i="264" s="1"/>
  <c r="D21" i="264" s="1"/>
  <c r="R13" i="263"/>
  <c r="D17" i="263" s="1"/>
  <c r="P13" i="263"/>
  <c r="E19" i="263" s="1"/>
  <c r="E20" i="263"/>
  <c r="N13" i="263"/>
  <c r="Q13" i="263"/>
  <c r="D18" i="263" s="1"/>
  <c r="Q13" i="262"/>
  <c r="D18" i="262" s="1"/>
  <c r="N13" i="262"/>
  <c r="E20" i="262"/>
  <c r="R5" i="262"/>
  <c r="Q13" i="261"/>
  <c r="D18" i="261" s="1"/>
  <c r="P13" i="261"/>
  <c r="E19" i="261" s="1"/>
  <c r="R5" i="261"/>
  <c r="R13" i="261" s="1"/>
  <c r="D17" i="261" s="1"/>
  <c r="E20" i="261"/>
  <c r="N13" i="261"/>
  <c r="Q13" i="260"/>
  <c r="D18" i="260" s="1"/>
  <c r="P13" i="260"/>
  <c r="E19" i="260" s="1"/>
  <c r="E20" i="260"/>
  <c r="N13" i="260"/>
  <c r="R5" i="260"/>
  <c r="R13" i="260" s="1"/>
  <c r="D17" i="260" s="1"/>
  <c r="D21" i="260" s="1"/>
  <c r="Q13" i="259"/>
  <c r="D18" i="259" s="1"/>
  <c r="P13" i="259"/>
  <c r="E19" i="259" s="1"/>
  <c r="E21" i="259" s="1"/>
  <c r="Q13" i="257"/>
  <c r="D18" i="257" s="1"/>
  <c r="P13" i="257"/>
  <c r="E19" i="257" s="1"/>
  <c r="N13" i="257"/>
  <c r="E20" i="257"/>
  <c r="R5" i="257"/>
  <c r="R13" i="257" s="1"/>
  <c r="D17" i="257" s="1"/>
  <c r="D21" i="257" s="1"/>
  <c r="E20" i="256"/>
  <c r="N13" i="256"/>
  <c r="Q13" i="256"/>
  <c r="D18" i="256" s="1"/>
  <c r="P13" i="256"/>
  <c r="E19" i="256" s="1"/>
  <c r="E21" i="256" s="1"/>
  <c r="R5" i="256"/>
  <c r="R13" i="256" s="1"/>
  <c r="D17" i="256" s="1"/>
  <c r="P13" i="255"/>
  <c r="E19" i="255" s="1"/>
  <c r="E20" i="255"/>
  <c r="N13" i="255"/>
  <c r="R5" i="255"/>
  <c r="R13" i="255" s="1"/>
  <c r="D17" i="255" s="1"/>
  <c r="D21" i="255" s="1"/>
  <c r="P13" i="254"/>
  <c r="E19" i="254" s="1"/>
  <c r="E21" i="254" s="1"/>
  <c r="Q13" i="253"/>
  <c r="D18" i="253" s="1"/>
  <c r="P13" i="253"/>
  <c r="E19" i="253" s="1"/>
  <c r="E21" i="253" s="1"/>
  <c r="P13" i="329"/>
  <c r="E19" i="329" s="1"/>
  <c r="E20" i="329"/>
  <c r="N13" i="329"/>
  <c r="R13" i="329"/>
  <c r="D17" i="329" s="1"/>
  <c r="D21" i="329" s="1"/>
  <c r="Q13" i="328"/>
  <c r="D18" i="328" s="1"/>
  <c r="P13" i="328"/>
  <c r="E19" i="328" s="1"/>
  <c r="E20" i="328"/>
  <c r="N13" i="328"/>
  <c r="R13" i="327"/>
  <c r="D17" i="327" s="1"/>
  <c r="D21" i="327" s="1"/>
  <c r="P13" i="327"/>
  <c r="E19" i="327" s="1"/>
  <c r="E20" i="327"/>
  <c r="N13" i="327"/>
  <c r="P13" i="326"/>
  <c r="E19" i="326" s="1"/>
  <c r="N13" i="326"/>
  <c r="E20" i="326"/>
  <c r="R5" i="326"/>
  <c r="R13" i="326" s="1"/>
  <c r="D17" i="326" s="1"/>
  <c r="D21" i="326" s="1"/>
  <c r="R5" i="325"/>
  <c r="P13" i="325"/>
  <c r="E19" i="325" s="1"/>
  <c r="E20" i="325"/>
  <c r="N13" i="325"/>
  <c r="Q13" i="324"/>
  <c r="D18" i="324" s="1"/>
  <c r="P13" i="324"/>
  <c r="E19" i="324" s="1"/>
  <c r="E20" i="324"/>
  <c r="N13" i="324"/>
  <c r="R5" i="324"/>
  <c r="R13" i="324" s="1"/>
  <c r="D17" i="324" s="1"/>
  <c r="D21" i="324" s="1"/>
  <c r="R5" i="323"/>
  <c r="R13" i="323" s="1"/>
  <c r="D17" i="323" s="1"/>
  <c r="D21" i="323" s="1"/>
  <c r="P13" i="323"/>
  <c r="E19" i="323" s="1"/>
  <c r="E21" i="323" s="1"/>
  <c r="E20" i="323"/>
  <c r="N13" i="323"/>
  <c r="P13" i="322"/>
  <c r="E19" i="322" s="1"/>
  <c r="E21" i="322" s="1"/>
  <c r="E20" i="322"/>
  <c r="N13" i="322"/>
  <c r="R5" i="322"/>
  <c r="R5" i="321"/>
  <c r="R13" i="321" s="1"/>
  <c r="D17" i="321" s="1"/>
  <c r="D21" i="321" s="1"/>
  <c r="Q13" i="321"/>
  <c r="D18" i="321" s="1"/>
  <c r="R13" i="320"/>
  <c r="D17" i="320" s="1"/>
  <c r="P13" i="320"/>
  <c r="E19" i="320" s="1"/>
  <c r="E20" i="320"/>
  <c r="N13" i="320"/>
  <c r="Q13" i="320"/>
  <c r="D18" i="320" s="1"/>
  <c r="P13" i="319"/>
  <c r="E19" i="319" s="1"/>
  <c r="E21" i="319" s="1"/>
  <c r="N13" i="319"/>
  <c r="E20" i="319"/>
  <c r="R13" i="319"/>
  <c r="D17" i="319" s="1"/>
  <c r="Q13" i="319"/>
  <c r="D18" i="319" s="1"/>
  <c r="Q13" i="318"/>
  <c r="D18" i="318" s="1"/>
  <c r="P13" i="318"/>
  <c r="E19" i="318" s="1"/>
  <c r="E20" i="318"/>
  <c r="N13" i="318"/>
  <c r="R5" i="318"/>
  <c r="R13" i="318" s="1"/>
  <c r="D17" i="318" s="1"/>
  <c r="D21" i="318" s="1"/>
  <c r="E20" i="317"/>
  <c r="E21" i="317" s="1"/>
  <c r="N13" i="317"/>
  <c r="R5" i="317"/>
  <c r="R13" i="317" s="1"/>
  <c r="D17" i="317" s="1"/>
  <c r="D21" i="317" s="1"/>
  <c r="Q13" i="316"/>
  <c r="D18" i="316" s="1"/>
  <c r="P13" i="316"/>
  <c r="E19" i="316" s="1"/>
  <c r="N13" i="316"/>
  <c r="E20" i="316"/>
  <c r="R5" i="316"/>
  <c r="R13" i="316" s="1"/>
  <c r="D17" i="316" s="1"/>
  <c r="D21" i="316" s="1"/>
  <c r="P13" i="315"/>
  <c r="E19" i="315" s="1"/>
  <c r="N13" i="315"/>
  <c r="E20" i="315"/>
  <c r="R5" i="315"/>
  <c r="R13" i="315" s="1"/>
  <c r="D17" i="315" s="1"/>
  <c r="D21" i="315" s="1"/>
  <c r="P13" i="314"/>
  <c r="E19" i="314" s="1"/>
  <c r="N13" i="314"/>
  <c r="E20" i="314"/>
  <c r="Q13" i="314"/>
  <c r="D18" i="314" s="1"/>
  <c r="P13" i="313"/>
  <c r="E19" i="313" s="1"/>
  <c r="E20" i="313"/>
  <c r="N13" i="313"/>
  <c r="R13" i="313"/>
  <c r="D17" i="313" s="1"/>
  <c r="D21" i="313" s="1"/>
  <c r="Q13" i="313"/>
  <c r="D18" i="313" s="1"/>
  <c r="P13" i="312"/>
  <c r="E19" i="312" s="1"/>
  <c r="E20" i="312"/>
  <c r="N13" i="312"/>
  <c r="R13" i="312"/>
  <c r="D17" i="312" s="1"/>
  <c r="D21" i="312" s="1"/>
  <c r="Q13" i="311"/>
  <c r="D18" i="311" s="1"/>
  <c r="P13" i="311"/>
  <c r="E19" i="311" s="1"/>
  <c r="E20" i="311"/>
  <c r="N13" i="311"/>
  <c r="R5" i="311"/>
  <c r="Q13" i="310"/>
  <c r="D18" i="310" s="1"/>
  <c r="P13" i="310"/>
  <c r="E19" i="310" s="1"/>
  <c r="E20" i="310"/>
  <c r="N13" i="310"/>
  <c r="R5" i="310"/>
  <c r="R13" i="310" s="1"/>
  <c r="D17" i="310" s="1"/>
  <c r="D21" i="310" s="1"/>
  <c r="Q13" i="309"/>
  <c r="D18" i="309" s="1"/>
  <c r="P13" i="309"/>
  <c r="E19" i="309" s="1"/>
  <c r="E20" i="309"/>
  <c r="N13" i="309"/>
  <c r="R5" i="309"/>
  <c r="Q13" i="308"/>
  <c r="D18" i="308" s="1"/>
  <c r="P13" i="308"/>
  <c r="E19" i="308" s="1"/>
  <c r="E20" i="308"/>
  <c r="N13" i="308"/>
  <c r="E20" i="307"/>
  <c r="E21" i="307" s="1"/>
  <c r="N13" i="307"/>
  <c r="R5" i="307"/>
  <c r="P13" i="306"/>
  <c r="E19" i="306" s="1"/>
  <c r="E20" i="306"/>
  <c r="N13" i="306"/>
  <c r="R5" i="306"/>
  <c r="R5" i="305"/>
  <c r="P13" i="305"/>
  <c r="E19" i="305" s="1"/>
  <c r="E20" i="305"/>
  <c r="N13" i="305"/>
  <c r="Q13" i="304"/>
  <c r="D18" i="304" s="1"/>
  <c r="R13" i="304"/>
  <c r="D17" i="304" s="1"/>
  <c r="D21" i="304" s="1"/>
  <c r="E20" i="303"/>
  <c r="E21" i="303" s="1"/>
  <c r="N13" i="303"/>
  <c r="R5" i="303"/>
  <c r="Q13" i="302"/>
  <c r="D18" i="302" s="1"/>
  <c r="P13" i="302"/>
  <c r="E19" i="302" s="1"/>
  <c r="N13" i="302"/>
  <c r="E20" i="302"/>
  <c r="R5" i="302"/>
  <c r="R13" i="302" s="1"/>
  <c r="D17" i="302" s="1"/>
  <c r="E20" i="301"/>
  <c r="N13" i="301"/>
  <c r="Q13" i="301"/>
  <c r="D18" i="301" s="1"/>
  <c r="P13" i="301"/>
  <c r="E19" i="301" s="1"/>
  <c r="E21" i="301" s="1"/>
  <c r="R13" i="300"/>
  <c r="D17" i="300" s="1"/>
  <c r="D21" i="300" s="1"/>
  <c r="P13" i="300"/>
  <c r="E19" i="300" s="1"/>
  <c r="E21" i="300" s="1"/>
  <c r="E21" i="299"/>
  <c r="E20" i="299"/>
  <c r="N13" i="299"/>
  <c r="R5" i="299"/>
  <c r="Q13" i="298"/>
  <c r="D18" i="298" s="1"/>
  <c r="P13" i="298"/>
  <c r="E19" i="298" s="1"/>
  <c r="E21" i="298" s="1"/>
  <c r="R13" i="298"/>
  <c r="D17" i="298" s="1"/>
  <c r="P13" i="297"/>
  <c r="E19" i="297" s="1"/>
  <c r="E21" i="297" s="1"/>
  <c r="R5" i="297"/>
  <c r="R13" i="297" s="1"/>
  <c r="D17" i="297" s="1"/>
  <c r="D21" i="297" s="1"/>
  <c r="E20" i="297"/>
  <c r="N13" i="297"/>
  <c r="Q13" i="296"/>
  <c r="D18" i="296" s="1"/>
  <c r="P13" i="296"/>
  <c r="E19" i="296" s="1"/>
  <c r="E21" i="296" s="1"/>
  <c r="R5" i="296"/>
  <c r="P13" i="295"/>
  <c r="E19" i="295" s="1"/>
  <c r="E20" i="295"/>
  <c r="N13" i="295"/>
  <c r="P13" i="294"/>
  <c r="E19" i="294" s="1"/>
  <c r="N13" i="294"/>
  <c r="E20" i="294"/>
  <c r="R13" i="294"/>
  <c r="D17" i="294" s="1"/>
  <c r="D21" i="294" s="1"/>
  <c r="Q13" i="293"/>
  <c r="D18" i="293" s="1"/>
  <c r="P13" i="293"/>
  <c r="E19" i="293" s="1"/>
  <c r="E20" i="293"/>
  <c r="N13" i="293"/>
  <c r="R5" i="293"/>
  <c r="R13" i="293" s="1"/>
  <c r="D17" i="293" s="1"/>
  <c r="Q13" i="292"/>
  <c r="D18" i="292" s="1"/>
  <c r="P13" i="292"/>
  <c r="E19" i="292" s="1"/>
  <c r="E20" i="292"/>
  <c r="N13" i="292"/>
  <c r="R5" i="292"/>
  <c r="R13" i="291"/>
  <c r="D17" i="291" s="1"/>
  <c r="P13" i="291"/>
  <c r="E19" i="291" s="1"/>
  <c r="E20" i="291"/>
  <c r="N13" i="291"/>
  <c r="Q13" i="291"/>
  <c r="D18" i="291" s="1"/>
  <c r="Q13" i="290"/>
  <c r="D18" i="290" s="1"/>
  <c r="P13" i="290"/>
  <c r="E19" i="290" s="1"/>
  <c r="E21" i="290" s="1"/>
  <c r="R5" i="290"/>
  <c r="R13" i="289"/>
  <c r="D17" i="289" s="1"/>
  <c r="Q13" i="289"/>
  <c r="D18" i="289" s="1"/>
  <c r="P13" i="289"/>
  <c r="E19" i="289" s="1"/>
  <c r="E20" i="289"/>
  <c r="N13" i="289"/>
  <c r="Q13" i="288"/>
  <c r="D18" i="288" s="1"/>
  <c r="P13" i="288"/>
  <c r="E19" i="288" s="1"/>
  <c r="N13" i="288"/>
  <c r="E20" i="288"/>
  <c r="R13" i="288"/>
  <c r="D17" i="288" s="1"/>
  <c r="Q13" i="287"/>
  <c r="D18" i="287" s="1"/>
  <c r="P13" i="287"/>
  <c r="E19" i="287" s="1"/>
  <c r="E20" i="287"/>
  <c r="N13" i="287"/>
  <c r="R5" i="287"/>
  <c r="R13" i="287" s="1"/>
  <c r="D17" i="287" s="1"/>
  <c r="Q6" i="286"/>
  <c r="D11" i="286" s="1"/>
  <c r="P6" i="286"/>
  <c r="E12" i="286" s="1"/>
  <c r="E13" i="286"/>
  <c r="N6" i="286"/>
  <c r="R6" i="286"/>
  <c r="D10" i="286" s="1"/>
  <c r="D11" i="285"/>
  <c r="E12" i="285"/>
  <c r="E14" i="285" s="1"/>
  <c r="E20" i="284"/>
  <c r="N13" i="284"/>
  <c r="P13" i="284"/>
  <c r="E19" i="284" s="1"/>
  <c r="P13" i="283"/>
  <c r="E19" i="283" s="1"/>
  <c r="Q13" i="283"/>
  <c r="D18" i="283" s="1"/>
  <c r="E20" i="283"/>
  <c r="N13" i="283"/>
  <c r="R5" i="283"/>
  <c r="D11" i="282"/>
  <c r="P6" i="282"/>
  <c r="E12" i="282" s="1"/>
  <c r="E14" i="282" s="1"/>
  <c r="E13" i="282"/>
  <c r="N6" i="282"/>
  <c r="AZ6" i="282"/>
  <c r="D10" i="282" s="1"/>
  <c r="E13" i="281"/>
  <c r="N6" i="281"/>
  <c r="P6" i="281"/>
  <c r="E12" i="281" s="1"/>
  <c r="AZ5" i="281"/>
  <c r="AZ6" i="281" s="1"/>
  <c r="D10" i="281" s="1"/>
  <c r="D14" i="281" s="1"/>
  <c r="E13" i="280"/>
  <c r="E14" i="280" s="1"/>
  <c r="N6" i="280"/>
  <c r="BS5" i="280"/>
  <c r="BS6" i="280" s="1"/>
  <c r="D10" i="280" s="1"/>
  <c r="D14" i="280" s="1"/>
  <c r="P6" i="279"/>
  <c r="E12" i="279" s="1"/>
  <c r="BS6" i="279"/>
  <c r="D10" i="279" s="1"/>
  <c r="D14" i="279" s="1"/>
  <c r="E13" i="279"/>
  <c r="N6" i="279"/>
  <c r="P6" i="278"/>
  <c r="E12" i="278" s="1"/>
  <c r="N6" i="278"/>
  <c r="E13" i="278"/>
  <c r="BS5" i="278"/>
  <c r="BS6" i="278" s="1"/>
  <c r="D10" i="278" s="1"/>
  <c r="Q6" i="278"/>
  <c r="D11" i="278" s="1"/>
  <c r="D11" i="277"/>
  <c r="E12" i="277"/>
  <c r="E14" i="277" s="1"/>
  <c r="BB5" i="277"/>
  <c r="BB6" i="277" s="1"/>
  <c r="D10" i="277" s="1"/>
  <c r="Q6" i="276"/>
  <c r="D11" i="276" s="1"/>
  <c r="P6" i="276"/>
  <c r="E12" i="276" s="1"/>
  <c r="E14" i="276" s="1"/>
  <c r="E13" i="276"/>
  <c r="N6" i="276"/>
  <c r="R5" i="276"/>
  <c r="R6" i="276" s="1"/>
  <c r="D10" i="276" s="1"/>
  <c r="D14" i="276" s="1"/>
  <c r="Q6" i="275"/>
  <c r="D11" i="275" s="1"/>
  <c r="P6" i="275"/>
  <c r="E12" i="275" s="1"/>
  <c r="E13" i="275"/>
  <c r="N6" i="275"/>
  <c r="R5" i="275"/>
  <c r="R6" i="275" s="1"/>
  <c r="D10" i="275" s="1"/>
  <c r="P6" i="274"/>
  <c r="E12" i="274" s="1"/>
  <c r="E13" i="274"/>
  <c r="N6" i="274"/>
  <c r="AH6" i="274"/>
  <c r="D10" i="274" s="1"/>
  <c r="D14" i="274" s="1"/>
  <c r="P6" i="273"/>
  <c r="E12" i="273" s="1"/>
  <c r="AL5" i="273"/>
  <c r="AL6" i="273" s="1"/>
  <c r="D10" i="273" s="1"/>
  <c r="E13" i="273"/>
  <c r="N6" i="273"/>
  <c r="Q6" i="273"/>
  <c r="D11" i="273" s="1"/>
  <c r="Q6" i="272"/>
  <c r="D11" i="272" s="1"/>
  <c r="P6" i="272"/>
  <c r="E12" i="272" s="1"/>
  <c r="E13" i="272"/>
  <c r="N6" i="272"/>
  <c r="BC5" i="272"/>
  <c r="BC6" i="272" s="1"/>
  <c r="D10" i="272" s="1"/>
  <c r="P6" i="271"/>
  <c r="E12" i="271" s="1"/>
  <c r="E13" i="271"/>
  <c r="N6" i="271"/>
  <c r="BS5" i="271"/>
  <c r="BS6" i="271" s="1"/>
  <c r="D10" i="271" s="1"/>
  <c r="D14" i="271" s="1"/>
  <c r="Q6" i="270"/>
  <c r="D11" i="270" s="1"/>
  <c r="P6" i="270"/>
  <c r="E12" i="270" s="1"/>
  <c r="E13" i="270"/>
  <c r="N6" i="270"/>
  <c r="BO6" i="270"/>
  <c r="D10" i="270" s="1"/>
  <c r="N6" i="269"/>
  <c r="E13" i="269"/>
  <c r="D11" i="269"/>
  <c r="E12" i="269"/>
  <c r="BO5" i="269"/>
  <c r="BO6" i="269" s="1"/>
  <c r="D10" i="269" s="1"/>
  <c r="BB5" i="252"/>
  <c r="BB6" i="252" s="1"/>
  <c r="E13" i="251"/>
  <c r="N6" i="251"/>
  <c r="Q6" i="251"/>
  <c r="D11" i="251" s="1"/>
  <c r="P6" i="251"/>
  <c r="E12" i="251" s="1"/>
  <c r="BB6" i="251"/>
  <c r="D10" i="251" s="1"/>
  <c r="Q10" i="250"/>
  <c r="D16" i="250" s="1"/>
  <c r="P10" i="250"/>
  <c r="E17" i="250" s="1"/>
  <c r="E18" i="250"/>
  <c r="N10" i="250"/>
  <c r="Q6" i="248"/>
  <c r="D11" i="248" s="1"/>
  <c r="P6" i="248"/>
  <c r="E12" i="248" s="1"/>
  <c r="E14" i="248" s="1"/>
  <c r="BO5" i="248"/>
  <c r="BO6" i="248" s="1"/>
  <c r="D10" i="248" s="1"/>
  <c r="Q7" i="247"/>
  <c r="D12" i="247" s="1"/>
  <c r="P7" i="247"/>
  <c r="E13" i="247" s="1"/>
  <c r="E14" i="247"/>
  <c r="N7" i="247"/>
  <c r="R5" i="247"/>
  <c r="R7" i="247" s="1"/>
  <c r="D11" i="247" s="1"/>
  <c r="R6" i="246"/>
  <c r="D10" i="246" s="1"/>
  <c r="D14" i="246" s="1"/>
  <c r="P6" i="246"/>
  <c r="E12" i="246" s="1"/>
  <c r="E13" i="246"/>
  <c r="N6" i="246"/>
  <c r="P8" i="245"/>
  <c r="E14" i="245" s="1"/>
  <c r="E15" i="245"/>
  <c r="N8" i="245"/>
  <c r="R5" i="245"/>
  <c r="P6" i="244"/>
  <c r="E12" i="244" s="1"/>
  <c r="E13" i="244"/>
  <c r="N6" i="244"/>
  <c r="R5" i="244"/>
  <c r="R6" i="244" s="1"/>
  <c r="D10" i="244" s="1"/>
  <c r="D14" i="244" s="1"/>
  <c r="E13" i="243"/>
  <c r="E14" i="243" s="1"/>
  <c r="N6" i="243"/>
  <c r="BC5" i="243"/>
  <c r="BC6" i="243" s="1"/>
  <c r="D10" i="243" s="1"/>
  <c r="D14" i="243" s="1"/>
  <c r="E14" i="242"/>
  <c r="N7" i="242"/>
  <c r="Q7" i="242"/>
  <c r="D12" i="242" s="1"/>
  <c r="P7" i="242"/>
  <c r="E13" i="242" s="1"/>
  <c r="P15" i="241"/>
  <c r="E21" i="241" s="1"/>
  <c r="E22" i="241"/>
  <c r="N15" i="241"/>
  <c r="R5" i="241"/>
  <c r="Q10" i="240"/>
  <c r="D16" i="240" s="1"/>
  <c r="P10" i="240"/>
  <c r="E17" i="240" s="1"/>
  <c r="E18" i="240"/>
  <c r="N10" i="240"/>
  <c r="W5" i="240"/>
  <c r="W10" i="240" s="1"/>
  <c r="D15" i="240" s="1"/>
  <c r="P6" i="239"/>
  <c r="E12" i="239" s="1"/>
  <c r="E13" i="239"/>
  <c r="N6" i="239"/>
  <c r="R5" i="239"/>
  <c r="R6" i="239" s="1"/>
  <c r="D10" i="239" s="1"/>
  <c r="D14" i="239" s="1"/>
  <c r="Q6" i="238"/>
  <c r="D11" i="238" s="1"/>
  <c r="P6" i="238"/>
  <c r="E12" i="238" s="1"/>
  <c r="E14" i="238" s="1"/>
  <c r="AI5" i="238"/>
  <c r="AI6" i="238" s="1"/>
  <c r="D10" i="238" s="1"/>
  <c r="Q6" i="237"/>
  <c r="D11" i="237" s="1"/>
  <c r="P6" i="237"/>
  <c r="E12" i="237" s="1"/>
  <c r="E13" i="237"/>
  <c r="N6" i="237"/>
  <c r="BO5" i="237"/>
  <c r="BO6" i="237" s="1"/>
  <c r="D10" i="237" s="1"/>
  <c r="Q6" i="236"/>
  <c r="D11" i="236" s="1"/>
  <c r="P6" i="236"/>
  <c r="E12" i="236" s="1"/>
  <c r="E13" i="236"/>
  <c r="N6" i="236"/>
  <c r="R6" i="236"/>
  <c r="Q6" i="235"/>
  <c r="D11" i="235" s="1"/>
  <c r="P6" i="235"/>
  <c r="E12" i="235" s="1"/>
  <c r="N6" i="235"/>
  <c r="E13" i="235"/>
  <c r="R6" i="235"/>
  <c r="Q6" i="234"/>
  <c r="D11" i="234" s="1"/>
  <c r="P6" i="234"/>
  <c r="E12" i="234" s="1"/>
  <c r="N6" i="234"/>
  <c r="E13" i="234"/>
  <c r="R6" i="234"/>
  <c r="P6" i="233"/>
  <c r="E12" i="233" s="1"/>
  <c r="N6" i="233"/>
  <c r="E13" i="233"/>
  <c r="R6" i="233"/>
  <c r="D14" i="233" s="1"/>
  <c r="P6" i="232"/>
  <c r="E12" i="232" s="1"/>
  <c r="E13" i="232"/>
  <c r="N6" i="232"/>
  <c r="BS5" i="232"/>
  <c r="E21" i="308" l="1"/>
  <c r="R13" i="311"/>
  <c r="D17" i="311" s="1"/>
  <c r="R13" i="322"/>
  <c r="D17" i="322" s="1"/>
  <c r="D21" i="322" s="1"/>
  <c r="R13" i="325"/>
  <c r="D17" i="325" s="1"/>
  <c r="D21" i="325" s="1"/>
  <c r="E21" i="328"/>
  <c r="R13" i="267"/>
  <c r="D17" i="267" s="1"/>
  <c r="E21" i="321"/>
  <c r="R13" i="283"/>
  <c r="D17" i="283" s="1"/>
  <c r="D21" i="283" s="1"/>
  <c r="R13" i="290"/>
  <c r="D17" i="290" s="1"/>
  <c r="D21" i="290" s="1"/>
  <c r="R13" i="303"/>
  <c r="D17" i="303" s="1"/>
  <c r="D21" i="303" s="1"/>
  <c r="D14" i="248"/>
  <c r="E21" i="284"/>
  <c r="R6" i="285"/>
  <c r="D10" i="285" s="1"/>
  <c r="D14" i="285" s="1"/>
  <c r="E21" i="294"/>
  <c r="E21" i="295"/>
  <c r="D21" i="298"/>
  <c r="R13" i="305"/>
  <c r="D17" i="305" s="1"/>
  <c r="D21" i="305" s="1"/>
  <c r="E21" i="306"/>
  <c r="E21" i="314"/>
  <c r="R13" i="262"/>
  <c r="D17" i="262" s="1"/>
  <c r="D21" i="262" s="1"/>
  <c r="E21" i="287"/>
  <c r="R13" i="292"/>
  <c r="D17" i="292" s="1"/>
  <c r="R13" i="299"/>
  <c r="D17" i="299" s="1"/>
  <c r="D21" i="299" s="1"/>
  <c r="D14" i="269"/>
  <c r="R13" i="296"/>
  <c r="D17" i="296" s="1"/>
  <c r="D21" i="296" s="1"/>
  <c r="E21" i="302"/>
  <c r="R13" i="306"/>
  <c r="D17" i="306" s="1"/>
  <c r="D21" i="306" s="1"/>
  <c r="R13" i="307"/>
  <c r="D17" i="307" s="1"/>
  <c r="D21" i="307" s="1"/>
  <c r="R13" i="309"/>
  <c r="D17" i="309" s="1"/>
  <c r="E21" i="315"/>
  <c r="E21" i="316"/>
  <c r="D21" i="263"/>
  <c r="E14" i="279"/>
  <c r="D14" i="278"/>
  <c r="E14" i="274"/>
  <c r="D14" i="273"/>
  <c r="D14" i="272"/>
  <c r="E14" i="272"/>
  <c r="D10" i="252"/>
  <c r="D14" i="252" s="1"/>
  <c r="D14" i="238"/>
  <c r="E14" i="233"/>
  <c r="BS10" i="250"/>
  <c r="D14" i="250" s="1"/>
  <c r="D19" i="250" s="1"/>
  <c r="D15" i="247"/>
  <c r="R8" i="245"/>
  <c r="D12" i="245" s="1"/>
  <c r="D16" i="245" s="1"/>
  <c r="E16" i="245"/>
  <c r="E14" i="244"/>
  <c r="D15" i="242"/>
  <c r="R15" i="241"/>
  <c r="D19" i="241" s="1"/>
  <c r="D23" i="241" s="1"/>
  <c r="E23" i="241"/>
  <c r="R10" i="240"/>
  <c r="D14" i="240" s="1"/>
  <c r="D19" i="240" s="1"/>
  <c r="E14" i="235"/>
  <c r="D14" i="234"/>
  <c r="R6" i="232"/>
  <c r="BS6" i="232"/>
  <c r="D10" i="232" s="1"/>
  <c r="D21" i="267"/>
  <c r="E21" i="266"/>
  <c r="D21" i="265"/>
  <c r="E21" i="263"/>
  <c r="D21" i="261"/>
  <c r="E21" i="261"/>
  <c r="E21" i="260"/>
  <c r="D21" i="259"/>
  <c r="E21" i="257"/>
  <c r="D21" i="256"/>
  <c r="E21" i="255"/>
  <c r="E21" i="329"/>
  <c r="D21" i="328"/>
  <c r="E21" i="327"/>
  <c r="E21" i="326"/>
  <c r="E21" i="325"/>
  <c r="E21" i="324"/>
  <c r="E21" i="320"/>
  <c r="D21" i="320"/>
  <c r="D21" i="319"/>
  <c r="E21" i="318"/>
  <c r="E21" i="313"/>
  <c r="E21" i="312"/>
  <c r="D21" i="311"/>
  <c r="E21" i="311"/>
  <c r="E21" i="310"/>
  <c r="E21" i="309"/>
  <c r="D21" i="309"/>
  <c r="D21" i="308"/>
  <c r="E21" i="305"/>
  <c r="D21" i="302"/>
  <c r="D21" i="301"/>
  <c r="E21" i="293"/>
  <c r="D21" i="293"/>
  <c r="D21" i="292"/>
  <c r="E21" i="292"/>
  <c r="D21" i="291"/>
  <c r="E21" i="291"/>
  <c r="E21" i="289"/>
  <c r="D21" i="289"/>
  <c r="D21" i="288"/>
  <c r="E21" i="288"/>
  <c r="D21" i="287"/>
  <c r="D14" i="286"/>
  <c r="E14" i="286"/>
  <c r="E21" i="283"/>
  <c r="D14" i="282"/>
  <c r="E14" i="281"/>
  <c r="E14" i="278"/>
  <c r="D14" i="277"/>
  <c r="D14" i="275"/>
  <c r="E14" i="275"/>
  <c r="E14" i="273"/>
  <c r="E14" i="271"/>
  <c r="E14" i="270"/>
  <c r="D14" i="270"/>
  <c r="E14" i="269"/>
  <c r="D14" i="251"/>
  <c r="E14" i="251"/>
  <c r="E19" i="250"/>
  <c r="E15" i="247"/>
  <c r="E14" i="246"/>
  <c r="E15" i="242"/>
  <c r="E19" i="240"/>
  <c r="E14" i="239"/>
  <c r="E14" i="237"/>
  <c r="D14" i="237"/>
  <c r="D14" i="236"/>
  <c r="E14" i="236"/>
  <c r="D14" i="235"/>
  <c r="E14" i="234"/>
  <c r="E14" i="232"/>
  <c r="D14" i="2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747E924A-4773-4AE6-B6AF-CE3F8077B90B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04F4CB75-A174-4450-A867-15C86E3143A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9339C2C9-7CFC-46EC-B0E9-7536DABB68EA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8E9B0100-55BA-4916-A4C6-414CA663FDB9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0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7EE37C8C-5A8E-4119-85C8-AD746E84683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A4C855A1-5447-4761-AB36-2300B5306BC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0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BE6CD7A1-EDB5-4CA0-B9A2-0CEBA49046B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1BE2D508-4B9C-4631-B3DE-E75B0BFD9DE4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0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82C9F7F2-AF2D-4720-90BC-01C37F9289B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9F04D227-886A-49DE-8A30-1AAC0BBED72A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F90C1BC9-626A-4B12-A95F-2A09904BF3D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B3FDEFC0-6151-409A-9A3E-D8D214DDC8BF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E6CD3009-05E7-4592-B4DC-B76DD326BD42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8A310B61-EB05-4F73-9EA4-E5ABD758AF9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E94EC95C-631B-4AB4-B127-A7219A6FF23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BF75F819-9588-4C59-8326-DB7D0D4A998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E0D34A01-CDC9-45EA-91C9-879E93EE15F5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AAE4FF29-F314-48F3-A215-2504499E85AD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8BD6CF4D-443A-4541-9582-38BF23E3BA5D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5F2AF373-E8EF-4CCD-A43E-E02CADC43C9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2D53212F-AD67-4E02-89A2-6A7EE5FDFEAB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F2CBD947-CD7A-4A9C-B69A-093D2BE1C4D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4B1D1217-30F7-43FE-A155-A04F2931E642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3BC641D0-BEE8-4859-9C52-467FCA2CA97E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3F816EE5-3792-4F9A-BD34-3155DAC006D2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CC8CE9B8-1990-4AB3-AA0F-C5DF8EA6E91A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0174F3FB-7A4E-4746-8018-A6D5D6F61D8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C2B5962E-5C88-4651-B17D-F2DAD3952DD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2F74BD27-CAEC-4BEC-A4D5-15F136C18625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3D2F3675-19EA-4180-A4A5-A646D0E9F27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0304E85D-6614-44CE-B591-78326106DB7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CD066C09-3B8B-49DF-875F-F2DF2E1255F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5C640348-1AB1-4AFF-B1A0-365E25C416B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0A6C53A1-60EB-4BDC-BE5F-E2CB4CB4BC34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D4E7AB4E-C319-4602-8292-0500F1B52C5A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C5136DDE-45BB-42CE-AB81-50B0BA3096C4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8235F3F7-8D47-4688-8C03-CE66D98D271B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4ED9B0F7-9622-4E65-9845-60C0B79FF75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F2F236BF-D6CC-483A-BD1B-87DECE32FB4D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E3906D33-E1F4-4D2E-B2B0-BDCA688DF67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22EFD315-5742-4F8C-BE16-C39FA26796CB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5DA2FFC8-75F0-43BC-BC16-400179162DE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944B6526-0004-4D46-B876-706C819B2B1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03672982-1678-44C5-A7EB-B2BF786C166A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BC115211-D565-4F1B-9383-5527C9929FD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9AE6566A-57B8-4444-84F1-0A3828893D86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4CA03DD0-0EC9-4366-A1A5-04695B6A979B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D5B435A6-A08C-4823-A306-927A25E6605F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CE22B02B-1F51-41D7-B725-7FF5976FF6F5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4F281BB8-D6E5-42C4-8159-08892F6142A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D66607C4-E340-4F0F-AE2B-EEA038B0166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6D608EF8-1167-44D4-89FA-A8D3FA20C32B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CF23DB1E-7355-4EA9-A2DA-0FBEAA7EA8DE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1A0BD0D2-030E-4151-BB3E-CAFABD91886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DEEEE1AB-6419-416E-A8E7-9EF02B5541EE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709C7E10-ACB3-4411-A1F0-0EABE8166262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594DD4DB-9D26-4B50-BAEF-615F35BDF4AA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D35D62AC-4DB2-4B5E-BC0B-EE07E947751E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2AEBA55F-8BD1-4F29-8471-3F0F3FD72BE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319D8B1B-6075-4C3E-9BDC-375FAD3262F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AE68D24F-E113-487A-A250-9CEF28F3C49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3384D72A-FB46-47A7-A658-A9FE3B58A63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3FBD24D9-0A55-4A38-B2D4-71F4431C2994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999D12BE-8345-4D5F-9586-7CB079BCAD8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21A5634B-46FB-4F00-B29F-715536AA616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743125A3-37A4-4925-A14E-08C34F4F39B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B4AC41A6-4DD8-4BEC-9A27-9AA74F1076DA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E79D4A60-8CB2-4400-9DFB-72455AFAE04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2EAA5AD1-09B0-426C-9738-18C419C048F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DA4C9435-9175-4558-A146-0D170A4F1A1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A64A9FFB-401E-4FAE-9527-DF4566EE1C3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2A3FA186-651E-4778-9FD2-C669457157DA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0E2498BA-11B8-45FA-B79E-151DEE9489FA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1A263CC4-BE21-47D0-9818-3DE07491C154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A5759D50-A88D-41BE-B41B-8015D2612F9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40FAD0A3-CD6D-46AC-B8DA-94008C7DA55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B42683D2-5779-4EC7-91BC-45E32BD76E3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8DC1E0D1-BE48-4772-BE24-9313B5D113DB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5B865948-1C62-46C0-98BD-A8253C504FA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E458ED87-0906-4887-B3F4-29647B67FD79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F38FABB3-FEEB-4A83-852D-1CF9AD2F0BB4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F73C0E53-CCAE-42EA-8825-DFA9B61A92D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996EBDA0-8480-42EA-8AEF-735DF81504E5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57A63799-A8BB-4F44-A73A-D037405E6D2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DE458CDA-EF95-4231-8930-EDBC5977E27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8430AB7E-00DC-4748-B0D8-8B7FFF2326AA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84149603-CC6E-4050-832E-F77E32CC0AAE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B4D90B48-99A6-410C-A670-8802FF57500E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030AE9CC-2C98-4A7B-83E4-DBF7D907BDF6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DD4A4CF7-4367-4AE1-AA14-DFF616CF9AA5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FEE8F162-013F-4037-8633-741E43C3AD99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AF2F8172-5BB3-403E-B5FF-2EA7FB4BE8B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6180CCBA-2D97-4F30-A347-72C81B07386F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AE9BBE9F-EE6B-4591-BE1B-866442B57C8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BA03497D-6B1E-4FBA-BB70-B3F5E3A75E54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36969BE1-9CCE-4E10-BFB4-7543C2ABB5F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6AC3124D-EBAF-4745-8563-E98C807CB649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1B367856-BC29-4C16-9BDC-EAB318461EC5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3CD65036-95C8-4835-92ED-29B29801108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72A9DA2C-09E5-4BFC-8A5B-542B6C90934B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92405CFE-32FB-46FC-9F25-C9481FD76A64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83736F3C-254E-4273-8027-1D758B092CC9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BAF3E96C-EEE9-4772-9A9B-A08B36EF0FFD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CF95837C-7EAA-42BC-8AFF-1B9F5713ECA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1F152E88-D9B2-4304-BE76-213A2AE3670D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4FB124A8-93A7-401D-A4A1-3D8E7F7131BF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08ED1EA7-3597-4298-82E4-26E590986686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B7CA2934-0FF2-455B-A083-0F6D82B7436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8F699A5A-AA6E-47AB-BFD0-42DA410A613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8DB19132-4685-4258-8FFF-F469FD3962D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001F0E39-07EE-4D9C-B370-9C541B5AD66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2489C8B9-BFD1-4254-8544-64A451A3551A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5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B4A18D3B-77EE-4A08-B38B-EBF43740E5E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7F0C2BCC-CBF3-476A-B14C-7446D3FE5A04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5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4F2EEEFC-C6B2-4B28-9192-95EA2C88BF95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13AF233D-3041-408A-BE6D-C37FEF1A01F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DE257A3F-C938-4A3E-A716-8D0570F0840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5C57CC81-814F-4171-A7FC-3F1EE42C984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6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86F404D7-30A1-45A9-A90F-16C42940A7A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27AD6692-F75F-41DC-AAC2-0FBF95D28BC2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6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6C4E42D8-7911-4460-B0A7-1F0765EA777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111F2FD9-282B-4B2E-B5C6-0CD299FD6C5A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6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38ABB567-CAF2-4801-903A-2E9CE206740E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9304A193-E7E1-4810-AF0E-EA5D1D682C12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6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48F2B0E4-6DA9-418D-A61E-76967CEFDA3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E05A7292-6C16-43D2-A98D-6DC0088C312E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6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9BD581BE-18EC-4746-996F-4ECD3DAB83B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FD5E54C3-A41E-45D8-85EF-89284E69A89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6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940907CA-FC9C-4528-B303-73D684BA746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74CC37D0-2BB0-4FAC-8BFF-44A351D8CEC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6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DF13DEC3-D002-431D-9503-D8BE1A6756E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D557039F-4BD2-46BA-B782-5AA72DA16B9D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6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39D58255-A851-45CF-9BB0-762B14AF515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5B91DBF6-5D2D-4F15-91B7-9260519ED855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6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63F32333-671A-4DFE-9846-1CCE8CD727D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E68F6929-DB0C-4F64-A03A-1A1A9D242056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6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7BD5DB32-9CD5-4A0C-BDF2-5FA96CE626B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CB07B5F0-7661-4375-AE1E-404A416ADA7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EA864E1A-63B8-40B9-B0CB-C5F0ED6B7FED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95320DD4-67BB-4536-A20F-F3195090DBBD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7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8C2E1C31-E887-48B4-A6F2-A5751FF9DC45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F1F21626-FE96-4D92-BD44-757348F0953D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7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A04F7781-50CD-44F2-8812-FA8BF5E3D205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A25A4F16-D1A2-421B-A563-5192ABBD8FDA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7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55D021F6-B0AC-43BA-B7FC-F0515553DF95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E2C3BEF5-4889-4A10-A558-668DDFA8108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7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098C11E4-B7BA-451A-B806-0FDA4D8055CE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173F2F26-01EA-4D30-B4B9-7DC004A9DE0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7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398F3229-E9C2-40E2-A174-67B5A9967C5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A25F6CA6-8F7A-45DF-8936-7A022FC889AD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7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CAB31AEC-F33D-4CFB-BFEF-9C46472E1AE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3F713125-9A80-44B1-B757-8B9C325C95C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7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3E9E461E-C1A0-4FFE-BFF7-62000F5FEFD6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B7954850-B212-4F51-B979-E346FF2F4236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7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825CD4E0-90C1-4DD8-A232-4464DB21F60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F1276F9A-9B9F-45DA-BB68-4BC28F9AEF9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7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78E76BC4-BFEC-48BB-9BE0-A0609ED7577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08F833E7-4D61-47BF-B4F6-CF3A96F345C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7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F37F8ECE-04F2-4F73-AC6C-3C0DD942BFC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0BCC01D7-B837-4431-81FF-C586F7B773B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D5079707-E643-40B7-87FA-405DC5AE5E5E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7D261954-AFC6-4F86-843B-165C6C57623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8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29234D1A-F305-41D8-91AC-642D06118EEF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C7496FF7-8252-44E7-9459-4E945A49DD0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8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F831C9BD-AAC8-4602-8E0E-DD642AD56BC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02B12B67-E900-40F9-829A-22B2A14295AB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8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D28D34AF-D6EE-432A-9B6C-9564ACF6DA4D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D47969C1-2058-4DC3-9812-E6359289B0F8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8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441C6E2D-BCE9-4B42-B99D-38A268A1D61B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248CE482-BEA3-4571-A5E4-7D2201C166A9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8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00B3B0E3-941F-4E01-8BC0-4B738CD367A1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BF2D6C75-CA42-4D30-A498-6D01DD1080EB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8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0A4E4254-91E5-4730-AF80-DF19B22E1655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68BDA81E-FE38-4B99-B14D-B7F750DB213F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8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ED773519-38F1-4F03-B33F-9160D1C18E7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E8F3BD7B-57F8-4799-8308-2340EE61EA6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8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9553E62C-49F6-4760-A8AF-CC7C3F4AC79D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EA0B9678-398B-42A0-A6B7-BD6328AACEE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8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3A36E093-A11D-435B-96C9-A34A82182D7A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ECEF5F67-710E-4C33-AF93-CEE79A5AFCB2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8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AE81F150-C972-4388-A4AA-FCC6A3D56EC9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74839AE4-BC9B-4083-A943-3808E1A7F17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3AEEA135-565E-4106-A090-D2B918D022E7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80254958-2EFB-43CC-AD8B-6017460CE065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9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C015CC3D-6265-4181-8CDD-BB1E06681A4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E5CF77DE-5E59-46F9-9D7F-687C029DB0F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9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43880BBC-29E2-4138-B78B-D9B91A1288DC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3BF72824-12E1-47F3-B085-0609D4355949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9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D30B44AA-40F4-4DDC-A701-3281C3762DD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1BBF02F7-5EAA-4B04-BC33-24EACBFF4BFA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9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259FD65F-D580-44C8-9346-21628EE65F59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530FD821-4685-4A42-A308-868A24391ADE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9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DDE50806-E30E-4D03-ADB5-2568F37AA2C6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9C829093-E9C8-4E7E-A5C6-E9C26BDDCDB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9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30251BBA-BD9C-4208-A8B2-569F1A8CB006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D6A50DA2-0CBF-4192-A2EE-FAB7EB651022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9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99987BD2-7D71-4ADA-96D1-93C7A85D8233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9AE17943-2B9A-4E51-AA37-1E0859F76F5D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9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2952C397-E1F7-4F77-8D97-C2D572D6F0B2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31B03DC4-820D-4B55-99E8-5A37BBEF7EE5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9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ED481BDC-6092-4359-B033-AB0F0E6FC9B0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4F709A22-CFEF-4FBA-BE3A-84A686D3DB8B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comments9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</author>
  </authors>
  <commentList>
    <comment ref="BP3" authorId="0" shapeId="0" xr:uid="{7B29FFE3-F3C2-45DC-B5E6-FA1C1603291D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SHUTTLE SERVICES
</t>
        </r>
      </text>
    </comment>
    <comment ref="BS3" authorId="0" shapeId="0" xr:uid="{C6562A13-BE54-46A8-AE50-5F5BA45C9C04}">
      <text>
        <r>
          <rPr>
            <b/>
            <sz val="9"/>
            <color indexed="81"/>
            <rFont val="Tahoma"/>
            <family val="2"/>
          </rPr>
          <t>leslie:</t>
        </r>
        <r>
          <rPr>
            <sz val="9"/>
            <color indexed="81"/>
            <rFont val="Tahoma"/>
            <family val="2"/>
          </rPr>
          <t xml:space="preserve">
CARGO PAYMENTS
</t>
        </r>
      </text>
    </comment>
  </commentList>
</comments>
</file>

<file path=xl/sharedStrings.xml><?xml version="1.0" encoding="utf-8"?>
<sst xmlns="http://schemas.openxmlformats.org/spreadsheetml/2006/main" count="13995" uniqueCount="300">
  <si>
    <t>Sotogrande Hotel and Resorts, Inc.</t>
  </si>
  <si>
    <t>NOTE: If Goods, withhold 1%, if services withhold 2%</t>
  </si>
  <si>
    <t>Pls indicate RR number</t>
  </si>
  <si>
    <t>DATE</t>
  </si>
  <si>
    <t>CPO Number</t>
  </si>
  <si>
    <t>PCV Number</t>
  </si>
  <si>
    <t>PAID OUT BY</t>
  </si>
  <si>
    <t>PAYEE</t>
  </si>
  <si>
    <t>ADDRESS</t>
  </si>
  <si>
    <t>TIN</t>
  </si>
  <si>
    <t>POST REFERENCE</t>
  </si>
  <si>
    <t>RR NUMBER</t>
  </si>
  <si>
    <t>PARTICULARS</t>
  </si>
  <si>
    <t>QTY</t>
  </si>
  <si>
    <t>UNIT PRICE</t>
  </si>
  <si>
    <t>TOTAL COST</t>
  </si>
  <si>
    <t>TOTAL CPO</t>
  </si>
  <si>
    <t>NV / V</t>
  </si>
  <si>
    <t>A/P W/HOLDING TAX</t>
  </si>
  <si>
    <t>A/R INPUT TAX</t>
  </si>
  <si>
    <t>INVENTORY</t>
  </si>
  <si>
    <t>OPERATING EQUIPMENT</t>
  </si>
  <si>
    <t>FURNITURE AND FIXTURES</t>
  </si>
  <si>
    <t>REPAIR &amp; MAINTENANCE</t>
  </si>
  <si>
    <t>OTHER EXPENSES</t>
  </si>
  <si>
    <t>COGS</t>
  </si>
  <si>
    <t>BANQUET EXPENSE</t>
  </si>
  <si>
    <t>LAUNDRY EXPENSE</t>
  </si>
  <si>
    <t>EMPLOYEE'S MEAL</t>
  </si>
  <si>
    <t>MEDICAL EXPENSES</t>
  </si>
  <si>
    <t>SALARIES DIRECT - EMPLOYEES</t>
  </si>
  <si>
    <t>SALARIES &amp; WAGES</t>
  </si>
  <si>
    <t>ON-CALL</t>
  </si>
  <si>
    <t xml:space="preserve">ADVANCES </t>
  </si>
  <si>
    <t>DÉCOR</t>
  </si>
  <si>
    <t>TRANSPO EXPENSE</t>
  </si>
  <si>
    <t>EMPLOYEE TRANSPORATION</t>
  </si>
  <si>
    <t>ADVERTISING EXPENSE</t>
  </si>
  <si>
    <t>SALES &amp; MARKETING EXPENSE</t>
  </si>
  <si>
    <t>POSTAGE, TELEPAX &amp; TELEPHONE</t>
  </si>
  <si>
    <t>EMPLOYEE'S UNIFORM</t>
  </si>
  <si>
    <t>Employee's Benefit</t>
  </si>
  <si>
    <t>BANK SERVICE CHARGE</t>
  </si>
  <si>
    <t>TAXES AND LICENSES</t>
  </si>
  <si>
    <t>COMMUNICATION - CELLPHONE</t>
  </si>
  <si>
    <t>NOTARIAL FEE</t>
  </si>
  <si>
    <t>SSS CONTRIBUTION</t>
  </si>
  <si>
    <t>HDMF CONTRIBUTION</t>
  </si>
  <si>
    <t>PHIC CONTRIBUTION</t>
  </si>
  <si>
    <t>Loan Payable</t>
  </si>
  <si>
    <t>A/P</t>
  </si>
  <si>
    <t>TRADESHOW</t>
  </si>
  <si>
    <t>REALTY TAX</t>
  </si>
  <si>
    <t>DUE FROM AFFILIATED COMPANIES</t>
  </si>
  <si>
    <t xml:space="preserve">A/R </t>
  </si>
  <si>
    <t>MISCELLANEOUS</t>
  </si>
  <si>
    <t>INSURANCE -PREMIUMS</t>
  </si>
  <si>
    <t>TOTAL</t>
  </si>
  <si>
    <t>Food</t>
  </si>
  <si>
    <t>Beverages</t>
  </si>
  <si>
    <t>Guest Amenities Housekeeping</t>
  </si>
  <si>
    <t>Guest Supplies Housekeeping</t>
  </si>
  <si>
    <t>Cleaning</t>
  </si>
  <si>
    <t>Paper</t>
  </si>
  <si>
    <t>P&amp;S</t>
  </si>
  <si>
    <t>Kitchen fuel</t>
  </si>
  <si>
    <t xml:space="preserve">Engineering </t>
  </si>
  <si>
    <t>Land</t>
  </si>
  <si>
    <t>Bldg</t>
  </si>
  <si>
    <t>PPE</t>
  </si>
  <si>
    <t>A&amp;G</t>
  </si>
  <si>
    <t>F&amp;B</t>
  </si>
  <si>
    <t xml:space="preserve">Rooms </t>
  </si>
  <si>
    <t>Office Equip - Computer</t>
  </si>
  <si>
    <t>Furniture &amp; Fixtures</t>
  </si>
  <si>
    <t>Transpo / Vehicle</t>
  </si>
  <si>
    <t>Airconditioning &amp; Refrigeration</t>
  </si>
  <si>
    <t>Floor and Wall Covering</t>
  </si>
  <si>
    <t>Kitchen Bar &amp; Equipment</t>
  </si>
  <si>
    <t>POMEC</t>
  </si>
  <si>
    <t>Building</t>
  </si>
  <si>
    <t>Room</t>
  </si>
  <si>
    <t>OOD</t>
  </si>
  <si>
    <t xml:space="preserve">A&amp;G </t>
  </si>
  <si>
    <t>A&amp;G - LOAD</t>
  </si>
  <si>
    <t>MUSIC &amp; ENTERTAINMENT</t>
  </si>
  <si>
    <t xml:space="preserve">RENTAL </t>
  </si>
  <si>
    <t>ROOMS</t>
  </si>
  <si>
    <t>STAFF MEAL</t>
  </si>
  <si>
    <t>PURCHASING TRIPS</t>
  </si>
  <si>
    <t>SALES &amp; MARKETING</t>
  </si>
  <si>
    <t xml:space="preserve">EXECUTIVE </t>
  </si>
  <si>
    <t>F.O</t>
  </si>
  <si>
    <t>F&amp;B SERVICE</t>
  </si>
  <si>
    <t>EMPLOYEES</t>
  </si>
  <si>
    <t>FUEL &amp; OIL</t>
  </si>
  <si>
    <t>PARKING FEE / FARE</t>
  </si>
  <si>
    <t>SSS</t>
  </si>
  <si>
    <t>CUSTOMER DEPOSIT</t>
  </si>
  <si>
    <t>AQUAMIRA</t>
  </si>
  <si>
    <t>SOTO DAVAO</t>
  </si>
  <si>
    <t>SOTO ILOILO</t>
  </si>
  <si>
    <t>CLUB MOROCCO</t>
  </si>
  <si>
    <t>STRADELLA</t>
  </si>
  <si>
    <t>SANTORINI</t>
  </si>
  <si>
    <t>LA BREZA</t>
  </si>
  <si>
    <t>VISTA MAR</t>
  </si>
  <si>
    <t>LA MIRADA</t>
  </si>
  <si>
    <t>ARTERRA</t>
  </si>
  <si>
    <t>TRADE</t>
  </si>
  <si>
    <t>MEDICINES</t>
  </si>
  <si>
    <t>V</t>
  </si>
  <si>
    <t>Dr</t>
  </si>
  <si>
    <t>Cr</t>
  </si>
  <si>
    <t>Description</t>
  </si>
  <si>
    <t>INPUT TAX</t>
  </si>
  <si>
    <t>EWT</t>
  </si>
  <si>
    <t>HOUSE FUND</t>
  </si>
  <si>
    <t>Memo:</t>
  </si>
  <si>
    <t>ROOM</t>
  </si>
  <si>
    <t>EMPLOYEES MEAL</t>
  </si>
  <si>
    <t>18958</t>
  </si>
  <si>
    <t>MAURICE MANAGO</t>
  </si>
  <si>
    <t xml:space="preserve">PHILIPPINE AIRLINES </t>
  </si>
  <si>
    <t>MACTAN INTERNATIONAL AIRPORT</t>
  </si>
  <si>
    <t>000-597-645-004</t>
  </si>
  <si>
    <t>CA/CEB/000000000266464</t>
  </si>
  <si>
    <t>STORAGE FEE</t>
  </si>
  <si>
    <t>CA/CEB/000000000266465</t>
  </si>
  <si>
    <t>CA/CEB/000000000261710</t>
  </si>
  <si>
    <t>CA/CEB/000000000227914</t>
  </si>
  <si>
    <t>CA/CEB/000000000258525</t>
  </si>
  <si>
    <t>18960</t>
  </si>
  <si>
    <t>KEITH YBANEZ</t>
  </si>
  <si>
    <t>MAXIM</t>
  </si>
  <si>
    <t>FARE</t>
  </si>
  <si>
    <t xml:space="preserve">NV </t>
  </si>
  <si>
    <t>NV</t>
  </si>
  <si>
    <t>TRANSPORTATION EXPENSE - FARE</t>
  </si>
  <si>
    <t>18961</t>
  </si>
  <si>
    <t>TOTAL PRO-TECH SOLUTIONS INC.</t>
  </si>
  <si>
    <t xml:space="preserve">BAKILID MANDAUE CITY </t>
  </si>
  <si>
    <t>466-092-154-00000</t>
  </si>
  <si>
    <t>CHECK UP CHARGE</t>
  </si>
  <si>
    <t>Other Operating Department</t>
  </si>
  <si>
    <t>REPAIR AND MAINTENANCE - OFFICE EQUIPMENT</t>
  </si>
  <si>
    <t>18962</t>
  </si>
  <si>
    <t>METRO GAISANO - LG GARDEN MACTAN</t>
  </si>
  <si>
    <t>MACTAN,LLC</t>
  </si>
  <si>
    <t>226-527-915-057</t>
  </si>
  <si>
    <t>GOLDEN MANGO PUREE 1KG</t>
  </si>
  <si>
    <t>INVENTORY FOOD</t>
  </si>
  <si>
    <t>SAVEMORE MACTAN</t>
  </si>
  <si>
    <t>IBO,LLC</t>
  </si>
  <si>
    <t>207-961-175-00021</t>
  </si>
  <si>
    <t>36-00236179</t>
  </si>
  <si>
    <t xml:space="preserve">COFFEE FILTER </t>
  </si>
  <si>
    <t>NESTEA ICETEA</t>
  </si>
  <si>
    <t xml:space="preserve">TANG POWDER PINEAPPLE </t>
  </si>
  <si>
    <t>BEEF TAPA</t>
  </si>
  <si>
    <t>INVENTORY PAPER</t>
  </si>
  <si>
    <t>In payment for 4 packs of coffee filter for storeroom using housefund received on August 09, 2025 with SI#36-00236179 PR#30098 RR# CPO#18962</t>
  </si>
  <si>
    <t>SUPER METRO MANDAUE</t>
  </si>
  <si>
    <t>IBABAO ESTANCIA, MANDAUE CITY</t>
  </si>
  <si>
    <t>226-527-915-015</t>
  </si>
  <si>
    <t xml:space="preserve">BLUE CHEESE </t>
  </si>
  <si>
    <t>FETA CHEESE</t>
  </si>
  <si>
    <t xml:space="preserve">BUTTERCUP </t>
  </si>
  <si>
    <t>TANG FOUR SEASON</t>
  </si>
  <si>
    <t>SELECTA FARM FRESH SAVERS PACK</t>
  </si>
  <si>
    <t>SELECTA FARM FRESH FAMILY PACK</t>
  </si>
  <si>
    <t>DM TOMATO SAUCE</t>
  </si>
  <si>
    <t>RAM TOMATO PASTE</t>
  </si>
  <si>
    <t>TANG ORANGE</t>
  </si>
  <si>
    <t>TANG MANGO</t>
  </si>
  <si>
    <t xml:space="preserve">S &amp; R </t>
  </si>
  <si>
    <t>MANDAUE CITY</t>
  </si>
  <si>
    <t>246-969-491-001</t>
  </si>
  <si>
    <t xml:space="preserve">BAGUETTE </t>
  </si>
  <si>
    <t>BURGER WHITE</t>
  </si>
  <si>
    <t xml:space="preserve">MARKET </t>
  </si>
  <si>
    <t xml:space="preserve">MEALS </t>
  </si>
  <si>
    <t xml:space="preserve">NV   </t>
  </si>
  <si>
    <t>EMPLOYEES MEAL- PURCHASHING TRIP</t>
  </si>
  <si>
    <t>INTERNATIONAL PHARMACEUTICALS INC.</t>
  </si>
  <si>
    <t>KASAMBAGAN CEBU CITY</t>
  </si>
  <si>
    <t>000-309-701-00000</t>
  </si>
  <si>
    <t>PALM OIL 17KG</t>
  </si>
  <si>
    <t>18964</t>
  </si>
  <si>
    <t>RECHIE CAPUA</t>
  </si>
  <si>
    <t>QUEEN-V PERSIHABLE FOOD DELIVERY SERVICES</t>
  </si>
  <si>
    <t>CORDOVA,CEBU CITY</t>
  </si>
  <si>
    <t>297-796-294-00001</t>
  </si>
  <si>
    <t>CLASSIC WHITE 600G</t>
  </si>
  <si>
    <t>HIGH FIBER WHEAT BREAD TS 600G</t>
  </si>
  <si>
    <t xml:space="preserve">PREMIUM PANDESAL </t>
  </si>
  <si>
    <t>18965</t>
  </si>
  <si>
    <t>SAVEMORE MARIBAGO</t>
  </si>
  <si>
    <t>OPON,LLC</t>
  </si>
  <si>
    <t>207-961-175-00078</t>
  </si>
  <si>
    <t>03-00307397</t>
  </si>
  <si>
    <t>ALASKA ALL PURPOSE CREAM</t>
  </si>
  <si>
    <t>18968</t>
  </si>
  <si>
    <t>RICHIE CAPUA</t>
  </si>
  <si>
    <t>5S DISTRIBUTORS, INC.</t>
  </si>
  <si>
    <t>TIPOLO MNADAUE CITY</t>
  </si>
  <si>
    <t>627-948-636-00000</t>
  </si>
  <si>
    <t xml:space="preserve">SAN REMO FETTUCINE </t>
  </si>
  <si>
    <t>SAN REMO SPAGHETTI</t>
  </si>
  <si>
    <t>18969</t>
  </si>
  <si>
    <t>KIMBERLY DEGAMO</t>
  </si>
  <si>
    <t xml:space="preserve">INSULAR SQUARE </t>
  </si>
  <si>
    <t>TABOK MANDAUE CITY</t>
  </si>
  <si>
    <t>406-456-345-00001</t>
  </si>
  <si>
    <t>PARKING FEE</t>
  </si>
  <si>
    <t>TRANSPO EXPENSE - PARKING FEE</t>
  </si>
  <si>
    <t>BPI</t>
  </si>
  <si>
    <t xml:space="preserve">MOBILE LOAD SOTO RESERVATION </t>
  </si>
  <si>
    <t>MOBILE LOAD SALES TELEMARKETING</t>
  </si>
  <si>
    <t xml:space="preserve">MOBILE LOAD SOTO FO </t>
  </si>
  <si>
    <t xml:space="preserve">MOBILE LOAD- MAAM RICHIE </t>
  </si>
  <si>
    <t>BANK CHARGE</t>
  </si>
  <si>
    <t>In payment for bank service charge using housefund received on August 09, 2025 with CPO#18969</t>
  </si>
  <si>
    <t>PAPSY'S BBQ INC.</t>
  </si>
  <si>
    <t>PAJO LLC</t>
  </si>
  <si>
    <t>493-008-795-000</t>
  </si>
  <si>
    <t>MEALS</t>
  </si>
  <si>
    <t>EMPLOYEES MEAL- STAFF MEAL</t>
  </si>
  <si>
    <t>TOP FOOD MACTAN CORPORATION</t>
  </si>
  <si>
    <t>MACTAN LLC</t>
  </si>
  <si>
    <t xml:space="preserve">GRAB </t>
  </si>
  <si>
    <t>A-87APVT7GWUJCAV</t>
  </si>
  <si>
    <t>GRAB FARE</t>
  </si>
  <si>
    <t>TRANSPO EXPENSE- FARE</t>
  </si>
  <si>
    <t>GRAB</t>
  </si>
  <si>
    <t>A-87ABL9QWWEEG8W</t>
  </si>
  <si>
    <t>TRANSPO EXPENSE - FARE</t>
  </si>
  <si>
    <t>18970</t>
  </si>
  <si>
    <t xml:space="preserve">WEL AND VIC KAN-ANAN </t>
  </si>
  <si>
    <t>400-636-325-00002</t>
  </si>
  <si>
    <t>MEAL</t>
  </si>
  <si>
    <t>EMPLOYEES MEAL- PURCH TRIP</t>
  </si>
  <si>
    <t>1ROTARY TRADING CORPORATION</t>
  </si>
  <si>
    <t>OPON, LLC</t>
  </si>
  <si>
    <t>006-864-709-00020</t>
  </si>
  <si>
    <t>FREON R134A</t>
  </si>
  <si>
    <t xml:space="preserve">REPAIR AND MAINTENANCE - REFRIGERATION </t>
  </si>
  <si>
    <t xml:space="preserve">COLOR SWATCH ENTERPRISES </t>
  </si>
  <si>
    <t>159-183-429-00010</t>
  </si>
  <si>
    <t>NIKKO WHITE</t>
  </si>
  <si>
    <t>REPAIR AND MAINTENANCE- ROOMS</t>
  </si>
  <si>
    <t>18972</t>
  </si>
  <si>
    <t>259-495-103-00000</t>
  </si>
  <si>
    <t xml:space="preserve">SAN REMO FETTUCCINE </t>
  </si>
  <si>
    <t xml:space="preserve">ANTONETTE PANGGO </t>
  </si>
  <si>
    <t>S</t>
  </si>
  <si>
    <t>18967</t>
  </si>
  <si>
    <t>WILCON DEPOT, INC.</t>
  </si>
  <si>
    <t>UMAPAD MANDAUE CITY</t>
  </si>
  <si>
    <t>009-192-878-023</t>
  </si>
  <si>
    <t>SHOWER  HEAD</t>
  </si>
  <si>
    <t>PAPER BAG MEDIUM</t>
  </si>
  <si>
    <t>PAPER BAG SMALL</t>
  </si>
  <si>
    <t>REPAIR AND MAINTENANCE - ROOM</t>
  </si>
  <si>
    <t>WILCON DEPOT, INC</t>
  </si>
  <si>
    <t xml:space="preserve">DOWNLIGHT WARM LIGHT </t>
  </si>
  <si>
    <t>MARKET</t>
  </si>
  <si>
    <t>LED DOWNLIGHT ROUND</t>
  </si>
  <si>
    <t>LAVARATORY FAUCET MIXER</t>
  </si>
  <si>
    <t>EMPLOYEES MEAL - PURCHASING TRIP</t>
  </si>
  <si>
    <t>18980</t>
  </si>
  <si>
    <t>MAAM RICHIE C/O SIR SORALTA</t>
  </si>
  <si>
    <t>CEBU CUBE ICE CORPORATION</t>
  </si>
  <si>
    <t>404-153-875-00002</t>
  </si>
  <si>
    <t xml:space="preserve">TUBE ICE </t>
  </si>
  <si>
    <t>18973</t>
  </si>
  <si>
    <t>TILAPIA 15KG</t>
  </si>
  <si>
    <t>18975</t>
  </si>
  <si>
    <t>PHILIPPINE AIRLINES</t>
  </si>
  <si>
    <t>CA/CEB/000000000268356</t>
  </si>
  <si>
    <t>CARGO</t>
  </si>
  <si>
    <t>CA/CEB/000000000268355</t>
  </si>
  <si>
    <t>CA/CEB/000000000268357</t>
  </si>
  <si>
    <t>18976</t>
  </si>
  <si>
    <t>F.O SOTO C/O JACKELYN</t>
  </si>
  <si>
    <t>ZEE'S LAUNDRY SERVICES</t>
  </si>
  <si>
    <t>615-185-394-00001</t>
  </si>
  <si>
    <t>LAUNDRY WASH &amp; DRY</t>
  </si>
  <si>
    <t>LAUNDRY EXPENSE- ROOM</t>
  </si>
  <si>
    <t>LAUNDRY WASH, DRY, &amp; FOLD</t>
  </si>
  <si>
    <t>LAUNDRY EXPENSE - ROOMS</t>
  </si>
  <si>
    <t>19011</t>
  </si>
  <si>
    <t>SOONG WET MARKET</t>
  </si>
  <si>
    <t>5261</t>
  </si>
  <si>
    <t>EGG</t>
  </si>
  <si>
    <t>19029</t>
  </si>
  <si>
    <t>SOONG CENTER MACTAN LAPU-LAPU CITY</t>
  </si>
  <si>
    <t>404-875-00002</t>
  </si>
  <si>
    <t>5277</t>
  </si>
  <si>
    <t>TUBE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</si>
</sst>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d\-mmm\-yy;@"/>
    <numFmt numFmtId="165" formatCode="_(* #,##0.00_);_(* \(#,##0.00\);_(* &quot;-&quot;??_);_(@_)"/>
    <numFmt numFmtId="166" formatCode="[$-3409]dd\-mmm\-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sz val="8"/>
      <name val="Arial"/>
      <family val="2"/>
    </font>
    <font>
      <b/>
      <sz val="8"/>
      <color rgb="FFC0000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rgb="FF17365D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0D1"/>
        <bgColor indexed="64"/>
      </patternFill>
    </fill>
    <fill>
      <patternFill patternType="solid">
        <fgColor rgb="FFC1BAA1"/>
        <bgColor rgb="FFFFFF00"/>
      </patternFill>
    </fill>
    <fill>
      <patternFill patternType="solid">
        <fgColor rgb="FFC1BAA1"/>
        <bgColor indexed="64"/>
      </patternFill>
    </fill>
    <fill>
      <patternFill patternType="solid">
        <fgColor rgb="FFA59D8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</cellStyleXfs>
  <cellXfs count="237">
    <xf numFmtId="0" fontId="0" fillId="0" borderId="0" xfId="0"/>
    <xf numFmtId="2" fontId="6" fillId="0" borderId="0" xfId="3" applyNumberFormat="1" applyFont="1" applyAlignment="1">
      <alignment horizontal="center" vertical="center"/>
    </xf>
    <xf numFmtId="166" fontId="10" fillId="0" borderId="36" xfId="3" applyNumberFormat="1" applyFont="1" applyBorder="1" applyAlignment="1">
      <alignment horizontal="center" vertical="center"/>
    </xf>
    <xf numFmtId="49" fontId="2" fillId="0" borderId="36" xfId="8" quotePrefix="1" applyNumberFormat="1" applyFont="1" applyFill="1" applyBorder="1" applyAlignment="1">
      <alignment horizontal="center" vertical="center"/>
    </xf>
    <xf numFmtId="49" fontId="3" fillId="0" borderId="36" xfId="8" quotePrefix="1" applyNumberFormat="1" applyFont="1" applyFill="1" applyBorder="1" applyAlignment="1">
      <alignment horizontal="center" vertical="center"/>
    </xf>
    <xf numFmtId="0" fontId="10" fillId="0" borderId="36" xfId="3" applyFont="1" applyBorder="1" applyAlignment="1">
      <alignment vertical="center"/>
    </xf>
    <xf numFmtId="166" fontId="11" fillId="0" borderId="37" xfId="9" applyNumberFormat="1" applyFont="1" applyBorder="1" applyAlignment="1">
      <alignment horizontal="left"/>
    </xf>
    <xf numFmtId="16" fontId="11" fillId="0" borderId="37" xfId="9" applyNumberFormat="1" applyFont="1" applyBorder="1"/>
    <xf numFmtId="0" fontId="11" fillId="0" borderId="37" xfId="6" applyFont="1" applyBorder="1" applyAlignment="1">
      <alignment horizontal="left"/>
    </xf>
    <xf numFmtId="1" fontId="12" fillId="0" borderId="36" xfId="0" applyNumberFormat="1" applyFont="1" applyBorder="1"/>
    <xf numFmtId="49" fontId="2" fillId="0" borderId="36" xfId="10" quotePrefix="1" applyNumberFormat="1" applyFont="1" applyFill="1" applyBorder="1" applyAlignment="1">
      <alignment horizontal="center" vertical="center"/>
    </xf>
    <xf numFmtId="0" fontId="10" fillId="0" borderId="36" xfId="6" applyFont="1" applyBorder="1" applyAlignment="1">
      <alignment vertical="top"/>
    </xf>
    <xf numFmtId="2" fontId="10" fillId="0" borderId="36" xfId="3" applyNumberFormat="1" applyFont="1" applyBorder="1" applyAlignment="1">
      <alignment horizontal="center" vertical="center"/>
    </xf>
    <xf numFmtId="165" fontId="10" fillId="0" borderId="36" xfId="5" applyFont="1" applyFill="1" applyBorder="1" applyAlignment="1">
      <alignment horizontal="right" vertical="center" wrapText="1"/>
    </xf>
    <xf numFmtId="43" fontId="10" fillId="0" borderId="36" xfId="1" applyFont="1" applyFill="1" applyBorder="1" applyAlignment="1">
      <alignment vertical="center"/>
    </xf>
    <xf numFmtId="165" fontId="2" fillId="0" borderId="36" xfId="4" applyFont="1" applyFill="1" applyBorder="1" applyAlignment="1">
      <alignment vertical="center"/>
    </xf>
    <xf numFmtId="0" fontId="10" fillId="0" borderId="36" xfId="3" applyFont="1" applyBorder="1" applyAlignment="1">
      <alignment horizontal="center" vertical="center"/>
    </xf>
    <xf numFmtId="43" fontId="10" fillId="0" borderId="36" xfId="3" applyNumberFormat="1" applyFont="1" applyBorder="1" applyAlignment="1">
      <alignment vertical="center"/>
    </xf>
    <xf numFmtId="165" fontId="10" fillId="0" borderId="36" xfId="4" applyFont="1" applyFill="1" applyBorder="1"/>
    <xf numFmtId="165" fontId="10" fillId="0" borderId="36" xfId="4" applyFont="1" applyFill="1" applyBorder="1" applyAlignment="1">
      <alignment vertical="center"/>
    </xf>
    <xf numFmtId="43" fontId="10" fillId="0" borderId="36" xfId="3" applyNumberFormat="1" applyFont="1" applyBorder="1" applyAlignment="1">
      <alignment horizontal="left" vertical="center"/>
    </xf>
    <xf numFmtId="165" fontId="10" fillId="0" borderId="36" xfId="5" applyFont="1" applyFill="1" applyBorder="1" applyAlignment="1">
      <alignment horizontal="left" vertical="center"/>
    </xf>
    <xf numFmtId="43" fontId="10" fillId="0" borderId="36" xfId="0" applyNumberFormat="1" applyFont="1" applyBorder="1" applyAlignment="1">
      <alignment vertical="center"/>
    </xf>
    <xf numFmtId="165" fontId="10" fillId="0" borderId="36" xfId="3" applyNumberFormat="1" applyFont="1" applyBorder="1" applyAlignment="1">
      <alignment vertical="center"/>
    </xf>
    <xf numFmtId="165" fontId="10" fillId="0" borderId="36" xfId="5" applyFont="1" applyFill="1" applyBorder="1" applyAlignment="1">
      <alignment vertical="center"/>
    </xf>
    <xf numFmtId="165" fontId="6" fillId="0" borderId="36" xfId="5" applyFont="1" applyFill="1" applyBorder="1" applyAlignment="1">
      <alignment horizontal="left" vertical="center"/>
    </xf>
    <xf numFmtId="43" fontId="6" fillId="0" borderId="36" xfId="3" applyNumberFormat="1" applyFont="1" applyBorder="1" applyAlignment="1">
      <alignment vertical="center"/>
    </xf>
    <xf numFmtId="166" fontId="2" fillId="5" borderId="37" xfId="3" applyNumberFormat="1" applyFont="1" applyFill="1" applyBorder="1" applyAlignment="1">
      <alignment horizontal="center" vertical="center"/>
    </xf>
    <xf numFmtId="49" fontId="13" fillId="5" borderId="37" xfId="8" quotePrefix="1" applyNumberFormat="1" applyFont="1" applyFill="1" applyBorder="1" applyAlignment="1">
      <alignment horizontal="center" vertical="center"/>
    </xf>
    <xf numFmtId="49" fontId="2" fillId="5" borderId="37" xfId="8" quotePrefix="1" applyNumberFormat="1" applyFont="1" applyFill="1" applyBorder="1" applyAlignment="1">
      <alignment horizontal="center" vertical="center"/>
    </xf>
    <xf numFmtId="0" fontId="2" fillId="5" borderId="37" xfId="3" applyFont="1" applyFill="1" applyBorder="1" applyAlignment="1">
      <alignment vertical="center"/>
    </xf>
    <xf numFmtId="166" fontId="2" fillId="5" borderId="37" xfId="9" applyNumberFormat="1" applyFont="1" applyFill="1" applyBorder="1" applyAlignment="1">
      <alignment horizontal="left"/>
    </xf>
    <xf numFmtId="16" fontId="2" fillId="5" borderId="37" xfId="9" applyNumberFormat="1" applyFont="1" applyFill="1" applyBorder="1"/>
    <xf numFmtId="0" fontId="2" fillId="5" borderId="37" xfId="6" applyFont="1" applyFill="1" applyBorder="1" applyAlignment="1">
      <alignment horizontal="left"/>
    </xf>
    <xf numFmtId="49" fontId="2" fillId="5" borderId="37" xfId="10" quotePrefix="1" applyNumberFormat="1" applyFont="1" applyFill="1" applyBorder="1" applyAlignment="1">
      <alignment horizontal="center" vertical="center"/>
    </xf>
    <xf numFmtId="0" fontId="2" fillId="5" borderId="37" xfId="6" applyFont="1" applyFill="1" applyBorder="1" applyAlignment="1">
      <alignment vertical="top"/>
    </xf>
    <xf numFmtId="2" fontId="2" fillId="5" borderId="37" xfId="3" applyNumberFormat="1" applyFont="1" applyFill="1" applyBorder="1" applyAlignment="1">
      <alignment horizontal="center" vertical="center"/>
    </xf>
    <xf numFmtId="165" fontId="2" fillId="5" borderId="37" xfId="5" applyFont="1" applyFill="1" applyBorder="1" applyAlignment="1">
      <alignment horizontal="right" vertical="center" wrapText="1"/>
    </xf>
    <xf numFmtId="43" fontId="2" fillId="5" borderId="37" xfId="1" applyFont="1" applyFill="1" applyBorder="1" applyAlignment="1">
      <alignment vertical="center"/>
    </xf>
    <xf numFmtId="43" fontId="2" fillId="5" borderId="37" xfId="1" applyFont="1" applyFill="1" applyBorder="1" applyAlignment="1">
      <alignment horizontal="center" vertical="center"/>
    </xf>
    <xf numFmtId="43" fontId="7" fillId="5" borderId="37" xfId="3" applyNumberFormat="1" applyFont="1" applyFill="1" applyBorder="1" applyAlignment="1">
      <alignment vertical="center"/>
    </xf>
    <xf numFmtId="166" fontId="14" fillId="0" borderId="37" xfId="6" applyNumberFormat="1" applyFont="1" applyBorder="1" applyAlignment="1">
      <alignment horizontal="left" vertical="center"/>
    </xf>
    <xf numFmtId="165" fontId="2" fillId="0" borderId="38" xfId="5" applyFont="1" applyFill="1" applyBorder="1" applyAlignment="1">
      <alignment vertical="center"/>
    </xf>
    <xf numFmtId="166" fontId="15" fillId="0" borderId="38" xfId="6" applyNumberFormat="1" applyFont="1" applyBorder="1" applyAlignment="1">
      <alignment horizontal="center" vertical="center"/>
    </xf>
    <xf numFmtId="166" fontId="9" fillId="0" borderId="38" xfId="6" applyNumberFormat="1" applyFont="1" applyBorder="1" applyAlignment="1">
      <alignment vertical="center"/>
    </xf>
    <xf numFmtId="0" fontId="9" fillId="0" borderId="38" xfId="6" applyFont="1" applyBorder="1" applyAlignment="1">
      <alignment horizontal="left" vertical="center"/>
    </xf>
    <xf numFmtId="0" fontId="10" fillId="0" borderId="38" xfId="6" applyFont="1" applyBorder="1" applyAlignment="1">
      <alignment horizontal="left" vertical="center"/>
    </xf>
    <xf numFmtId="49" fontId="10" fillId="0" borderId="38" xfId="6" applyNumberFormat="1" applyFont="1" applyBorder="1" applyAlignment="1">
      <alignment horizontal="center" vertical="center"/>
    </xf>
    <xf numFmtId="49" fontId="2" fillId="0" borderId="38" xfId="6" applyNumberFormat="1" applyFont="1" applyBorder="1" applyAlignment="1">
      <alignment horizontal="center" vertical="center"/>
    </xf>
    <xf numFmtId="0" fontId="10" fillId="0" borderId="38" xfId="6" applyFont="1" applyBorder="1" applyAlignment="1">
      <alignment vertical="center"/>
    </xf>
    <xf numFmtId="2" fontId="6" fillId="0" borderId="38" xfId="3" applyNumberFormat="1" applyFont="1" applyBorder="1" applyAlignment="1">
      <alignment horizontal="center" vertical="center"/>
    </xf>
    <xf numFmtId="2" fontId="6" fillId="0" borderId="38" xfId="5" applyNumberFormat="1" applyFont="1" applyFill="1" applyBorder="1" applyAlignment="1">
      <alignment horizontal="center" vertical="center" wrapText="1"/>
    </xf>
    <xf numFmtId="165" fontId="8" fillId="0" borderId="38" xfId="4" applyFont="1" applyFill="1" applyBorder="1" applyAlignment="1">
      <alignment vertical="center"/>
    </xf>
    <xf numFmtId="165" fontId="4" fillId="0" borderId="38" xfId="4" applyFont="1" applyFill="1" applyBorder="1" applyAlignment="1">
      <alignment horizontal="left" vertical="center"/>
    </xf>
    <xf numFmtId="165" fontId="4" fillId="0" borderId="38" xfId="4" applyFont="1" applyFill="1" applyBorder="1" applyAlignment="1">
      <alignment horizontal="center" vertical="center"/>
    </xf>
    <xf numFmtId="165" fontId="4" fillId="0" borderId="39" xfId="4" applyFont="1" applyFill="1" applyBorder="1" applyAlignment="1">
      <alignment vertical="center"/>
    </xf>
    <xf numFmtId="165" fontId="10" fillId="0" borderId="40" xfId="5" applyFont="1" applyFill="1" applyBorder="1" applyAlignment="1">
      <alignment vertical="center"/>
    </xf>
    <xf numFmtId="165" fontId="2" fillId="0" borderId="0" xfId="5" applyFont="1" applyFill="1" applyBorder="1" applyAlignment="1">
      <alignment vertical="center"/>
    </xf>
    <xf numFmtId="166" fontId="15" fillId="0" borderId="0" xfId="6" applyNumberFormat="1" applyFont="1" applyAlignment="1">
      <alignment horizontal="center" vertical="center"/>
    </xf>
    <xf numFmtId="166" fontId="9" fillId="0" borderId="0" xfId="6" applyNumberFormat="1" applyFont="1" applyAlignment="1">
      <alignment vertical="center"/>
    </xf>
    <xf numFmtId="0" fontId="9" fillId="0" borderId="0" xfId="6" applyFont="1" applyAlignment="1">
      <alignment horizontal="left" vertical="center"/>
    </xf>
    <xf numFmtId="0" fontId="10" fillId="0" borderId="0" xfId="6" applyFont="1" applyAlignment="1">
      <alignment horizontal="left" vertical="center"/>
    </xf>
    <xf numFmtId="49" fontId="10" fillId="0" borderId="0" xfId="6" applyNumberFormat="1" applyFont="1" applyAlignment="1">
      <alignment horizontal="center" vertical="center"/>
    </xf>
    <xf numFmtId="49" fontId="2" fillId="0" borderId="0" xfId="6" applyNumberFormat="1" applyFont="1" applyAlignment="1">
      <alignment horizontal="center" vertical="center"/>
    </xf>
    <xf numFmtId="0" fontId="10" fillId="0" borderId="0" xfId="6" applyFont="1" applyAlignment="1">
      <alignment vertical="center"/>
    </xf>
    <xf numFmtId="2" fontId="6" fillId="0" borderId="0" xfId="5" applyNumberFormat="1" applyFont="1" applyFill="1" applyBorder="1" applyAlignment="1">
      <alignment horizontal="center" vertical="center" wrapText="1"/>
    </xf>
    <xf numFmtId="165" fontId="8" fillId="0" borderId="0" xfId="4" applyFont="1" applyFill="1" applyBorder="1" applyAlignment="1">
      <alignment vertical="center"/>
    </xf>
    <xf numFmtId="165" fontId="4" fillId="0" borderId="0" xfId="4" applyFont="1" applyFill="1" applyBorder="1" applyAlignment="1">
      <alignment horizontal="left" vertical="center"/>
    </xf>
    <xf numFmtId="165" fontId="4" fillId="0" borderId="0" xfId="4" applyFont="1" applyFill="1" applyBorder="1" applyAlignment="1">
      <alignment horizontal="center" vertical="center"/>
    </xf>
    <xf numFmtId="165" fontId="4" fillId="0" borderId="41" xfId="4" applyFont="1" applyFill="1" applyBorder="1" applyAlignment="1">
      <alignment vertical="center"/>
    </xf>
    <xf numFmtId="166" fontId="10" fillId="0" borderId="40" xfId="6" applyNumberFormat="1" applyFont="1" applyBorder="1" applyAlignment="1">
      <alignment horizontal="left" vertical="center"/>
    </xf>
    <xf numFmtId="166" fontId="2" fillId="0" borderId="0" xfId="6" applyNumberFormat="1" applyFont="1" applyAlignment="1">
      <alignment horizontal="left" vertical="center"/>
    </xf>
    <xf numFmtId="166" fontId="15" fillId="0" borderId="0" xfId="6" applyNumberFormat="1" applyFont="1" applyAlignment="1">
      <alignment horizontal="left" vertical="center"/>
    </xf>
    <xf numFmtId="165" fontId="6" fillId="0" borderId="0" xfId="7" applyNumberFormat="1" applyFont="1" applyFill="1" applyBorder="1" applyAlignment="1">
      <alignment wrapText="1"/>
    </xf>
    <xf numFmtId="165" fontId="10" fillId="0" borderId="0" xfId="5" applyFont="1" applyFill="1" applyBorder="1" applyAlignment="1">
      <alignment vertical="center"/>
    </xf>
    <xf numFmtId="0" fontId="6" fillId="0" borderId="0" xfId="6" applyFont="1" applyAlignment="1">
      <alignment vertical="top"/>
    </xf>
    <xf numFmtId="0" fontId="6" fillId="0" borderId="0" xfId="6" applyFont="1" applyAlignment="1">
      <alignment vertical="top" wrapText="1"/>
    </xf>
    <xf numFmtId="49" fontId="6" fillId="0" borderId="0" xfId="6" applyNumberFormat="1" applyFont="1" applyAlignment="1">
      <alignment vertical="top" wrapText="1"/>
    </xf>
    <xf numFmtId="165" fontId="6" fillId="0" borderId="0" xfId="4" applyFont="1" applyFill="1" applyBorder="1" applyAlignment="1">
      <alignment vertical="center"/>
    </xf>
    <xf numFmtId="165" fontId="6" fillId="0" borderId="0" xfId="4" applyFont="1" applyFill="1" applyBorder="1" applyAlignment="1">
      <alignment horizontal="left" vertical="center"/>
    </xf>
    <xf numFmtId="165" fontId="6" fillId="0" borderId="0" xfId="4" applyFont="1" applyFill="1" applyBorder="1" applyAlignment="1">
      <alignment horizontal="center" vertical="center"/>
    </xf>
    <xf numFmtId="165" fontId="6" fillId="0" borderId="41" xfId="4" applyFont="1" applyFill="1" applyBorder="1" applyAlignment="1">
      <alignment vertical="center"/>
    </xf>
    <xf numFmtId="0" fontId="16" fillId="0" borderId="0" xfId="6" applyFont="1" applyAlignment="1">
      <alignment vertical="top" wrapText="1"/>
    </xf>
    <xf numFmtId="49" fontId="16" fillId="0" borderId="0" xfId="6" applyNumberFormat="1" applyFont="1" applyAlignment="1">
      <alignment vertical="top" wrapText="1"/>
    </xf>
    <xf numFmtId="49" fontId="2" fillId="0" borderId="0" xfId="6" applyNumberFormat="1" applyFont="1" applyAlignment="1">
      <alignment vertical="top" wrapText="1"/>
    </xf>
    <xf numFmtId="166" fontId="10" fillId="0" borderId="40" xfId="6" applyNumberFormat="1" applyFont="1" applyBorder="1" applyAlignment="1">
      <alignment horizontal="left" vertical="center" wrapText="1"/>
    </xf>
    <xf numFmtId="166" fontId="2" fillId="0" borderId="0" xfId="6" applyNumberFormat="1" applyFont="1" applyAlignment="1">
      <alignment horizontal="left" vertical="center" wrapText="1"/>
    </xf>
    <xf numFmtId="166" fontId="15" fillId="0" borderId="0" xfId="6" applyNumberFormat="1" applyFont="1" applyAlignment="1">
      <alignment horizontal="left" vertical="center" wrapText="1"/>
    </xf>
    <xf numFmtId="165" fontId="10" fillId="0" borderId="0" xfId="8" applyFont="1" applyFill="1" applyBorder="1" applyAlignment="1">
      <alignment wrapText="1"/>
    </xf>
    <xf numFmtId="0" fontId="16" fillId="0" borderId="0" xfId="6" applyFont="1" applyAlignment="1">
      <alignment vertical="top"/>
    </xf>
    <xf numFmtId="165" fontId="10" fillId="0" borderId="42" xfId="8" applyFont="1" applyFill="1" applyBorder="1" applyAlignment="1">
      <alignment wrapText="1"/>
    </xf>
    <xf numFmtId="165" fontId="10" fillId="0" borderId="42" xfId="5" applyFont="1" applyFill="1" applyBorder="1" applyAlignment="1">
      <alignment vertical="center"/>
    </xf>
    <xf numFmtId="165" fontId="10" fillId="0" borderId="0" xfId="5" applyFont="1" applyBorder="1" applyAlignment="1">
      <alignment vertical="center"/>
    </xf>
    <xf numFmtId="49" fontId="10" fillId="0" borderId="0" xfId="5" applyNumberFormat="1" applyFont="1" applyBorder="1" applyAlignment="1">
      <alignment vertical="center"/>
    </xf>
    <xf numFmtId="49" fontId="2" fillId="0" borderId="0" xfId="5" applyNumberFormat="1" applyFont="1" applyBorder="1" applyAlignment="1">
      <alignment vertical="center"/>
    </xf>
    <xf numFmtId="166" fontId="10" fillId="0" borderId="40" xfId="6" applyNumberFormat="1" applyFont="1" applyBorder="1" applyAlignment="1">
      <alignment horizontal="center" vertical="center"/>
    </xf>
    <xf numFmtId="166" fontId="2" fillId="0" borderId="0" xfId="6" applyNumberFormat="1" applyFont="1" applyAlignment="1">
      <alignment vertical="center"/>
    </xf>
    <xf numFmtId="166" fontId="15" fillId="0" borderId="0" xfId="6" applyNumberFormat="1" applyFont="1" applyAlignment="1">
      <alignment vertical="center"/>
    </xf>
    <xf numFmtId="166" fontId="10" fillId="0" borderId="0" xfId="6" applyNumberFormat="1" applyFont="1" applyAlignment="1">
      <alignment vertical="center"/>
    </xf>
    <xf numFmtId="164" fontId="19" fillId="0" borderId="0" xfId="2" applyNumberFormat="1" applyFont="1" applyAlignment="1">
      <alignment vertical="center"/>
    </xf>
    <xf numFmtId="49" fontId="20" fillId="0" borderId="0" xfId="2" applyNumberFormat="1" applyFont="1" applyAlignment="1">
      <alignment vertical="center"/>
    </xf>
    <xf numFmtId="49" fontId="21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left" vertical="center"/>
    </xf>
    <xf numFmtId="0" fontId="19" fillId="0" borderId="0" xfId="3" applyFont="1" applyAlignment="1">
      <alignment horizontal="left" vertical="center"/>
    </xf>
    <xf numFmtId="0" fontId="19" fillId="0" borderId="0" xfId="3" applyFont="1" applyAlignment="1">
      <alignment vertical="center"/>
    </xf>
    <xf numFmtId="165" fontId="19" fillId="0" borderId="0" xfId="4" applyFont="1" applyAlignment="1">
      <alignment horizontal="left" vertical="center"/>
    </xf>
    <xf numFmtId="49" fontId="20" fillId="0" borderId="0" xfId="3" applyNumberFormat="1" applyFont="1" applyAlignment="1">
      <alignment horizontal="center" vertical="center"/>
    </xf>
    <xf numFmtId="49" fontId="20" fillId="0" borderId="0" xfId="4" applyNumberFormat="1" applyFont="1" applyBorder="1" applyAlignment="1">
      <alignment horizontal="center" vertical="center"/>
    </xf>
    <xf numFmtId="0" fontId="19" fillId="0" borderId="0" xfId="3" applyFont="1" applyAlignment="1">
      <alignment vertical="top"/>
    </xf>
    <xf numFmtId="2" fontId="19" fillId="0" borderId="0" xfId="3" applyNumberFormat="1" applyFont="1" applyAlignment="1">
      <alignment horizontal="center" vertical="center"/>
    </xf>
    <xf numFmtId="165" fontId="19" fillId="0" borderId="0" xfId="5" applyFont="1" applyAlignment="1">
      <alignment horizontal="right" vertical="center"/>
    </xf>
    <xf numFmtId="43" fontId="22" fillId="0" borderId="0" xfId="1" applyFont="1" applyAlignment="1">
      <alignment vertical="center"/>
    </xf>
    <xf numFmtId="165" fontId="22" fillId="0" borderId="0" xfId="4" applyFont="1" applyAlignment="1">
      <alignment vertical="center"/>
    </xf>
    <xf numFmtId="165" fontId="22" fillId="0" borderId="0" xfId="4" applyFont="1" applyAlignment="1">
      <alignment horizontal="center" vertical="center"/>
    </xf>
    <xf numFmtId="165" fontId="19" fillId="0" borderId="0" xfId="4" applyFont="1" applyAlignment="1">
      <alignment vertical="center"/>
    </xf>
    <xf numFmtId="165" fontId="19" fillId="0" borderId="0" xfId="5" applyFont="1" applyAlignment="1">
      <alignment horizontal="center" vertical="center"/>
    </xf>
    <xf numFmtId="165" fontId="19" fillId="0" borderId="0" xfId="5" applyFont="1" applyAlignment="1">
      <alignment vertical="center"/>
    </xf>
    <xf numFmtId="166" fontId="19" fillId="0" borderId="0" xfId="3" applyNumberFormat="1" applyFont="1" applyAlignment="1">
      <alignment horizontal="center" vertical="center"/>
    </xf>
    <xf numFmtId="49" fontId="20" fillId="0" borderId="0" xfId="3" applyNumberFormat="1" applyFont="1" applyAlignment="1">
      <alignment horizontal="left" vertical="center"/>
    </xf>
    <xf numFmtId="49" fontId="21" fillId="0" borderId="0" xfId="3" applyNumberFormat="1" applyFont="1" applyAlignment="1">
      <alignment horizontal="center" vertical="center"/>
    </xf>
    <xf numFmtId="166" fontId="19" fillId="0" borderId="0" xfId="3" applyNumberFormat="1" applyFont="1" applyAlignment="1">
      <alignment horizontal="left" vertical="center"/>
    </xf>
    <xf numFmtId="43" fontId="19" fillId="0" borderId="0" xfId="3" applyNumberFormat="1" applyFont="1" applyAlignment="1">
      <alignment horizontal="left" vertical="center"/>
    </xf>
    <xf numFmtId="49" fontId="19" fillId="0" borderId="0" xfId="4" applyNumberFormat="1" applyFont="1" applyAlignment="1">
      <alignment horizontal="center" vertical="center"/>
    </xf>
    <xf numFmtId="165" fontId="23" fillId="6" borderId="12" xfId="6" applyNumberFormat="1" applyFont="1" applyFill="1" applyBorder="1" applyAlignment="1">
      <alignment horizontal="center" vertical="center"/>
    </xf>
    <xf numFmtId="165" fontId="23" fillId="7" borderId="19" xfId="6" applyNumberFormat="1" applyFont="1" applyFill="1" applyBorder="1" applyAlignment="1">
      <alignment horizontal="center" vertical="center" wrapText="1"/>
    </xf>
    <xf numFmtId="0" fontId="23" fillId="4" borderId="12" xfId="6" applyFont="1" applyFill="1" applyBorder="1" applyAlignment="1">
      <alignment horizontal="center" vertical="center" wrapText="1"/>
    </xf>
    <xf numFmtId="165" fontId="23" fillId="4" borderId="15" xfId="6" applyNumberFormat="1" applyFont="1" applyFill="1" applyBorder="1" applyAlignment="1">
      <alignment horizontal="center" vertical="center"/>
    </xf>
    <xf numFmtId="165" fontId="23" fillId="4" borderId="15" xfId="6" applyNumberFormat="1" applyFont="1" applyFill="1" applyBorder="1" applyAlignment="1">
      <alignment horizontal="center" vertical="top"/>
    </xf>
    <xf numFmtId="0" fontId="24" fillId="2" borderId="20" xfId="6" applyFont="1" applyFill="1" applyBorder="1" applyAlignment="1">
      <alignment vertical="center" wrapText="1"/>
    </xf>
    <xf numFmtId="0" fontId="24" fillId="0" borderId="20" xfId="6" applyFont="1" applyBorder="1" applyAlignment="1">
      <alignment wrapText="1"/>
    </xf>
    <xf numFmtId="165" fontId="23" fillId="3" borderId="24" xfId="6" applyNumberFormat="1" applyFont="1" applyFill="1" applyBorder="1" applyAlignment="1">
      <alignment horizontal="center" vertical="center" wrapText="1"/>
    </xf>
    <xf numFmtId="0" fontId="23" fillId="3" borderId="25" xfId="6" applyFont="1" applyFill="1" applyBorder="1" applyAlignment="1">
      <alignment horizontal="center" vertical="center" wrapText="1"/>
    </xf>
    <xf numFmtId="0" fontId="23" fillId="3" borderId="26" xfId="6" applyFont="1" applyFill="1" applyBorder="1" applyAlignment="1">
      <alignment horizontal="center" vertical="center" wrapText="1"/>
    </xf>
    <xf numFmtId="165" fontId="24" fillId="4" borderId="27" xfId="4" applyFont="1" applyFill="1" applyBorder="1" applyAlignment="1">
      <alignment vertical="center"/>
    </xf>
    <xf numFmtId="0" fontId="27" fillId="4" borderId="27" xfId="0" applyFont="1" applyFill="1" applyBorder="1" applyAlignment="1">
      <alignment horizontal="center" vertical="center"/>
    </xf>
    <xf numFmtId="0" fontId="23" fillId="4" borderId="29" xfId="6" applyFont="1" applyFill="1" applyBorder="1" applyAlignment="1">
      <alignment horizontal="center" vertical="center" wrapText="1"/>
    </xf>
    <xf numFmtId="0" fontId="23" fillId="4" borderId="26" xfId="6" applyFont="1" applyFill="1" applyBorder="1" applyAlignment="1">
      <alignment horizontal="center" vertical="center" wrapText="1"/>
    </xf>
    <xf numFmtId="0" fontId="23" fillId="4" borderId="25" xfId="6" applyFont="1" applyFill="1" applyBorder="1" applyAlignment="1">
      <alignment horizontal="center" vertical="center" wrapText="1"/>
    </xf>
    <xf numFmtId="0" fontId="23" fillId="4" borderId="30" xfId="6" applyFont="1" applyFill="1" applyBorder="1" applyAlignment="1">
      <alignment horizontal="center" vertical="center" wrapText="1"/>
    </xf>
    <xf numFmtId="0" fontId="23" fillId="4" borderId="31" xfId="6" applyFont="1" applyFill="1" applyBorder="1" applyAlignment="1">
      <alignment horizontal="center" vertical="center" wrapText="1"/>
    </xf>
    <xf numFmtId="0" fontId="23" fillId="6" borderId="27" xfId="6" applyFont="1" applyFill="1" applyBorder="1" applyAlignment="1">
      <alignment horizontal="center" vertical="center" wrapText="1"/>
    </xf>
    <xf numFmtId="0" fontId="23" fillId="4" borderId="27" xfId="6" applyFont="1" applyFill="1" applyBorder="1" applyAlignment="1">
      <alignment horizontal="center" vertical="center" wrapText="1"/>
    </xf>
    <xf numFmtId="165" fontId="23" fillId="7" borderId="27" xfId="6" applyNumberFormat="1" applyFont="1" applyFill="1" applyBorder="1" applyAlignment="1">
      <alignment horizontal="center" vertical="center" wrapText="1"/>
    </xf>
    <xf numFmtId="165" fontId="23" fillId="7" borderId="27" xfId="6" applyNumberFormat="1" applyFont="1" applyFill="1" applyBorder="1" applyAlignment="1">
      <alignment horizontal="center" wrapText="1"/>
    </xf>
    <xf numFmtId="165" fontId="23" fillId="7" borderId="22" xfId="6" applyNumberFormat="1" applyFont="1" applyFill="1" applyBorder="1" applyAlignment="1">
      <alignment horizontal="center" wrapText="1"/>
    </xf>
    <xf numFmtId="165" fontId="23" fillId="4" borderId="22" xfId="6" applyNumberFormat="1" applyFont="1" applyFill="1" applyBorder="1" applyAlignment="1">
      <alignment horizontal="center" vertical="center" wrapText="1"/>
    </xf>
    <xf numFmtId="0" fontId="23" fillId="8" borderId="29" xfId="6" applyFont="1" applyFill="1" applyBorder="1" applyAlignment="1">
      <alignment horizontal="center" vertical="center" wrapText="1"/>
    </xf>
    <xf numFmtId="165" fontId="23" fillId="4" borderId="29" xfId="6" applyNumberFormat="1" applyFont="1" applyFill="1" applyBorder="1" applyAlignment="1">
      <alignment horizontal="center" vertical="center"/>
    </xf>
    <xf numFmtId="165" fontId="23" fillId="4" borderId="27" xfId="6" applyNumberFormat="1" applyFont="1" applyFill="1" applyBorder="1" applyAlignment="1">
      <alignment horizontal="center" vertical="center" wrapText="1"/>
    </xf>
    <xf numFmtId="165" fontId="23" fillId="4" borderId="33" xfId="6" applyNumberFormat="1" applyFont="1" applyFill="1" applyBorder="1" applyAlignment="1">
      <alignment horizontal="center" vertical="center" wrapText="1"/>
    </xf>
    <xf numFmtId="165" fontId="23" fillId="4" borderId="22" xfId="6" applyNumberFormat="1" applyFont="1" applyFill="1" applyBorder="1" applyAlignment="1">
      <alignment horizontal="center" vertical="center"/>
    </xf>
    <xf numFmtId="165" fontId="23" fillId="2" borderId="35" xfId="6" applyNumberFormat="1" applyFont="1" applyFill="1" applyBorder="1" applyAlignment="1">
      <alignment horizontal="center" vertical="center" wrapText="1"/>
    </xf>
    <xf numFmtId="165" fontId="23" fillId="0" borderId="35" xfId="6" applyNumberFormat="1" applyFont="1" applyBorder="1" applyAlignment="1">
      <alignment horizontal="center" vertical="center" wrapText="1"/>
    </xf>
    <xf numFmtId="0" fontId="24" fillId="0" borderId="35" xfId="6" applyFont="1" applyBorder="1" applyAlignment="1">
      <alignment vertical="center" wrapText="1"/>
    </xf>
    <xf numFmtId="0" fontId="24" fillId="0" borderId="35" xfId="6" applyFont="1" applyBorder="1" applyAlignment="1">
      <alignment wrapText="1"/>
    </xf>
    <xf numFmtId="0" fontId="24" fillId="0" borderId="0" xfId="0" applyFont="1"/>
    <xf numFmtId="0" fontId="11" fillId="0" borderId="37" xfId="0" applyFont="1" applyBorder="1"/>
    <xf numFmtId="165" fontId="10" fillId="0" borderId="36" xfId="5" applyFont="1" applyFill="1" applyBorder="1" applyAlignment="1">
      <alignment horizontal="right" vertical="center"/>
    </xf>
    <xf numFmtId="165" fontId="10" fillId="0" borderId="36" xfId="4" applyFont="1" applyFill="1" applyBorder="1" applyAlignment="1"/>
    <xf numFmtId="43" fontId="2" fillId="5" borderId="37" xfId="3" applyNumberFormat="1" applyFont="1" applyFill="1" applyBorder="1" applyAlignment="1">
      <alignment vertical="center"/>
    </xf>
    <xf numFmtId="165" fontId="23" fillId="4" borderId="14" xfId="6" applyNumberFormat="1" applyFont="1" applyFill="1" applyBorder="1" applyAlignment="1">
      <alignment horizontal="center" vertical="center" wrapText="1"/>
    </xf>
    <xf numFmtId="165" fontId="23" fillId="4" borderId="29" xfId="6" applyNumberFormat="1" applyFont="1" applyFill="1" applyBorder="1" applyAlignment="1">
      <alignment horizontal="center" vertical="center" wrapText="1"/>
    </xf>
    <xf numFmtId="165" fontId="23" fillId="6" borderId="14" xfId="6" applyNumberFormat="1" applyFont="1" applyFill="1" applyBorder="1" applyAlignment="1">
      <alignment horizontal="center" vertical="center"/>
    </xf>
    <xf numFmtId="165" fontId="23" fillId="6" borderId="29" xfId="6" applyNumberFormat="1" applyFont="1" applyFill="1" applyBorder="1" applyAlignment="1">
      <alignment horizontal="center" vertical="center"/>
    </xf>
    <xf numFmtId="165" fontId="23" fillId="4" borderId="16" xfId="6" applyNumberFormat="1" applyFont="1" applyFill="1" applyBorder="1" applyAlignment="1">
      <alignment horizontal="center" vertical="center" wrapText="1"/>
    </xf>
    <xf numFmtId="165" fontId="23" fillId="4" borderId="26" xfId="6" applyNumberFormat="1" applyFont="1" applyFill="1" applyBorder="1" applyAlignment="1">
      <alignment horizontal="center" vertical="center" wrapText="1"/>
    </xf>
    <xf numFmtId="165" fontId="23" fillId="4" borderId="14" xfId="6" applyNumberFormat="1" applyFont="1" applyFill="1" applyBorder="1" applyAlignment="1">
      <alignment horizontal="center" wrapText="1"/>
    </xf>
    <xf numFmtId="165" fontId="23" fillId="4" borderId="29" xfId="6" applyNumberFormat="1" applyFont="1" applyFill="1" applyBorder="1" applyAlignment="1">
      <alignment horizontal="center" wrapText="1"/>
    </xf>
    <xf numFmtId="165" fontId="23" fillId="3" borderId="4" xfId="6" applyNumberFormat="1" applyFont="1" applyFill="1" applyBorder="1" applyAlignment="1">
      <alignment horizontal="center" vertical="center"/>
    </xf>
    <xf numFmtId="165" fontId="23" fillId="3" borderId="5" xfId="6" applyNumberFormat="1" applyFont="1" applyFill="1" applyBorder="1" applyAlignment="1">
      <alignment horizontal="center" vertical="center"/>
    </xf>
    <xf numFmtId="165" fontId="23" fillId="3" borderId="6" xfId="6" applyNumberFormat="1" applyFont="1" applyFill="1" applyBorder="1" applyAlignment="1">
      <alignment horizontal="center" vertical="center"/>
    </xf>
    <xf numFmtId="165" fontId="24" fillId="4" borderId="7" xfId="4" applyFont="1" applyFill="1" applyBorder="1" applyAlignment="1">
      <alignment horizontal="center"/>
    </xf>
    <xf numFmtId="165" fontId="24" fillId="4" borderId="8" xfId="4" applyFont="1" applyFill="1" applyBorder="1" applyAlignment="1">
      <alignment horizontal="center"/>
    </xf>
    <xf numFmtId="165" fontId="24" fillId="4" borderId="9" xfId="4" applyFont="1" applyFill="1" applyBorder="1" applyAlignment="1">
      <alignment horizontal="center"/>
    </xf>
    <xf numFmtId="165" fontId="24" fillId="4" borderId="10" xfId="4" applyFont="1" applyFill="1" applyBorder="1" applyAlignment="1">
      <alignment horizontal="center" wrapText="1"/>
    </xf>
    <xf numFmtId="165" fontId="24" fillId="4" borderId="28" xfId="4" applyFont="1" applyFill="1" applyBorder="1" applyAlignment="1">
      <alignment horizontal="center" wrapText="1"/>
    </xf>
    <xf numFmtId="0" fontId="23" fillId="4" borderId="11" xfId="6" applyFont="1" applyFill="1" applyBorder="1" applyAlignment="1">
      <alignment horizontal="center" vertical="center" wrapText="1"/>
    </xf>
    <xf numFmtId="0" fontId="23" fillId="4" borderId="5" xfId="6" applyFont="1" applyFill="1" applyBorder="1" applyAlignment="1">
      <alignment horizontal="center" vertical="center" wrapText="1"/>
    </xf>
    <xf numFmtId="0" fontId="23" fillId="4" borderId="6" xfId="6" applyFont="1" applyFill="1" applyBorder="1" applyAlignment="1">
      <alignment horizontal="center" vertical="center" wrapText="1"/>
    </xf>
    <xf numFmtId="165" fontId="23" fillId="4" borderId="11" xfId="6" applyNumberFormat="1" applyFont="1" applyFill="1" applyBorder="1" applyAlignment="1">
      <alignment horizontal="center" vertical="center"/>
    </xf>
    <xf numFmtId="165" fontId="23" fillId="4" borderId="5" xfId="6" applyNumberFormat="1" applyFont="1" applyFill="1" applyBorder="1" applyAlignment="1">
      <alignment horizontal="center" vertical="center"/>
    </xf>
    <xf numFmtId="165" fontId="23" fillId="4" borderId="6" xfId="6" applyNumberFormat="1" applyFont="1" applyFill="1" applyBorder="1" applyAlignment="1">
      <alignment horizontal="center" vertical="center"/>
    </xf>
    <xf numFmtId="43" fontId="25" fillId="2" borderId="2" xfId="1" applyFont="1" applyFill="1" applyBorder="1" applyAlignment="1">
      <alignment horizontal="center" vertical="center" wrapText="1"/>
    </xf>
    <xf numFmtId="43" fontId="25" fillId="2" borderId="22" xfId="1" applyFont="1" applyFill="1" applyBorder="1" applyAlignment="1">
      <alignment horizontal="center" vertical="center" wrapText="1"/>
    </xf>
    <xf numFmtId="43" fontId="25" fillId="2" borderId="2" xfId="7" applyNumberFormat="1" applyFont="1" applyFill="1" applyBorder="1" applyAlignment="1">
      <alignment horizontal="center" vertical="center" wrapText="1"/>
    </xf>
    <xf numFmtId="43" fontId="25" fillId="2" borderId="22" xfId="7" applyNumberFormat="1" applyFont="1" applyFill="1" applyBorder="1" applyAlignment="1">
      <alignment horizontal="center" vertical="center" wrapText="1"/>
    </xf>
    <xf numFmtId="43" fontId="26" fillId="2" borderId="2" xfId="7" applyNumberFormat="1" applyFont="1" applyFill="1" applyBorder="1" applyAlignment="1">
      <alignment horizontal="center" vertical="center" wrapText="1"/>
    </xf>
    <xf numFmtId="43" fontId="26" fillId="2" borderId="22" xfId="7" applyNumberFormat="1" applyFont="1" applyFill="1" applyBorder="1" applyAlignment="1">
      <alignment horizontal="center" vertical="center" wrapText="1"/>
    </xf>
    <xf numFmtId="43" fontId="19" fillId="2" borderId="3" xfId="7" applyNumberFormat="1" applyFont="1" applyFill="1" applyBorder="1" applyAlignment="1">
      <alignment horizontal="center" vertical="center" wrapText="1"/>
    </xf>
    <xf numFmtId="43" fontId="19" fillId="2" borderId="23" xfId="7" applyNumberFormat="1" applyFont="1" applyFill="1" applyBorder="1" applyAlignment="1">
      <alignment horizontal="center" vertical="center" wrapText="1"/>
    </xf>
    <xf numFmtId="43" fontId="23" fillId="2" borderId="2" xfId="7" applyNumberFormat="1" applyFont="1" applyFill="1" applyBorder="1" applyAlignment="1">
      <alignment horizontal="right" vertical="center" wrapText="1"/>
    </xf>
    <xf numFmtId="43" fontId="23" fillId="2" borderId="22" xfId="7" applyNumberFormat="1" applyFont="1" applyFill="1" applyBorder="1" applyAlignment="1">
      <alignment horizontal="right" vertical="center" wrapText="1"/>
    </xf>
    <xf numFmtId="166" fontId="23" fillId="2" borderId="1" xfId="6" applyNumberFormat="1" applyFont="1" applyFill="1" applyBorder="1" applyAlignment="1">
      <alignment horizontal="center" vertical="center" wrapText="1"/>
    </xf>
    <xf numFmtId="166" fontId="23" fillId="2" borderId="21" xfId="6" applyNumberFormat="1" applyFont="1" applyFill="1" applyBorder="1" applyAlignment="1">
      <alignment horizontal="center" vertical="center" wrapText="1"/>
    </xf>
    <xf numFmtId="49" fontId="20" fillId="2" borderId="2" xfId="6" applyNumberFormat="1" applyFont="1" applyFill="1" applyBorder="1" applyAlignment="1">
      <alignment horizontal="center" vertical="center" wrapText="1"/>
    </xf>
    <xf numFmtId="49" fontId="20" fillId="2" borderId="22" xfId="6" applyNumberFormat="1" applyFont="1" applyFill="1" applyBorder="1" applyAlignment="1">
      <alignment horizontal="center" vertical="center" wrapText="1"/>
    </xf>
    <xf numFmtId="49" fontId="21" fillId="2" borderId="2" xfId="6" applyNumberFormat="1" applyFont="1" applyFill="1" applyBorder="1" applyAlignment="1">
      <alignment horizontal="center" vertical="center" wrapText="1"/>
    </xf>
    <xf numFmtId="49" fontId="21" fillId="2" borderId="22" xfId="6" applyNumberFormat="1" applyFont="1" applyFill="1" applyBorder="1" applyAlignment="1">
      <alignment horizontal="center" vertical="center" wrapText="1"/>
    </xf>
    <xf numFmtId="166" fontId="23" fillId="2" borderId="2" xfId="6" applyNumberFormat="1" applyFont="1" applyFill="1" applyBorder="1" applyAlignment="1">
      <alignment horizontal="center" vertical="center" wrapText="1"/>
    </xf>
    <xf numFmtId="166" fontId="23" fillId="2" borderId="22" xfId="6" applyNumberFormat="1" applyFont="1" applyFill="1" applyBorder="1" applyAlignment="1">
      <alignment horizontal="center" vertical="center" wrapText="1"/>
    </xf>
    <xf numFmtId="0" fontId="23" fillId="2" borderId="2" xfId="6" applyFont="1" applyFill="1" applyBorder="1" applyAlignment="1">
      <alignment horizontal="center" vertical="center" wrapText="1"/>
    </xf>
    <xf numFmtId="0" fontId="23" fillId="2" borderId="22" xfId="6" applyFont="1" applyFill="1" applyBorder="1" applyAlignment="1">
      <alignment horizontal="center" vertical="center" wrapText="1"/>
    </xf>
    <xf numFmtId="0" fontId="23" fillId="2" borderId="2" xfId="6" applyFont="1" applyFill="1" applyBorder="1" applyAlignment="1">
      <alignment vertical="center" wrapText="1"/>
    </xf>
    <xf numFmtId="0" fontId="23" fillId="2" borderId="22" xfId="6" applyFont="1" applyFill="1" applyBorder="1" applyAlignment="1">
      <alignment vertical="center" wrapText="1"/>
    </xf>
    <xf numFmtId="165" fontId="23" fillId="2" borderId="2" xfId="6" applyNumberFormat="1" applyFont="1" applyFill="1" applyBorder="1" applyAlignment="1">
      <alignment horizontal="center" vertical="center" wrapText="1"/>
    </xf>
    <xf numFmtId="165" fontId="23" fillId="2" borderId="22" xfId="6" applyNumberFormat="1" applyFont="1" applyFill="1" applyBorder="1" applyAlignment="1">
      <alignment horizontal="center" vertical="center" wrapText="1"/>
    </xf>
    <xf numFmtId="49" fontId="23" fillId="2" borderId="2" xfId="6" applyNumberFormat="1" applyFont="1" applyFill="1" applyBorder="1" applyAlignment="1">
      <alignment horizontal="center" vertical="center" wrapText="1"/>
    </xf>
    <xf numFmtId="49" fontId="23" fillId="2" borderId="22" xfId="6" applyNumberFormat="1" applyFont="1" applyFill="1" applyBorder="1" applyAlignment="1">
      <alignment horizontal="center" vertical="center" wrapText="1"/>
    </xf>
    <xf numFmtId="0" fontId="24" fillId="2" borderId="2" xfId="6" applyFont="1" applyFill="1" applyBorder="1" applyAlignment="1">
      <alignment vertical="center" wrapText="1"/>
    </xf>
    <xf numFmtId="0" fontId="24" fillId="2" borderId="22" xfId="6" applyFont="1" applyFill="1" applyBorder="1" applyAlignment="1">
      <alignment vertical="center" wrapText="1"/>
    </xf>
    <xf numFmtId="2" fontId="23" fillId="2" borderId="2" xfId="6" applyNumberFormat="1" applyFont="1" applyFill="1" applyBorder="1" applyAlignment="1">
      <alignment horizontal="center" vertical="center" wrapText="1"/>
    </xf>
    <xf numFmtId="2" fontId="23" fillId="2" borderId="22" xfId="6" applyNumberFormat="1" applyFont="1" applyFill="1" applyBorder="1" applyAlignment="1">
      <alignment horizontal="center" vertical="center" wrapText="1"/>
    </xf>
    <xf numFmtId="165" fontId="23" fillId="4" borderId="8" xfId="6" applyNumberFormat="1" applyFont="1" applyFill="1" applyBorder="1" applyAlignment="1">
      <alignment horizontal="center" vertical="center" wrapText="1"/>
    </xf>
    <xf numFmtId="165" fontId="23" fillId="4" borderId="18" xfId="6" applyNumberFormat="1" applyFont="1" applyFill="1" applyBorder="1" applyAlignment="1">
      <alignment horizontal="center" vertical="center" wrapText="1"/>
    </xf>
    <xf numFmtId="165" fontId="23" fillId="4" borderId="17" xfId="6" applyNumberFormat="1" applyFont="1" applyFill="1" applyBorder="1" applyAlignment="1">
      <alignment horizontal="center" vertical="top"/>
    </xf>
    <xf numFmtId="165" fontId="23" fillId="4" borderId="18" xfId="6" applyNumberFormat="1" applyFont="1" applyFill="1" applyBorder="1" applyAlignment="1">
      <alignment horizontal="center" vertical="top"/>
    </xf>
    <xf numFmtId="165" fontId="23" fillId="4" borderId="19" xfId="6" applyNumberFormat="1" applyFont="1" applyFill="1" applyBorder="1" applyAlignment="1">
      <alignment horizontal="center" vertical="center" wrapText="1"/>
    </xf>
    <xf numFmtId="165" fontId="23" fillId="4" borderId="34" xfId="6" applyNumberFormat="1" applyFont="1" applyFill="1" applyBorder="1" applyAlignment="1">
      <alignment horizontal="center" vertical="center" wrapText="1"/>
    </xf>
    <xf numFmtId="165" fontId="23" fillId="4" borderId="2" xfId="6" applyNumberFormat="1" applyFont="1" applyFill="1" applyBorder="1" applyAlignment="1">
      <alignment horizontal="center" vertical="center" wrapText="1"/>
    </xf>
    <xf numFmtId="165" fontId="23" fillId="4" borderId="22" xfId="6" applyNumberFormat="1" applyFont="1" applyFill="1" applyBorder="1" applyAlignment="1">
      <alignment horizontal="center" vertical="center" wrapText="1"/>
    </xf>
    <xf numFmtId="165" fontId="23" fillId="4" borderId="7" xfId="6" applyNumberFormat="1" applyFont="1" applyFill="1" applyBorder="1" applyAlignment="1">
      <alignment horizontal="center" vertical="center"/>
    </xf>
    <xf numFmtId="165" fontId="23" fillId="4" borderId="9" xfId="6" applyNumberFormat="1" applyFont="1" applyFill="1" applyBorder="1" applyAlignment="1">
      <alignment horizontal="center" vertical="center"/>
    </xf>
    <xf numFmtId="165" fontId="23" fillId="7" borderId="7" xfId="6" applyNumberFormat="1" applyFont="1" applyFill="1" applyBorder="1" applyAlignment="1">
      <alignment horizontal="center" vertical="center" wrapText="1"/>
    </xf>
    <xf numFmtId="165" fontId="23" fillId="7" borderId="9" xfId="6" applyNumberFormat="1" applyFont="1" applyFill="1" applyBorder="1" applyAlignment="1">
      <alignment horizontal="center" vertical="center" wrapText="1"/>
    </xf>
    <xf numFmtId="0" fontId="23" fillId="4" borderId="2" xfId="6" applyFont="1" applyFill="1" applyBorder="1" applyAlignment="1">
      <alignment horizontal="center" vertical="center" wrapText="1"/>
    </xf>
    <xf numFmtId="0" fontId="23" fillId="4" borderId="22" xfId="6" applyFont="1" applyFill="1" applyBorder="1" applyAlignment="1">
      <alignment horizontal="center" vertical="center" wrapText="1"/>
    </xf>
    <xf numFmtId="0" fontId="23" fillId="4" borderId="7" xfId="6" applyFont="1" applyFill="1" applyBorder="1" applyAlignment="1">
      <alignment horizontal="center" vertical="center" wrapText="1"/>
    </xf>
    <xf numFmtId="0" fontId="23" fillId="4" borderId="9" xfId="6" applyFont="1" applyFill="1" applyBorder="1" applyAlignment="1">
      <alignment horizontal="center" vertical="center" wrapText="1"/>
    </xf>
    <xf numFmtId="0" fontId="23" fillId="4" borderId="14" xfId="6" applyFont="1" applyFill="1" applyBorder="1" applyAlignment="1">
      <alignment horizontal="center" vertical="center" wrapText="1"/>
    </xf>
    <xf numFmtId="0" fontId="23" fillId="4" borderId="29" xfId="6" applyFont="1" applyFill="1" applyBorder="1" applyAlignment="1">
      <alignment horizontal="center" vertical="center" wrapText="1"/>
    </xf>
    <xf numFmtId="0" fontId="23" fillId="8" borderId="13" xfId="6" applyFont="1" applyFill="1" applyBorder="1" applyAlignment="1">
      <alignment horizontal="center" vertical="center" wrapText="1"/>
    </xf>
    <xf numFmtId="0" fontId="23" fillId="8" borderId="32" xfId="6" applyFont="1" applyFill="1" applyBorder="1" applyAlignment="1">
      <alignment horizontal="center" vertical="center" wrapText="1"/>
    </xf>
    <xf numFmtId="0" fontId="23" fillId="4" borderId="8" xfId="6" applyFont="1" applyFill="1" applyBorder="1" applyAlignment="1">
      <alignment horizontal="center" vertical="center" wrapText="1"/>
    </xf>
    <xf numFmtId="0" fontId="23" fillId="8" borderId="7" xfId="6" applyFont="1" applyFill="1" applyBorder="1" applyAlignment="1">
      <alignment horizontal="center" vertical="center"/>
    </xf>
    <xf numFmtId="0" fontId="23" fillId="8" borderId="8" xfId="6" applyFont="1" applyFill="1" applyBorder="1" applyAlignment="1">
      <alignment horizontal="center" vertical="center"/>
    </xf>
    <xf numFmtId="43" fontId="23" fillId="2" borderId="2" xfId="7" applyNumberFormat="1" applyFont="1" applyFill="1" applyBorder="1" applyAlignment="1">
      <alignment horizontal="center" vertical="center" wrapText="1"/>
    </xf>
    <xf numFmtId="43" fontId="23" fillId="2" borderId="22" xfId="7" applyNumberFormat="1" applyFont="1" applyFill="1" applyBorder="1" applyAlignment="1">
      <alignment horizontal="center" vertical="center" wrapText="1"/>
    </xf>
  </cellXfs>
  <cellStyles count="11">
    <cellStyle name="Comma" xfId="1" builtinId="3"/>
    <cellStyle name="Comma 11" xfId="4" xr:uid="{EE2AD28B-489B-4914-B5C5-6ECE837E2976}"/>
    <cellStyle name="Comma 2" xfId="8" xr:uid="{DF0035A1-681A-4CE0-8C4B-C367E1D5E74F}"/>
    <cellStyle name="Comma 2 2" xfId="7" xr:uid="{DBEB1A54-E58C-4234-B74A-1AABE05774C7}"/>
    <cellStyle name="Comma 3" xfId="5" xr:uid="{B8AAA321-324F-4E40-8F28-B52E295D8915}"/>
    <cellStyle name="Comma 7 2" xfId="10" xr:uid="{20F58EC0-A4E4-49C2-A220-2D7B6ABFA2DC}"/>
    <cellStyle name="Normal" xfId="0" builtinId="0"/>
    <cellStyle name="Normal 2" xfId="6" xr:uid="{F1D68644-93FF-4DDE-982A-C49419BCD690}"/>
    <cellStyle name="Normal 2 2" xfId="3" xr:uid="{08D31458-6989-4F09-8998-4F2638AEDFCC}"/>
    <cellStyle name="Normal 4" xfId="2" xr:uid="{2873B862-B534-4056-B331-B628DAC904C7}"/>
    <cellStyle name="Normal 41" xfId="9" xr:uid="{4673072B-3602-4948-BF9A-C9C16D53C79F}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0.xml"/><Relationship Id="rId1" Type="http://schemas.openxmlformats.org/officeDocument/2006/relationships/vmlDrawing" Target="../drawings/vmlDrawing100.vml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1.xml"/><Relationship Id="rId1" Type="http://schemas.openxmlformats.org/officeDocument/2006/relationships/vmlDrawing" Target="../drawings/vmlDrawing101.vml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2.xml"/><Relationship Id="rId1" Type="http://schemas.openxmlformats.org/officeDocument/2006/relationships/vmlDrawing" Target="../drawings/vmlDrawing10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9.xml"/><Relationship Id="rId1" Type="http://schemas.openxmlformats.org/officeDocument/2006/relationships/vmlDrawing" Target="../drawings/vmlDrawing69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0.xml"/><Relationship Id="rId1" Type="http://schemas.openxmlformats.org/officeDocument/2006/relationships/vmlDrawing" Target="../drawings/vmlDrawing70.v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1.xml"/><Relationship Id="rId1" Type="http://schemas.openxmlformats.org/officeDocument/2006/relationships/vmlDrawing" Target="../drawings/vmlDrawing71.vm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2.xml"/><Relationship Id="rId1" Type="http://schemas.openxmlformats.org/officeDocument/2006/relationships/vmlDrawing" Target="../drawings/vmlDrawing72.vm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3.xml"/><Relationship Id="rId1" Type="http://schemas.openxmlformats.org/officeDocument/2006/relationships/vmlDrawing" Target="../drawings/vmlDrawing73.v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4.xml"/><Relationship Id="rId1" Type="http://schemas.openxmlformats.org/officeDocument/2006/relationships/vmlDrawing" Target="../drawings/vmlDrawing74.vm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5.xml"/><Relationship Id="rId1" Type="http://schemas.openxmlformats.org/officeDocument/2006/relationships/vmlDrawing" Target="../drawings/vmlDrawing75.vm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6.xml"/><Relationship Id="rId1" Type="http://schemas.openxmlformats.org/officeDocument/2006/relationships/vmlDrawing" Target="../drawings/vmlDrawing76.vm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7.xml"/><Relationship Id="rId1" Type="http://schemas.openxmlformats.org/officeDocument/2006/relationships/vmlDrawing" Target="../drawings/vmlDrawing77.vm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8.xml"/><Relationship Id="rId1" Type="http://schemas.openxmlformats.org/officeDocument/2006/relationships/vmlDrawing" Target="../drawings/vmlDrawing78.vm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9.xml"/><Relationship Id="rId1" Type="http://schemas.openxmlformats.org/officeDocument/2006/relationships/vmlDrawing" Target="../drawings/vmlDrawing79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0.xml"/><Relationship Id="rId1" Type="http://schemas.openxmlformats.org/officeDocument/2006/relationships/vmlDrawing" Target="../drawings/vmlDrawing80.vml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1.xml"/><Relationship Id="rId1" Type="http://schemas.openxmlformats.org/officeDocument/2006/relationships/vmlDrawing" Target="../drawings/vmlDrawing81.vm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2.xml"/><Relationship Id="rId1" Type="http://schemas.openxmlformats.org/officeDocument/2006/relationships/vmlDrawing" Target="../drawings/vmlDrawing82.vm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3.xml"/><Relationship Id="rId1" Type="http://schemas.openxmlformats.org/officeDocument/2006/relationships/vmlDrawing" Target="../drawings/vmlDrawing83.vm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4.xml"/><Relationship Id="rId1" Type="http://schemas.openxmlformats.org/officeDocument/2006/relationships/vmlDrawing" Target="../drawings/vmlDrawing84.vm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5.xml"/><Relationship Id="rId1" Type="http://schemas.openxmlformats.org/officeDocument/2006/relationships/vmlDrawing" Target="../drawings/vmlDrawing85.vm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6.xml"/><Relationship Id="rId1" Type="http://schemas.openxmlformats.org/officeDocument/2006/relationships/vmlDrawing" Target="../drawings/vmlDrawing86.vml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7.xml"/><Relationship Id="rId1" Type="http://schemas.openxmlformats.org/officeDocument/2006/relationships/vmlDrawing" Target="../drawings/vmlDrawing87.vml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8.xml"/><Relationship Id="rId1" Type="http://schemas.openxmlformats.org/officeDocument/2006/relationships/vmlDrawing" Target="../drawings/vmlDrawing88.vm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9.xml"/><Relationship Id="rId1" Type="http://schemas.openxmlformats.org/officeDocument/2006/relationships/vmlDrawing" Target="../drawings/vmlDrawing89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0.xml"/><Relationship Id="rId1" Type="http://schemas.openxmlformats.org/officeDocument/2006/relationships/vmlDrawing" Target="../drawings/vmlDrawing90.vm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1.xml"/><Relationship Id="rId1" Type="http://schemas.openxmlformats.org/officeDocument/2006/relationships/vmlDrawing" Target="../drawings/vmlDrawing91.vm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2.xml"/><Relationship Id="rId1" Type="http://schemas.openxmlformats.org/officeDocument/2006/relationships/vmlDrawing" Target="../drawings/vmlDrawing92.v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3.xml"/><Relationship Id="rId1" Type="http://schemas.openxmlformats.org/officeDocument/2006/relationships/vmlDrawing" Target="../drawings/vmlDrawing93.v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4.xml"/><Relationship Id="rId1" Type="http://schemas.openxmlformats.org/officeDocument/2006/relationships/vmlDrawing" Target="../drawings/vmlDrawing94.v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5.xml"/><Relationship Id="rId1" Type="http://schemas.openxmlformats.org/officeDocument/2006/relationships/vmlDrawing" Target="../drawings/vmlDrawing95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6.xml"/><Relationship Id="rId1" Type="http://schemas.openxmlformats.org/officeDocument/2006/relationships/vmlDrawing" Target="../drawings/vmlDrawing96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7.xml"/><Relationship Id="rId1" Type="http://schemas.openxmlformats.org/officeDocument/2006/relationships/vmlDrawing" Target="../drawings/vmlDrawing97.v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8.xml"/><Relationship Id="rId1" Type="http://schemas.openxmlformats.org/officeDocument/2006/relationships/vmlDrawing" Target="../drawings/vmlDrawing98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9.xml"/><Relationship Id="rId1" Type="http://schemas.openxmlformats.org/officeDocument/2006/relationships/vmlDrawing" Target="../drawings/vmlDrawing9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B263-DB3A-451F-9B34-0CD51BFFE785}">
  <sheetPr>
    <tabColor rgb="FF002060"/>
    <pageSetUpPr fitToPage="1"/>
  </sheetPr>
  <dimension ref="A1:CY4"/>
  <sheetViews>
    <sheetView zoomScale="96" zoomScaleNormal="96" workbookViewId="0">
      <selection activeCell="D6" sqref="D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</sheetData>
  <mergeCells count="48"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M3:M4"/>
    <mergeCell ref="N3:N4"/>
    <mergeCell ref="O3:O4"/>
    <mergeCell ref="P3:P4"/>
    <mergeCell ref="Q3:Q4"/>
    <mergeCell ref="R3:Z3"/>
    <mergeCell ref="AA3:AF3"/>
    <mergeCell ref="AG3:AG4"/>
    <mergeCell ref="AH3:AQ3"/>
    <mergeCell ref="AR3:AV3"/>
    <mergeCell ref="BU3:BU4"/>
    <mergeCell ref="BV3:BV4"/>
    <mergeCell ref="BW3:BW4"/>
    <mergeCell ref="BX3:BX4"/>
    <mergeCell ref="BY3:BY4"/>
    <mergeCell ref="BZ3:BZ4"/>
    <mergeCell ref="CA3:CA4"/>
    <mergeCell ref="CB3:CB4"/>
    <mergeCell ref="CE3:CE4"/>
    <mergeCell ref="CF3:CF4"/>
  </mergeCells>
  <pageMargins left="0.7" right="0.7" top="0.75" bottom="0.75" header="0.3" footer="0.3"/>
  <pageSetup paperSize="11" scale="66" fitToHeight="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B147-ACC2-40FC-8E96-1448315A50E9}">
  <sheetPr>
    <tabColor rgb="FFFF0066"/>
  </sheetPr>
  <dimension ref="A1:CY15"/>
  <sheetViews>
    <sheetView topLeftCell="A4" workbookViewId="0">
      <selection activeCell="A6" sqref="A6:XFD12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45878</v>
      </c>
      <c r="B5" s="3" t="s">
        <v>146</v>
      </c>
      <c r="C5" s="4"/>
      <c r="D5" s="5" t="s">
        <v>122</v>
      </c>
      <c r="E5" s="6" t="s">
        <v>147</v>
      </c>
      <c r="F5" s="7" t="s">
        <v>148</v>
      </c>
      <c r="G5" s="8" t="s">
        <v>149</v>
      </c>
      <c r="H5" s="9">
        <v>240877</v>
      </c>
      <c r="I5" s="10"/>
      <c r="J5" s="11" t="s">
        <v>150</v>
      </c>
      <c r="K5" s="12">
        <v>3</v>
      </c>
      <c r="L5" s="13">
        <v>184.4</v>
      </c>
      <c r="M5" s="14">
        <f t="shared" ref="M5" si="0">L5*K5</f>
        <v>553.20000000000005</v>
      </c>
      <c r="N5" s="15"/>
      <c r="O5" s="16" t="s">
        <v>111</v>
      </c>
      <c r="P5" s="17">
        <f>M5/1.12*0.01</f>
        <v>4.9392857142857149</v>
      </c>
      <c r="Q5" s="18">
        <f>M5/1.12*0.12</f>
        <v>59.271428571428572</v>
      </c>
      <c r="R5" s="17">
        <f>M5+P5-Q5</f>
        <v>498.86785714285713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553.20000000000005</v>
      </c>
      <c r="N6" s="38">
        <f>M6</f>
        <v>553.20000000000005</v>
      </c>
      <c r="O6" s="39" t="s">
        <v>111</v>
      </c>
      <c r="P6" s="38">
        <f>SUM(P5:P5)</f>
        <v>4.9392857142857149</v>
      </c>
      <c r="Q6" s="38">
        <f>SUM(Q5:Q5)</f>
        <v>59.271428571428572</v>
      </c>
      <c r="R6" s="38">
        <f>SUM(R5:R5)</f>
        <v>498.86785714285713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METRO GAISANO - LG GARDEN MACTAN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151</v>
      </c>
      <c r="B10" s="71"/>
      <c r="C10" s="72"/>
      <c r="D10" s="73">
        <f>R6</f>
        <v>498.86785714285713</v>
      </c>
      <c r="E10" s="74"/>
      <c r="F10" s="75" t="str">
        <f>"In payment for 3 boxes of 1kg golden mango puree for storeroom using housefund received on " &amp; TEXT(A5, "mmmm dd, yyyy") &amp; " with SI#240877 PR#30517 RR#" &amp; " CPO#" &amp;B5</f>
        <v>In payment for 3 boxes of 1kg golden mango puree for storeroom using housefund received on August 09, 2025 with SI#240877 PR#30517 RR# CPO#18962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59.271428571428572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09,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4.9392857142857149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09,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553.20000000000005</v>
      </c>
      <c r="F13" s="89" t="str">
        <f>"Recording house fund expenses for replenishment on " &amp; TEXT(A5, "mmmm dd, yyyy")</f>
        <v>Recording house fund expenses for replenishment on August 09,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558.13928571428573</v>
      </c>
      <c r="E14" s="88">
        <f>SUM(E10:E13)</f>
        <v>558.13928571428573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09,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9F4D-1E9A-4E06-B753-59454FDBB2A0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D11F-AD6D-4721-9663-5BB26998D3AF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D026-2CFD-4A6F-B1F1-1AFDD80FAA71}">
  <sheetPr>
    <tabColor rgb="FFFF0066"/>
  </sheetPr>
  <dimension ref="A1:CY22"/>
  <sheetViews>
    <sheetView topLeftCell="W1" zoomScale="44" zoomScaleNormal="44" workbookViewId="0">
      <selection activeCell="W14" sqref="W14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307E-5185-4496-8001-F6C240648063}">
  <sheetPr>
    <tabColor rgb="FFFF0066"/>
  </sheetPr>
  <dimension ref="A1:CY20"/>
  <sheetViews>
    <sheetView workbookViewId="0">
      <selection activeCell="A10" sqref="A10:XFD12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45878</v>
      </c>
      <c r="B5" s="3" t="s">
        <v>146</v>
      </c>
      <c r="C5" s="4"/>
      <c r="D5" s="5" t="s">
        <v>122</v>
      </c>
      <c r="E5" s="6" t="s">
        <v>152</v>
      </c>
      <c r="F5" s="7" t="s">
        <v>153</v>
      </c>
      <c r="G5" s="8" t="s">
        <v>154</v>
      </c>
      <c r="H5" s="9" t="s">
        <v>155</v>
      </c>
      <c r="I5" s="10"/>
      <c r="J5" s="11" t="s">
        <v>156</v>
      </c>
      <c r="K5" s="12">
        <v>4</v>
      </c>
      <c r="L5" s="13">
        <v>129.75</v>
      </c>
      <c r="M5" s="14">
        <f t="shared" ref="M5:M9" si="0">L5*K5</f>
        <v>519</v>
      </c>
      <c r="N5" s="15"/>
      <c r="O5" s="16" t="s">
        <v>111</v>
      </c>
      <c r="P5" s="17">
        <f>M5/1.12*0.01</f>
        <v>4.6339285714285712</v>
      </c>
      <c r="Q5" s="18">
        <f>M5/1.12*0.12</f>
        <v>55.607142857142854</v>
      </c>
      <c r="S5" s="19"/>
      <c r="T5" s="19"/>
      <c r="U5" s="19"/>
      <c r="V5" s="19"/>
      <c r="W5" s="17">
        <f>M5+P5-Q5</f>
        <v>468.02678571428572</v>
      </c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 t="s">
        <v>157</v>
      </c>
      <c r="K6" s="12">
        <v>12</v>
      </c>
      <c r="L6" s="13">
        <v>19.95</v>
      </c>
      <c r="M6" s="14">
        <f t="shared" si="0"/>
        <v>239.39999999999998</v>
      </c>
      <c r="N6" s="15"/>
      <c r="O6" s="16" t="s">
        <v>111</v>
      </c>
      <c r="P6" s="17">
        <f t="shared" ref="P6:P9" si="1">M6/1.12*0.01</f>
        <v>2.1374999999999997</v>
      </c>
      <c r="Q6" s="18">
        <f t="shared" ref="Q6:Q9" si="2">M6/1.12*0.12</f>
        <v>25.649999999999995</v>
      </c>
      <c r="R6" s="17">
        <f t="shared" ref="R6:R9" si="3">M6+P6-Q6</f>
        <v>215.88749999999996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 t="s">
        <v>157</v>
      </c>
      <c r="K7" s="12">
        <v>12</v>
      </c>
      <c r="L7" s="13">
        <v>19.95</v>
      </c>
      <c r="M7" s="14">
        <f t="shared" si="0"/>
        <v>239.39999999999998</v>
      </c>
      <c r="N7" s="15"/>
      <c r="O7" s="16" t="s">
        <v>111</v>
      </c>
      <c r="P7" s="17">
        <f t="shared" si="1"/>
        <v>2.1374999999999997</v>
      </c>
      <c r="Q7" s="18">
        <f t="shared" si="2"/>
        <v>25.649999999999995</v>
      </c>
      <c r="R7" s="17">
        <f t="shared" si="3"/>
        <v>215.88749999999996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 t="s">
        <v>158</v>
      </c>
      <c r="K8" s="12">
        <v>24</v>
      </c>
      <c r="L8" s="13">
        <v>20.5</v>
      </c>
      <c r="M8" s="14">
        <f t="shared" si="0"/>
        <v>492</v>
      </c>
      <c r="N8" s="15"/>
      <c r="O8" s="16" t="s">
        <v>111</v>
      </c>
      <c r="P8" s="17">
        <f t="shared" si="1"/>
        <v>4.3928571428571423</v>
      </c>
      <c r="Q8" s="18">
        <f t="shared" si="2"/>
        <v>52.714285714285701</v>
      </c>
      <c r="R8" s="17">
        <f t="shared" si="3"/>
        <v>443.67857142857144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 t="s">
        <v>159</v>
      </c>
      <c r="K9" s="12">
        <v>10</v>
      </c>
      <c r="L9" s="13">
        <v>159</v>
      </c>
      <c r="M9" s="14">
        <f t="shared" si="0"/>
        <v>1590</v>
      </c>
      <c r="N9" s="15"/>
      <c r="O9" s="16" t="s">
        <v>111</v>
      </c>
      <c r="P9" s="17">
        <f t="shared" si="1"/>
        <v>14.196428571428571</v>
      </c>
      <c r="Q9" s="18">
        <f t="shared" si="2"/>
        <v>170.35714285714283</v>
      </c>
      <c r="R9" s="17">
        <f t="shared" si="3"/>
        <v>1433.8392857142858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30" customFormat="1" ht="11.25" x14ac:dyDescent="0.2">
      <c r="A10" s="27"/>
      <c r="B10" s="28"/>
      <c r="C10" s="29"/>
      <c r="E10" s="31"/>
      <c r="F10" s="32"/>
      <c r="G10" s="33"/>
      <c r="H10" s="34"/>
      <c r="I10" s="34"/>
      <c r="J10" s="35"/>
      <c r="K10" s="36"/>
      <c r="L10" s="37"/>
      <c r="M10" s="38">
        <f>SUM(M5:M9)</f>
        <v>3079.8</v>
      </c>
      <c r="N10" s="38">
        <f>M10</f>
        <v>3079.8</v>
      </c>
      <c r="O10" s="39" t="s">
        <v>111</v>
      </c>
      <c r="P10" s="38">
        <f t="shared" ref="P10:W10" si="4">SUM(P5:P9)</f>
        <v>27.498214285714283</v>
      </c>
      <c r="Q10" s="38">
        <f t="shared" si="4"/>
        <v>329.9785714285714</v>
      </c>
      <c r="R10" s="38">
        <f t="shared" si="4"/>
        <v>2309.2928571428574</v>
      </c>
      <c r="S10" s="38">
        <f t="shared" si="4"/>
        <v>0</v>
      </c>
      <c r="T10" s="38">
        <f t="shared" si="4"/>
        <v>0</v>
      </c>
      <c r="U10" s="38">
        <f t="shared" si="4"/>
        <v>0</v>
      </c>
      <c r="V10" s="38">
        <f t="shared" si="4"/>
        <v>0</v>
      </c>
      <c r="W10" s="38">
        <f t="shared" si="4"/>
        <v>468.02678571428572</v>
      </c>
      <c r="X10" s="38">
        <f t="shared" ref="X10:AD10" si="5">SUM(X5:X5)</f>
        <v>0</v>
      </c>
      <c r="Y10" s="38">
        <f t="shared" si="5"/>
        <v>0</v>
      </c>
      <c r="Z10" s="38">
        <f t="shared" si="5"/>
        <v>0</v>
      </c>
      <c r="AA10" s="38">
        <f t="shared" si="5"/>
        <v>0</v>
      </c>
      <c r="AB10" s="38">
        <f t="shared" si="5"/>
        <v>0</v>
      </c>
      <c r="AC10" s="38">
        <f t="shared" si="5"/>
        <v>0</v>
      </c>
      <c r="AD10" s="38">
        <f t="shared" si="5"/>
        <v>0</v>
      </c>
      <c r="AF10" s="38">
        <f>SUM(AF5:AF5)</f>
        <v>0</v>
      </c>
      <c r="AH10" s="38">
        <f t="shared" ref="AH10:AZ10" si="6">SUM(AH5:AH5)</f>
        <v>0</v>
      </c>
      <c r="AI10" s="38">
        <f t="shared" si="6"/>
        <v>0</v>
      </c>
      <c r="AJ10" s="38">
        <f t="shared" si="6"/>
        <v>0</v>
      </c>
      <c r="AK10" s="38">
        <f t="shared" si="6"/>
        <v>0</v>
      </c>
      <c r="AL10" s="38">
        <f t="shared" si="6"/>
        <v>0</v>
      </c>
      <c r="AM10" s="38">
        <f t="shared" si="6"/>
        <v>0</v>
      </c>
      <c r="AN10" s="38">
        <f t="shared" si="6"/>
        <v>0</v>
      </c>
      <c r="AO10" s="38">
        <f t="shared" si="6"/>
        <v>0</v>
      </c>
      <c r="AP10" s="38">
        <f t="shared" si="6"/>
        <v>0</v>
      </c>
      <c r="AQ10" s="38">
        <f t="shared" si="6"/>
        <v>0</v>
      </c>
      <c r="AR10" s="38">
        <f t="shared" si="6"/>
        <v>0</v>
      </c>
      <c r="AS10" s="38">
        <f t="shared" si="6"/>
        <v>0</v>
      </c>
      <c r="AT10" s="38">
        <f t="shared" si="6"/>
        <v>0</v>
      </c>
      <c r="AU10" s="38">
        <f t="shared" si="6"/>
        <v>0</v>
      </c>
      <c r="AV10" s="38">
        <f t="shared" si="6"/>
        <v>0</v>
      </c>
      <c r="AW10" s="38">
        <f t="shared" si="6"/>
        <v>0</v>
      </c>
      <c r="AX10" s="38">
        <f t="shared" si="6"/>
        <v>0</v>
      </c>
      <c r="AY10" s="38">
        <f t="shared" si="6"/>
        <v>0</v>
      </c>
      <c r="AZ10" s="38">
        <f t="shared" si="6"/>
        <v>0</v>
      </c>
      <c r="BB10" s="38">
        <f t="shared" ref="BB10:CV10" si="7">SUM(BB5:BB5)</f>
        <v>0</v>
      </c>
      <c r="BC10" s="38">
        <f t="shared" si="7"/>
        <v>0</v>
      </c>
      <c r="BD10" s="38">
        <f t="shared" si="7"/>
        <v>0</v>
      </c>
      <c r="BE10" s="38">
        <f t="shared" si="7"/>
        <v>0</v>
      </c>
      <c r="BF10" s="38">
        <f t="shared" si="7"/>
        <v>0</v>
      </c>
      <c r="BG10" s="38">
        <f t="shared" si="7"/>
        <v>0</v>
      </c>
      <c r="BH10" s="38">
        <f t="shared" si="7"/>
        <v>0</v>
      </c>
      <c r="BI10" s="38">
        <f t="shared" si="7"/>
        <v>0</v>
      </c>
      <c r="BJ10" s="38">
        <f t="shared" si="7"/>
        <v>0</v>
      </c>
      <c r="BK10" s="38">
        <f t="shared" si="7"/>
        <v>0</v>
      </c>
      <c r="BL10" s="38">
        <f t="shared" si="7"/>
        <v>0</v>
      </c>
      <c r="BM10" s="38">
        <f t="shared" si="7"/>
        <v>0</v>
      </c>
      <c r="BN10" s="38">
        <f t="shared" si="7"/>
        <v>0</v>
      </c>
      <c r="BO10" s="38">
        <f t="shared" si="7"/>
        <v>0</v>
      </c>
      <c r="BP10" s="38">
        <f t="shared" si="7"/>
        <v>0</v>
      </c>
      <c r="BQ10" s="38">
        <f t="shared" si="7"/>
        <v>0</v>
      </c>
      <c r="BR10" s="38">
        <f t="shared" si="7"/>
        <v>0</v>
      </c>
      <c r="BS10" s="38">
        <f t="shared" si="7"/>
        <v>0</v>
      </c>
      <c r="BT10" s="38">
        <f t="shared" si="7"/>
        <v>0</v>
      </c>
      <c r="BU10" s="38">
        <f t="shared" si="7"/>
        <v>0</v>
      </c>
      <c r="BV10" s="38">
        <f t="shared" si="7"/>
        <v>0</v>
      </c>
      <c r="BW10" s="38">
        <f t="shared" si="7"/>
        <v>0</v>
      </c>
      <c r="BX10" s="38">
        <f t="shared" si="7"/>
        <v>0</v>
      </c>
      <c r="BY10" s="38">
        <f t="shared" si="7"/>
        <v>0</v>
      </c>
      <c r="BZ10" s="38">
        <f t="shared" si="7"/>
        <v>0</v>
      </c>
      <c r="CA10" s="38">
        <f t="shared" si="7"/>
        <v>0</v>
      </c>
      <c r="CB10" s="38">
        <f t="shared" si="7"/>
        <v>0</v>
      </c>
      <c r="CC10" s="38">
        <f t="shared" si="7"/>
        <v>0</v>
      </c>
      <c r="CD10" s="38">
        <f t="shared" si="7"/>
        <v>0</v>
      </c>
      <c r="CE10" s="38">
        <f t="shared" si="7"/>
        <v>0</v>
      </c>
      <c r="CF10" s="38">
        <f t="shared" si="7"/>
        <v>0</v>
      </c>
      <c r="CG10" s="38">
        <f t="shared" si="7"/>
        <v>0</v>
      </c>
      <c r="CH10" s="38">
        <f t="shared" si="7"/>
        <v>0</v>
      </c>
      <c r="CI10" s="38">
        <f t="shared" si="7"/>
        <v>0</v>
      </c>
      <c r="CJ10" s="38">
        <f t="shared" si="7"/>
        <v>0</v>
      </c>
      <c r="CK10" s="38">
        <f t="shared" si="7"/>
        <v>0</v>
      </c>
      <c r="CL10" s="38">
        <f t="shared" si="7"/>
        <v>0</v>
      </c>
      <c r="CM10" s="38">
        <f t="shared" si="7"/>
        <v>0</v>
      </c>
      <c r="CN10" s="38">
        <f t="shared" si="7"/>
        <v>0</v>
      </c>
      <c r="CO10" s="38">
        <f t="shared" si="7"/>
        <v>0</v>
      </c>
      <c r="CP10" s="38">
        <f t="shared" si="7"/>
        <v>0</v>
      </c>
      <c r="CQ10" s="38">
        <f t="shared" si="7"/>
        <v>0</v>
      </c>
      <c r="CR10" s="38">
        <f t="shared" si="7"/>
        <v>0</v>
      </c>
      <c r="CS10" s="38">
        <f t="shared" si="7"/>
        <v>0</v>
      </c>
      <c r="CT10" s="38">
        <f t="shared" si="7"/>
        <v>0</v>
      </c>
      <c r="CU10" s="38">
        <f t="shared" si="7"/>
        <v>0</v>
      </c>
      <c r="CV10" s="38">
        <f t="shared" si="7"/>
        <v>0</v>
      </c>
      <c r="CW10" s="40"/>
    </row>
    <row r="11" spans="1:103" customFormat="1" ht="15" x14ac:dyDescent="0.25"/>
    <row r="12" spans="1:103" customFormat="1" ht="15" x14ac:dyDescent="0.25">
      <c r="A12" s="41" t="str">
        <f>E5</f>
        <v>SAVEMORE MACTAN</v>
      </c>
      <c r="B12" s="42"/>
      <c r="C12" s="43"/>
      <c r="D12" s="44"/>
      <c r="E12" s="44"/>
      <c r="F12" s="45"/>
      <c r="G12" s="46"/>
      <c r="H12" s="47"/>
      <c r="I12" s="48"/>
      <c r="J12" s="49"/>
      <c r="K12" s="50"/>
      <c r="L12" s="51"/>
      <c r="M12" s="52"/>
      <c r="N12" s="53"/>
      <c r="O12" s="54"/>
      <c r="P12" s="55"/>
    </row>
    <row r="13" spans="1:103" customFormat="1" ht="15" x14ac:dyDescent="0.25">
      <c r="A13" s="56"/>
      <c r="B13" s="57"/>
      <c r="C13" s="58"/>
      <c r="D13" s="59" t="s">
        <v>112</v>
      </c>
      <c r="E13" s="59" t="s">
        <v>113</v>
      </c>
      <c r="F13" s="60" t="s">
        <v>114</v>
      </c>
      <c r="G13" s="61"/>
      <c r="H13" s="62"/>
      <c r="I13" s="63"/>
      <c r="J13" s="64"/>
      <c r="K13" s="1"/>
      <c r="L13" s="65"/>
      <c r="M13" s="66"/>
      <c r="N13" s="67"/>
      <c r="O13" s="68"/>
      <c r="P13" s="69"/>
    </row>
    <row r="14" spans="1:103" customFormat="1" ht="13.5" customHeight="1" x14ac:dyDescent="0.25">
      <c r="A14" s="70" t="s">
        <v>151</v>
      </c>
      <c r="B14" s="71"/>
      <c r="C14" s="72"/>
      <c r="D14" s="73">
        <f>R10</f>
        <v>2309.2928571428574</v>
      </c>
      <c r="E14" s="74"/>
      <c r="F14" s="75" t="str">
        <f>"In payment for powedered juice and 10 packs of beef tapa for storeroom using housefund received on " &amp; TEXT(A5, "mmmm dd, yyyy") &amp; " with SI#36-00236179 PR#30517,30098 RR#" &amp; " CPO#" &amp;B5</f>
        <v>In payment for powedered juice and 10 packs of beef tapa for storeroom using housefund received on August 09, 2025 with SI#36-00236179 PR#30517,30098 RR# CPO#18962</v>
      </c>
      <c r="G14" s="76"/>
      <c r="H14" s="77"/>
      <c r="I14" s="77"/>
      <c r="J14" s="76"/>
      <c r="K14" s="1"/>
      <c r="L14" s="65"/>
      <c r="M14" s="78"/>
      <c r="N14" s="79"/>
      <c r="O14" s="80"/>
      <c r="P14" s="81"/>
    </row>
    <row r="15" spans="1:103" customFormat="1" ht="13.5" customHeight="1" x14ac:dyDescent="0.25">
      <c r="A15" s="70" t="s">
        <v>160</v>
      </c>
      <c r="B15" s="71"/>
      <c r="C15" s="72"/>
      <c r="D15" s="73">
        <f>W10</f>
        <v>468.02678571428572</v>
      </c>
      <c r="E15" s="74"/>
      <c r="F15" s="75" t="s">
        <v>161</v>
      </c>
      <c r="G15" s="76"/>
      <c r="H15" s="77"/>
      <c r="I15" s="77"/>
      <c r="J15" s="76"/>
      <c r="K15" s="1"/>
      <c r="L15" s="65"/>
      <c r="M15" s="78"/>
      <c r="N15" s="79"/>
      <c r="O15" s="80"/>
      <c r="P15" s="81"/>
    </row>
    <row r="16" spans="1:103" customFormat="1" ht="15" x14ac:dyDescent="0.25">
      <c r="A16" s="70" t="s">
        <v>115</v>
      </c>
      <c r="B16" s="71"/>
      <c r="C16" s="72"/>
      <c r="D16" s="73">
        <f>Q10</f>
        <v>329.9785714285714</v>
      </c>
      <c r="E16" s="74"/>
      <c r="F16" s="64" t="str">
        <f>"Recording input VAT for expenses and purchases made using house fund for " &amp; TEXT(A5, "mmmm dd, yyyy")</f>
        <v>Recording input VAT for expenses and purchases made using house fund for August 09, 2025</v>
      </c>
      <c r="G16" s="82"/>
      <c r="H16" s="83"/>
      <c r="I16" s="84"/>
      <c r="J16" s="82"/>
      <c r="K16" s="1"/>
      <c r="L16" s="65"/>
      <c r="M16" s="66"/>
      <c r="N16" s="67"/>
      <c r="O16" s="68"/>
      <c r="P16" s="69"/>
    </row>
    <row r="17" spans="1:16" customFormat="1" ht="15" x14ac:dyDescent="0.25">
      <c r="A17" s="85" t="s">
        <v>116</v>
      </c>
      <c r="B17" s="86"/>
      <c r="C17" s="87"/>
      <c r="D17" s="88"/>
      <c r="E17" s="74">
        <f>P10</f>
        <v>27.498214285714283</v>
      </c>
      <c r="F17" s="89" t="str">
        <f>"Recording the tax withheld for expenses and purchases using the house fund received on " &amp; TEXT(A5, "mmmm dd, yyyy")</f>
        <v>Recording the tax withheld for expenses and purchases using the house fund received on August 09, 2025</v>
      </c>
      <c r="G17" s="82"/>
      <c r="H17" s="83"/>
      <c r="I17" s="84"/>
      <c r="J17" s="82"/>
      <c r="K17" s="1"/>
      <c r="L17" s="65"/>
      <c r="M17" s="66"/>
      <c r="N17" s="67"/>
      <c r="O17" s="68"/>
      <c r="P17" s="69"/>
    </row>
    <row r="18" spans="1:16" customFormat="1" ht="15" x14ac:dyDescent="0.25">
      <c r="A18" s="70" t="s">
        <v>117</v>
      </c>
      <c r="B18" s="86"/>
      <c r="C18" s="87"/>
      <c r="D18" s="90"/>
      <c r="E18" s="91">
        <f>M10</f>
        <v>3079.8</v>
      </c>
      <c r="F18" s="89" t="str">
        <f>"Recording house fund expenses for replenishment on " &amp; TEXT(A5, "mmmm dd, yyyy")</f>
        <v>Recording house fund expenses for replenishment on August 09, 2025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/>
      <c r="B19" s="86"/>
      <c r="C19" s="87"/>
      <c r="D19" s="88">
        <f>SUM(D14:D16)</f>
        <v>3107.2982142857145</v>
      </c>
      <c r="E19" s="88">
        <f>SUM(E14:E18)</f>
        <v>3107.2982142857145</v>
      </c>
      <c r="F19" s="92"/>
      <c r="G19" s="92"/>
      <c r="H19" s="93"/>
      <c r="I19" s="94"/>
      <c r="J19" s="92"/>
      <c r="K19" s="1"/>
      <c r="L19" s="65"/>
      <c r="M19" s="66"/>
      <c r="N19" s="67"/>
      <c r="O19" s="68"/>
      <c r="P19" s="69"/>
    </row>
    <row r="20" spans="1:16" customFormat="1" ht="15" x14ac:dyDescent="0.25">
      <c r="A20" s="95" t="s">
        <v>118</v>
      </c>
      <c r="B20" s="96" t="str">
        <f>"To record house fund expenses on " &amp; TEXT(A5, "mmmm dd, yyyy") &amp; " with PCV#" &amp; C5</f>
        <v>To record house fund expenses on August 09, 2025 with PCV#</v>
      </c>
      <c r="C20" s="97"/>
      <c r="D20" s="98"/>
      <c r="E20" s="98"/>
      <c r="F20" s="98"/>
      <c r="G20" s="92"/>
      <c r="H20" s="93"/>
      <c r="I20" s="94"/>
      <c r="J20" s="92"/>
      <c r="K20" s="1"/>
      <c r="L20" s="65"/>
      <c r="M20" s="66"/>
      <c r="N20" s="67"/>
      <c r="O20" s="68"/>
      <c r="P20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2B38-F3AD-499F-85E5-32492B1F58CD}">
  <sheetPr>
    <tabColor rgb="FFFF0066"/>
  </sheetPr>
  <dimension ref="A1:CY24"/>
  <sheetViews>
    <sheetView workbookViewId="0">
      <selection activeCell="N12" sqref="N12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ht="12" x14ac:dyDescent="0.2">
      <c r="A5" s="2">
        <v>45877</v>
      </c>
      <c r="B5" s="3" t="s">
        <v>146</v>
      </c>
      <c r="C5" s="4"/>
      <c r="D5" s="5" t="s">
        <v>122</v>
      </c>
      <c r="E5" s="156" t="s">
        <v>162</v>
      </c>
      <c r="F5" s="156" t="s">
        <v>163</v>
      </c>
      <c r="G5" s="156" t="s">
        <v>164</v>
      </c>
      <c r="H5" s="156">
        <v>92474</v>
      </c>
      <c r="I5" s="10"/>
      <c r="J5" s="11" t="s">
        <v>165</v>
      </c>
      <c r="K5" s="12">
        <v>3</v>
      </c>
      <c r="L5" s="13">
        <v>202</v>
      </c>
      <c r="M5" s="14">
        <f t="shared" ref="M5:M14" si="0">L5*K5</f>
        <v>606</v>
      </c>
      <c r="N5" s="15"/>
      <c r="O5" s="16" t="s">
        <v>111</v>
      </c>
      <c r="P5" s="17">
        <f>M5/1.12*0.01</f>
        <v>5.4107142857142856</v>
      </c>
      <c r="Q5" s="18">
        <f>M5/1.12*0.12</f>
        <v>64.928571428571431</v>
      </c>
      <c r="R5" s="17">
        <f>M5+P5-Q5</f>
        <v>546.48214285714289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 t="s">
        <v>166</v>
      </c>
      <c r="K6" s="12">
        <v>3</v>
      </c>
      <c r="L6" s="13">
        <v>373</v>
      </c>
      <c r="M6" s="14">
        <f t="shared" si="0"/>
        <v>1119</v>
      </c>
      <c r="N6" s="15"/>
      <c r="O6" s="16" t="s">
        <v>111</v>
      </c>
      <c r="P6" s="17">
        <f t="shared" ref="P6:P14" si="1">M6/1.12*0.01</f>
        <v>9.9910714285714288</v>
      </c>
      <c r="Q6" s="18">
        <f t="shared" ref="Q6:Q14" si="2">M6/1.12*0.12</f>
        <v>119.89285714285712</v>
      </c>
      <c r="R6" s="17">
        <f t="shared" ref="R6:R14" si="3">M6+P6-Q6</f>
        <v>1009.0982142857142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 t="s">
        <v>167</v>
      </c>
      <c r="K7" s="12">
        <v>5</v>
      </c>
      <c r="L7" s="13">
        <v>86</v>
      </c>
      <c r="M7" s="14">
        <f t="shared" si="0"/>
        <v>430</v>
      </c>
      <c r="N7" s="15"/>
      <c r="O7" s="16" t="s">
        <v>111</v>
      </c>
      <c r="P7" s="17">
        <f t="shared" si="1"/>
        <v>3.839285714285714</v>
      </c>
      <c r="Q7" s="18">
        <f t="shared" si="2"/>
        <v>46.071428571428562</v>
      </c>
      <c r="R7" s="17">
        <f t="shared" si="3"/>
        <v>387.76785714285717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 t="s">
        <v>168</v>
      </c>
      <c r="K8" s="12">
        <v>24</v>
      </c>
      <c r="L8" s="13">
        <v>19.25</v>
      </c>
      <c r="M8" s="14">
        <f t="shared" si="0"/>
        <v>462</v>
      </c>
      <c r="N8" s="15"/>
      <c r="O8" s="16" t="s">
        <v>111</v>
      </c>
      <c r="P8" s="17">
        <f t="shared" si="1"/>
        <v>4.1249999999999991</v>
      </c>
      <c r="Q8" s="18">
        <f t="shared" si="2"/>
        <v>49.499999999999993</v>
      </c>
      <c r="R8" s="17">
        <f t="shared" si="3"/>
        <v>416.625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 t="s">
        <v>169</v>
      </c>
      <c r="K9" s="12">
        <v>7</v>
      </c>
      <c r="L9" s="13">
        <v>195</v>
      </c>
      <c r="M9" s="14">
        <f t="shared" si="0"/>
        <v>1365</v>
      </c>
      <c r="N9" s="15"/>
      <c r="O9" s="16" t="s">
        <v>111</v>
      </c>
      <c r="P9" s="17">
        <f t="shared" si="1"/>
        <v>12.187499999999998</v>
      </c>
      <c r="Q9" s="18">
        <f t="shared" si="2"/>
        <v>146.24999999999997</v>
      </c>
      <c r="R9" s="17">
        <f t="shared" si="3"/>
        <v>1230.9375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 t="s">
        <v>170</v>
      </c>
      <c r="K10" s="12">
        <v>1</v>
      </c>
      <c r="L10" s="13">
        <v>103.05</v>
      </c>
      <c r="M10" s="14">
        <f t="shared" si="0"/>
        <v>103.05</v>
      </c>
      <c r="N10" s="15"/>
      <c r="O10" s="16" t="s">
        <v>111</v>
      </c>
      <c r="P10" s="17">
        <f t="shared" si="1"/>
        <v>0.92008928571428561</v>
      </c>
      <c r="Q10" s="18">
        <f t="shared" si="2"/>
        <v>11.041071428571426</v>
      </c>
      <c r="R10" s="17">
        <f t="shared" si="3"/>
        <v>92.929017857142853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 t="s">
        <v>171</v>
      </c>
      <c r="K11" s="12">
        <v>10</v>
      </c>
      <c r="L11" s="13">
        <v>100.5</v>
      </c>
      <c r="M11" s="14">
        <f t="shared" si="0"/>
        <v>1005</v>
      </c>
      <c r="N11" s="15"/>
      <c r="O11" s="16" t="s">
        <v>111</v>
      </c>
      <c r="P11" s="17">
        <f t="shared" si="1"/>
        <v>8.9732142857142847</v>
      </c>
      <c r="Q11" s="18">
        <f t="shared" si="2"/>
        <v>107.6785714285714</v>
      </c>
      <c r="R11" s="17">
        <f t="shared" si="3"/>
        <v>906.29464285714289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 t="s">
        <v>172</v>
      </c>
      <c r="K12" s="12">
        <v>10</v>
      </c>
      <c r="L12" s="13">
        <v>175.05</v>
      </c>
      <c r="M12" s="14">
        <f t="shared" si="0"/>
        <v>1750.5</v>
      </c>
      <c r="N12" s="15"/>
      <c r="O12" s="16" t="s">
        <v>111</v>
      </c>
      <c r="P12" s="17">
        <f t="shared" si="1"/>
        <v>15.629464285714285</v>
      </c>
      <c r="Q12" s="18">
        <f t="shared" si="2"/>
        <v>187.55357142857142</v>
      </c>
      <c r="R12" s="17">
        <f t="shared" si="3"/>
        <v>1578.5758928571429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5" customFormat="1" x14ac:dyDescent="0.2">
      <c r="A13" s="2"/>
      <c r="B13" s="3"/>
      <c r="C13" s="4"/>
      <c r="E13" s="6"/>
      <c r="F13" s="7"/>
      <c r="G13" s="8"/>
      <c r="H13" s="9"/>
      <c r="I13" s="10"/>
      <c r="J13" s="11" t="s">
        <v>173</v>
      </c>
      <c r="K13" s="12">
        <v>24</v>
      </c>
      <c r="L13" s="13">
        <v>19.25</v>
      </c>
      <c r="M13" s="14">
        <f t="shared" si="0"/>
        <v>462</v>
      </c>
      <c r="N13" s="15"/>
      <c r="O13" s="16" t="s">
        <v>111</v>
      </c>
      <c r="P13" s="17">
        <f t="shared" si="1"/>
        <v>4.1249999999999991</v>
      </c>
      <c r="Q13" s="18">
        <f t="shared" si="2"/>
        <v>49.499999999999993</v>
      </c>
      <c r="R13" s="17">
        <f t="shared" si="3"/>
        <v>416.625</v>
      </c>
      <c r="S13" s="19"/>
      <c r="T13" s="19"/>
      <c r="U13" s="19"/>
      <c r="V13" s="19"/>
      <c r="W13" s="17"/>
      <c r="X13" s="20"/>
      <c r="Y13" s="19"/>
      <c r="Z13" s="19"/>
      <c r="AA13" s="19"/>
      <c r="AB13" s="19"/>
      <c r="AC13" s="19"/>
      <c r="AD13" s="19"/>
      <c r="AF13" s="19"/>
      <c r="AH13" s="17"/>
      <c r="AI13" s="19"/>
      <c r="AJ13" s="19"/>
      <c r="AK13" s="19"/>
      <c r="AL13" s="19"/>
      <c r="AM13" s="17"/>
      <c r="AN13" s="19"/>
      <c r="AO13" s="19"/>
      <c r="AP13" s="19"/>
      <c r="AQ13" s="19"/>
      <c r="AR13" s="19"/>
      <c r="AS13" s="21"/>
      <c r="AU13" s="19"/>
      <c r="AW13" s="22"/>
      <c r="AX13" s="19"/>
      <c r="AZ13" s="19"/>
      <c r="BC13" s="19"/>
      <c r="BD13" s="19"/>
      <c r="BE13" s="19"/>
      <c r="BF13" s="19"/>
      <c r="BG13" s="19"/>
      <c r="BH13" s="19"/>
      <c r="BI13" s="19"/>
      <c r="BJ13" s="19"/>
      <c r="BK13" s="13"/>
      <c r="BN13" s="19"/>
      <c r="BO13" s="17"/>
      <c r="BP13" s="19"/>
      <c r="BQ13" s="17"/>
      <c r="BR13" s="19"/>
      <c r="BS13" s="13"/>
      <c r="BU13" s="23"/>
      <c r="BV13" s="23"/>
      <c r="BW13" s="24"/>
      <c r="CA13" s="24"/>
      <c r="CB13" s="24"/>
      <c r="CC13" s="24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25"/>
      <c r="CW13" s="26"/>
    </row>
    <row r="14" spans="1:103" s="5" customFormat="1" x14ac:dyDescent="0.2">
      <c r="A14" s="2"/>
      <c r="B14" s="3"/>
      <c r="C14" s="4"/>
      <c r="E14" s="6"/>
      <c r="F14" s="7"/>
      <c r="G14" s="8"/>
      <c r="H14" s="9"/>
      <c r="I14" s="10"/>
      <c r="J14" s="11" t="s">
        <v>174</v>
      </c>
      <c r="K14" s="12">
        <v>24</v>
      </c>
      <c r="L14" s="13">
        <v>19.25</v>
      </c>
      <c r="M14" s="14">
        <f t="shared" si="0"/>
        <v>462</v>
      </c>
      <c r="N14" s="15"/>
      <c r="O14" s="16" t="s">
        <v>111</v>
      </c>
      <c r="P14" s="17">
        <f t="shared" si="1"/>
        <v>4.1249999999999991</v>
      </c>
      <c r="Q14" s="18">
        <f t="shared" si="2"/>
        <v>49.499999999999993</v>
      </c>
      <c r="R14" s="17">
        <f t="shared" si="3"/>
        <v>416.625</v>
      </c>
      <c r="S14" s="19"/>
      <c r="T14" s="19"/>
      <c r="U14" s="19"/>
      <c r="V14" s="19"/>
      <c r="W14" s="17"/>
      <c r="X14" s="20"/>
      <c r="Y14" s="19"/>
      <c r="Z14" s="19"/>
      <c r="AA14" s="19"/>
      <c r="AB14" s="19"/>
      <c r="AC14" s="19"/>
      <c r="AD14" s="19"/>
      <c r="AF14" s="19"/>
      <c r="AH14" s="17"/>
      <c r="AI14" s="19"/>
      <c r="AJ14" s="19"/>
      <c r="AK14" s="19"/>
      <c r="AL14" s="19"/>
      <c r="AM14" s="17"/>
      <c r="AN14" s="19"/>
      <c r="AO14" s="19"/>
      <c r="AP14" s="19"/>
      <c r="AQ14" s="19"/>
      <c r="AR14" s="19"/>
      <c r="AS14" s="21"/>
      <c r="AU14" s="19"/>
      <c r="AW14" s="22"/>
      <c r="AX14" s="19"/>
      <c r="AZ14" s="19"/>
      <c r="BC14" s="19"/>
      <c r="BD14" s="19"/>
      <c r="BE14" s="19"/>
      <c r="BF14" s="19"/>
      <c r="BG14" s="19"/>
      <c r="BH14" s="19"/>
      <c r="BI14" s="19"/>
      <c r="BJ14" s="19"/>
      <c r="BK14" s="13"/>
      <c r="BN14" s="19"/>
      <c r="BO14" s="17"/>
      <c r="BP14" s="19"/>
      <c r="BQ14" s="17"/>
      <c r="BR14" s="19"/>
      <c r="BS14" s="13"/>
      <c r="BU14" s="23"/>
      <c r="BV14" s="23"/>
      <c r="BW14" s="24"/>
      <c r="CA14" s="24"/>
      <c r="CB14" s="24"/>
      <c r="CC14" s="24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25"/>
      <c r="CW14" s="26"/>
    </row>
    <row r="15" spans="1:103" s="30" customFormat="1" ht="11.25" x14ac:dyDescent="0.2">
      <c r="A15" s="27"/>
      <c r="B15" s="28"/>
      <c r="C15" s="29"/>
      <c r="E15" s="31"/>
      <c r="F15" s="32"/>
      <c r="G15" s="33"/>
      <c r="H15" s="34"/>
      <c r="I15" s="34"/>
      <c r="J15" s="35"/>
      <c r="K15" s="36"/>
      <c r="L15" s="37"/>
      <c r="M15" s="38">
        <f>SUM(M5:M14)</f>
        <v>7764.55</v>
      </c>
      <c r="N15" s="38">
        <f>M15</f>
        <v>7764.55</v>
      </c>
      <c r="O15" s="39" t="s">
        <v>111</v>
      </c>
      <c r="P15" s="38">
        <f>SUM(P5:P14)</f>
        <v>69.326339285714283</v>
      </c>
      <c r="Q15" s="38">
        <f>SUM(Q5:Q14)</f>
        <v>831.9160714285714</v>
      </c>
      <c r="R15" s="38">
        <f>SUM(R5:R14)</f>
        <v>7001.9602678571428</v>
      </c>
      <c r="S15" s="38">
        <f t="shared" ref="S15:AD15" si="4">SUM(S5:S5)</f>
        <v>0</v>
      </c>
      <c r="T15" s="38">
        <f t="shared" si="4"/>
        <v>0</v>
      </c>
      <c r="U15" s="38">
        <f t="shared" si="4"/>
        <v>0</v>
      </c>
      <c r="V15" s="38">
        <f t="shared" si="4"/>
        <v>0</v>
      </c>
      <c r="W15" s="38">
        <f t="shared" si="4"/>
        <v>0</v>
      </c>
      <c r="X15" s="38">
        <f t="shared" si="4"/>
        <v>0</v>
      </c>
      <c r="Y15" s="38">
        <f t="shared" si="4"/>
        <v>0</v>
      </c>
      <c r="Z15" s="38">
        <f t="shared" si="4"/>
        <v>0</v>
      </c>
      <c r="AA15" s="38">
        <f t="shared" si="4"/>
        <v>0</v>
      </c>
      <c r="AB15" s="38">
        <f t="shared" si="4"/>
        <v>0</v>
      </c>
      <c r="AC15" s="38">
        <f t="shared" si="4"/>
        <v>0</v>
      </c>
      <c r="AD15" s="38">
        <f t="shared" si="4"/>
        <v>0</v>
      </c>
      <c r="AF15" s="38">
        <f>SUM(AF5:AF5)</f>
        <v>0</v>
      </c>
      <c r="AH15" s="38">
        <f t="shared" ref="AH15:AZ15" si="5">SUM(AH5:AH5)</f>
        <v>0</v>
      </c>
      <c r="AI15" s="38">
        <f t="shared" si="5"/>
        <v>0</v>
      </c>
      <c r="AJ15" s="38">
        <f t="shared" si="5"/>
        <v>0</v>
      </c>
      <c r="AK15" s="38">
        <f t="shared" si="5"/>
        <v>0</v>
      </c>
      <c r="AL15" s="38">
        <f t="shared" si="5"/>
        <v>0</v>
      </c>
      <c r="AM15" s="38">
        <f t="shared" si="5"/>
        <v>0</v>
      </c>
      <c r="AN15" s="38">
        <f t="shared" si="5"/>
        <v>0</v>
      </c>
      <c r="AO15" s="38">
        <f t="shared" si="5"/>
        <v>0</v>
      </c>
      <c r="AP15" s="38">
        <f t="shared" si="5"/>
        <v>0</v>
      </c>
      <c r="AQ15" s="38">
        <f t="shared" si="5"/>
        <v>0</v>
      </c>
      <c r="AR15" s="38">
        <f t="shared" si="5"/>
        <v>0</v>
      </c>
      <c r="AS15" s="38">
        <f t="shared" si="5"/>
        <v>0</v>
      </c>
      <c r="AT15" s="38">
        <f t="shared" si="5"/>
        <v>0</v>
      </c>
      <c r="AU15" s="38">
        <f t="shared" si="5"/>
        <v>0</v>
      </c>
      <c r="AV15" s="38">
        <f t="shared" si="5"/>
        <v>0</v>
      </c>
      <c r="AW15" s="38">
        <f t="shared" si="5"/>
        <v>0</v>
      </c>
      <c r="AX15" s="38">
        <f t="shared" si="5"/>
        <v>0</v>
      </c>
      <c r="AY15" s="38">
        <f t="shared" si="5"/>
        <v>0</v>
      </c>
      <c r="AZ15" s="38">
        <f t="shared" si="5"/>
        <v>0</v>
      </c>
      <c r="BB15" s="38">
        <f t="shared" ref="BB15:CV15" si="6">SUM(BB5:BB5)</f>
        <v>0</v>
      </c>
      <c r="BC15" s="38">
        <f t="shared" si="6"/>
        <v>0</v>
      </c>
      <c r="BD15" s="38">
        <f t="shared" si="6"/>
        <v>0</v>
      </c>
      <c r="BE15" s="38">
        <f t="shared" si="6"/>
        <v>0</v>
      </c>
      <c r="BF15" s="38">
        <f t="shared" si="6"/>
        <v>0</v>
      </c>
      <c r="BG15" s="38">
        <f t="shared" si="6"/>
        <v>0</v>
      </c>
      <c r="BH15" s="38">
        <f t="shared" si="6"/>
        <v>0</v>
      </c>
      <c r="BI15" s="38">
        <f t="shared" si="6"/>
        <v>0</v>
      </c>
      <c r="BJ15" s="38">
        <f t="shared" si="6"/>
        <v>0</v>
      </c>
      <c r="BK15" s="38">
        <f t="shared" si="6"/>
        <v>0</v>
      </c>
      <c r="BL15" s="38">
        <f t="shared" si="6"/>
        <v>0</v>
      </c>
      <c r="BM15" s="38">
        <f t="shared" si="6"/>
        <v>0</v>
      </c>
      <c r="BN15" s="38">
        <f t="shared" si="6"/>
        <v>0</v>
      </c>
      <c r="BO15" s="38">
        <f t="shared" si="6"/>
        <v>0</v>
      </c>
      <c r="BP15" s="38">
        <f t="shared" si="6"/>
        <v>0</v>
      </c>
      <c r="BQ15" s="38">
        <f t="shared" si="6"/>
        <v>0</v>
      </c>
      <c r="BR15" s="38">
        <f t="shared" si="6"/>
        <v>0</v>
      </c>
      <c r="BS15" s="38">
        <f t="shared" si="6"/>
        <v>0</v>
      </c>
      <c r="BT15" s="38">
        <f t="shared" si="6"/>
        <v>0</v>
      </c>
      <c r="BU15" s="38">
        <f t="shared" si="6"/>
        <v>0</v>
      </c>
      <c r="BV15" s="38">
        <f t="shared" si="6"/>
        <v>0</v>
      </c>
      <c r="BW15" s="38">
        <f t="shared" si="6"/>
        <v>0</v>
      </c>
      <c r="BX15" s="38">
        <f t="shared" si="6"/>
        <v>0</v>
      </c>
      <c r="BY15" s="38">
        <f t="shared" si="6"/>
        <v>0</v>
      </c>
      <c r="BZ15" s="38">
        <f t="shared" si="6"/>
        <v>0</v>
      </c>
      <c r="CA15" s="38">
        <f t="shared" si="6"/>
        <v>0</v>
      </c>
      <c r="CB15" s="38">
        <f t="shared" si="6"/>
        <v>0</v>
      </c>
      <c r="CC15" s="38">
        <f t="shared" si="6"/>
        <v>0</v>
      </c>
      <c r="CD15" s="38">
        <f t="shared" si="6"/>
        <v>0</v>
      </c>
      <c r="CE15" s="38">
        <f t="shared" si="6"/>
        <v>0</v>
      </c>
      <c r="CF15" s="38">
        <f t="shared" si="6"/>
        <v>0</v>
      </c>
      <c r="CG15" s="38">
        <f t="shared" si="6"/>
        <v>0</v>
      </c>
      <c r="CH15" s="38">
        <f t="shared" si="6"/>
        <v>0</v>
      </c>
      <c r="CI15" s="38">
        <f t="shared" si="6"/>
        <v>0</v>
      </c>
      <c r="CJ15" s="38">
        <f t="shared" si="6"/>
        <v>0</v>
      </c>
      <c r="CK15" s="38">
        <f t="shared" si="6"/>
        <v>0</v>
      </c>
      <c r="CL15" s="38">
        <f t="shared" si="6"/>
        <v>0</v>
      </c>
      <c r="CM15" s="38">
        <f t="shared" si="6"/>
        <v>0</v>
      </c>
      <c r="CN15" s="38">
        <f t="shared" si="6"/>
        <v>0</v>
      </c>
      <c r="CO15" s="38">
        <f t="shared" si="6"/>
        <v>0</v>
      </c>
      <c r="CP15" s="38">
        <f t="shared" si="6"/>
        <v>0</v>
      </c>
      <c r="CQ15" s="38">
        <f t="shared" si="6"/>
        <v>0</v>
      </c>
      <c r="CR15" s="38">
        <f t="shared" si="6"/>
        <v>0</v>
      </c>
      <c r="CS15" s="38">
        <f t="shared" si="6"/>
        <v>0</v>
      </c>
      <c r="CT15" s="38">
        <f t="shared" si="6"/>
        <v>0</v>
      </c>
      <c r="CU15" s="38">
        <f t="shared" si="6"/>
        <v>0</v>
      </c>
      <c r="CV15" s="38">
        <f t="shared" si="6"/>
        <v>0</v>
      </c>
      <c r="CW15" s="40"/>
    </row>
    <row r="16" spans="1:103" customFormat="1" ht="15" x14ac:dyDescent="0.25"/>
    <row r="17" spans="1:16" customFormat="1" ht="15" x14ac:dyDescent="0.25">
      <c r="A17" s="41" t="str">
        <f>E5</f>
        <v>SUPER METRO MANDAUE</v>
      </c>
      <c r="B17" s="42"/>
      <c r="C17" s="43"/>
      <c r="D17" s="44"/>
      <c r="E17" s="44"/>
      <c r="F17" s="45"/>
      <c r="G17" s="46"/>
      <c r="H17" s="47"/>
      <c r="I17" s="48"/>
      <c r="J17" s="49"/>
      <c r="K17" s="50"/>
      <c r="L17" s="51"/>
      <c r="M17" s="52"/>
      <c r="N17" s="53"/>
      <c r="O17" s="54"/>
      <c r="P17" s="55"/>
    </row>
    <row r="18" spans="1:16" customFormat="1" ht="15" x14ac:dyDescent="0.25">
      <c r="A18" s="56"/>
      <c r="B18" s="57"/>
      <c r="C18" s="58"/>
      <c r="D18" s="59" t="s">
        <v>112</v>
      </c>
      <c r="E18" s="59" t="s">
        <v>113</v>
      </c>
      <c r="F18" s="60" t="s">
        <v>114</v>
      </c>
      <c r="G18" s="61"/>
      <c r="H18" s="62"/>
      <c r="I18" s="63"/>
      <c r="J18" s="64"/>
      <c r="K18" s="1"/>
      <c r="L18" s="65"/>
      <c r="M18" s="66"/>
      <c r="N18" s="67"/>
      <c r="O18" s="68"/>
      <c r="P18" s="69"/>
    </row>
    <row r="19" spans="1:16" customFormat="1" ht="13.5" customHeight="1" x14ac:dyDescent="0.25">
      <c r="A19" s="70" t="s">
        <v>151</v>
      </c>
      <c r="B19" s="71"/>
      <c r="C19" s="72"/>
      <c r="D19" s="73">
        <f>R15</f>
        <v>7001.9602678571428</v>
      </c>
      <c r="E19" s="74"/>
      <c r="F19" s="75" t="str">
        <f>"In payment for food inventory for storeroom using housefund received on " &amp; TEXT(A5, "mmmm dd, yyyy") &amp; " with SI#092474 PR#30517,30518,30098 RR#" &amp; " CPO#" &amp;B5</f>
        <v>In payment for food inventory for storeroom using housefund received on August 08, 2025 with SI#092474 PR#30517,30518,30098 RR# CPO#18962</v>
      </c>
      <c r="G19" s="76"/>
      <c r="H19" s="77"/>
      <c r="I19" s="77" t="s">
        <v>255</v>
      </c>
      <c r="J19" s="76"/>
      <c r="K19" s="1"/>
      <c r="L19" s="65"/>
      <c r="M19" s="78"/>
      <c r="N19" s="79"/>
      <c r="O19" s="80"/>
      <c r="P19" s="81"/>
    </row>
    <row r="20" spans="1:16" customFormat="1" ht="15" x14ac:dyDescent="0.25">
      <c r="A20" s="70" t="s">
        <v>115</v>
      </c>
      <c r="B20" s="71"/>
      <c r="C20" s="72"/>
      <c r="D20" s="73">
        <f>Q15</f>
        <v>831.9160714285714</v>
      </c>
      <c r="E20" s="74"/>
      <c r="F20" s="64" t="str">
        <f>"Recording input VAT for expenses and purchases made using house fund for " &amp; TEXT(A5, "mmmm dd, yyyy")</f>
        <v>Recording input VAT for expenses and purchases made using house fund for August 08, 2025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 t="s">
        <v>116</v>
      </c>
      <c r="B21" s="86"/>
      <c r="C21" s="87"/>
      <c r="D21" s="88"/>
      <c r="E21" s="74">
        <f>P15</f>
        <v>69.326339285714283</v>
      </c>
      <c r="F21" s="89" t="str">
        <f>"Recording the tax withheld for expenses and purchases using the house fund received on " &amp; TEXT(A5, "mmmm dd, yyyy")</f>
        <v>Recording the tax withheld for expenses and purchases using the house fund received on August 08, 2025</v>
      </c>
      <c r="G21" s="82"/>
      <c r="H21" s="83"/>
      <c r="I21" s="84"/>
      <c r="J21" s="82"/>
      <c r="K21" s="1"/>
      <c r="L21" s="65"/>
      <c r="M21" s="66"/>
      <c r="N21" s="67"/>
      <c r="O21" s="68"/>
      <c r="P21" s="69"/>
    </row>
    <row r="22" spans="1:16" customFormat="1" ht="15" x14ac:dyDescent="0.25">
      <c r="A22" s="70" t="s">
        <v>117</v>
      </c>
      <c r="B22" s="86"/>
      <c r="C22" s="87"/>
      <c r="D22" s="90"/>
      <c r="E22" s="91">
        <f>M15</f>
        <v>7764.55</v>
      </c>
      <c r="F22" s="89" t="str">
        <f>"Recording house fund expenses for replenishment on " &amp; TEXT(A5, "mmmm dd, yyyy")</f>
        <v>Recording house fund expenses for replenishment on August 08, 2025</v>
      </c>
      <c r="G22" s="82"/>
      <c r="H22" s="83"/>
      <c r="I22" s="84"/>
      <c r="J22" s="82"/>
      <c r="K22" s="1"/>
      <c r="L22" s="65"/>
      <c r="M22" s="66"/>
      <c r="N22" s="67"/>
      <c r="O22" s="68"/>
      <c r="P22" s="69"/>
    </row>
    <row r="23" spans="1:16" customFormat="1" ht="15" x14ac:dyDescent="0.25">
      <c r="A23" s="85"/>
      <c r="B23" s="86"/>
      <c r="C23" s="87"/>
      <c r="D23" s="88">
        <f>SUM(D19:D20)</f>
        <v>7833.8763392857145</v>
      </c>
      <c r="E23" s="88">
        <f>SUM(E19:E22)</f>
        <v>7833.8763392857145</v>
      </c>
      <c r="F23" s="92"/>
      <c r="G23" s="92"/>
      <c r="H23" s="93"/>
      <c r="I23" s="94"/>
      <c r="J23" s="92"/>
      <c r="K23" s="1"/>
      <c r="L23" s="65"/>
      <c r="M23" s="66"/>
      <c r="N23" s="67"/>
      <c r="O23" s="68"/>
      <c r="P23" s="69"/>
    </row>
    <row r="24" spans="1:16" customFormat="1" ht="15" x14ac:dyDescent="0.25">
      <c r="A24" s="95" t="s">
        <v>118</v>
      </c>
      <c r="B24" s="96" t="str">
        <f>"To record house fund expenses on " &amp; TEXT(A5, "mmmm dd, yyyy") &amp; " with PCV#" &amp; C5</f>
        <v>To record house fund expenses on August 08, 2025 with PCV#</v>
      </c>
      <c r="C24" s="97"/>
      <c r="D24" s="98"/>
      <c r="E24" s="98"/>
      <c r="F24" s="98"/>
      <c r="G24" s="92"/>
      <c r="H24" s="93"/>
      <c r="I24" s="94"/>
      <c r="J24" s="92"/>
      <c r="K24" s="1"/>
      <c r="L24" s="65"/>
      <c r="M24" s="66"/>
      <c r="N24" s="67"/>
      <c r="O24" s="68"/>
      <c r="P24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C3EA-24D5-4238-A5DB-AD491BA71474}">
  <sheetPr>
    <tabColor rgb="FFFF0066"/>
  </sheetPr>
  <dimension ref="A1:CY16"/>
  <sheetViews>
    <sheetView topLeftCell="A4" workbookViewId="0">
      <selection activeCell="A7" sqref="A7:XFD12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ht="12" x14ac:dyDescent="0.2">
      <c r="A5" s="2">
        <v>45877</v>
      </c>
      <c r="B5" s="3" t="s">
        <v>146</v>
      </c>
      <c r="C5" s="4"/>
      <c r="D5" s="5" t="s">
        <v>122</v>
      </c>
      <c r="E5" s="156" t="s">
        <v>175</v>
      </c>
      <c r="F5" s="156" t="s">
        <v>176</v>
      </c>
      <c r="G5" s="156" t="s">
        <v>177</v>
      </c>
      <c r="H5" s="156">
        <v>1851920</v>
      </c>
      <c r="I5" s="10"/>
      <c r="J5" s="11" t="s">
        <v>178</v>
      </c>
      <c r="K5" s="12">
        <v>5</v>
      </c>
      <c r="L5" s="13">
        <v>107.5</v>
      </c>
      <c r="M5" s="14">
        <f t="shared" ref="M5:M6" si="0">L5*K5</f>
        <v>537.5</v>
      </c>
      <c r="N5" s="15"/>
      <c r="O5" s="16" t="s">
        <v>111</v>
      </c>
      <c r="P5" s="17">
        <f>M5/1.12*0.01</f>
        <v>4.7991071428571423</v>
      </c>
      <c r="Q5" s="18">
        <f>M5/1.12*0.12</f>
        <v>57.589285714285701</v>
      </c>
      <c r="R5" s="17">
        <f>M5+P5-Q5</f>
        <v>484.70982142857139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 t="s">
        <v>179</v>
      </c>
      <c r="K6" s="12">
        <v>10</v>
      </c>
      <c r="L6" s="13">
        <v>88</v>
      </c>
      <c r="M6" s="14">
        <f t="shared" si="0"/>
        <v>880</v>
      </c>
      <c r="N6" s="15"/>
      <c r="O6" s="16" t="s">
        <v>111</v>
      </c>
      <c r="P6" s="17">
        <f t="shared" ref="P6" si="1">M6/1.12*0.01</f>
        <v>7.8571428571428568</v>
      </c>
      <c r="Q6" s="18">
        <f t="shared" ref="Q6" si="2">M6/1.12*0.12</f>
        <v>94.285714285714278</v>
      </c>
      <c r="R6" s="17">
        <f t="shared" ref="R6" si="3">M6+P6-Q6</f>
        <v>793.57142857142867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30" customFormat="1" ht="11.25" x14ac:dyDescent="0.2">
      <c r="A7" s="27"/>
      <c r="B7" s="28"/>
      <c r="C7" s="29"/>
      <c r="E7" s="31"/>
      <c r="F7" s="32"/>
      <c r="G7" s="33"/>
      <c r="H7" s="34"/>
      <c r="I7" s="34"/>
      <c r="J7" s="35"/>
      <c r="K7" s="36"/>
      <c r="L7" s="37"/>
      <c r="M7" s="38">
        <f>SUM(M5:M6)</f>
        <v>1417.5</v>
      </c>
      <c r="N7" s="38">
        <f>M7</f>
        <v>1417.5</v>
      </c>
      <c r="O7" s="39" t="s">
        <v>111</v>
      </c>
      <c r="P7" s="38">
        <f>SUM(P5:P6)</f>
        <v>12.65625</v>
      </c>
      <c r="Q7" s="38">
        <f>SUM(Q5:Q6)</f>
        <v>151.87499999999997</v>
      </c>
      <c r="R7" s="38">
        <f>SUM(R5:R6)</f>
        <v>1278.28125</v>
      </c>
      <c r="S7" s="38">
        <f t="shared" ref="S7:AD7" si="4">SUM(S5:S5)</f>
        <v>0</v>
      </c>
      <c r="T7" s="38">
        <f t="shared" si="4"/>
        <v>0</v>
      </c>
      <c r="U7" s="38">
        <f t="shared" si="4"/>
        <v>0</v>
      </c>
      <c r="V7" s="38">
        <f t="shared" si="4"/>
        <v>0</v>
      </c>
      <c r="W7" s="38">
        <f t="shared" si="4"/>
        <v>0</v>
      </c>
      <c r="X7" s="38">
        <f t="shared" si="4"/>
        <v>0</v>
      </c>
      <c r="Y7" s="38">
        <f t="shared" si="4"/>
        <v>0</v>
      </c>
      <c r="Z7" s="38">
        <f t="shared" si="4"/>
        <v>0</v>
      </c>
      <c r="AA7" s="38">
        <f t="shared" si="4"/>
        <v>0</v>
      </c>
      <c r="AB7" s="38">
        <f t="shared" si="4"/>
        <v>0</v>
      </c>
      <c r="AC7" s="38">
        <f t="shared" si="4"/>
        <v>0</v>
      </c>
      <c r="AD7" s="38">
        <f t="shared" si="4"/>
        <v>0</v>
      </c>
      <c r="AF7" s="38">
        <f>SUM(AF5:AF5)</f>
        <v>0</v>
      </c>
      <c r="AH7" s="38">
        <f t="shared" ref="AH7:AZ7" si="5">SUM(AH5:AH5)</f>
        <v>0</v>
      </c>
      <c r="AI7" s="38">
        <f t="shared" si="5"/>
        <v>0</v>
      </c>
      <c r="AJ7" s="38">
        <f t="shared" si="5"/>
        <v>0</v>
      </c>
      <c r="AK7" s="38">
        <f t="shared" si="5"/>
        <v>0</v>
      </c>
      <c r="AL7" s="38">
        <f t="shared" si="5"/>
        <v>0</v>
      </c>
      <c r="AM7" s="38">
        <f t="shared" si="5"/>
        <v>0</v>
      </c>
      <c r="AN7" s="38">
        <f t="shared" si="5"/>
        <v>0</v>
      </c>
      <c r="AO7" s="38">
        <f t="shared" si="5"/>
        <v>0</v>
      </c>
      <c r="AP7" s="38">
        <f t="shared" si="5"/>
        <v>0</v>
      </c>
      <c r="AQ7" s="38">
        <f t="shared" si="5"/>
        <v>0</v>
      </c>
      <c r="AR7" s="38">
        <f t="shared" si="5"/>
        <v>0</v>
      </c>
      <c r="AS7" s="38">
        <f t="shared" si="5"/>
        <v>0</v>
      </c>
      <c r="AT7" s="38">
        <f t="shared" si="5"/>
        <v>0</v>
      </c>
      <c r="AU7" s="38">
        <f t="shared" si="5"/>
        <v>0</v>
      </c>
      <c r="AV7" s="38">
        <f t="shared" si="5"/>
        <v>0</v>
      </c>
      <c r="AW7" s="38">
        <f t="shared" si="5"/>
        <v>0</v>
      </c>
      <c r="AX7" s="38">
        <f t="shared" si="5"/>
        <v>0</v>
      </c>
      <c r="AY7" s="38">
        <f t="shared" si="5"/>
        <v>0</v>
      </c>
      <c r="AZ7" s="38">
        <f t="shared" si="5"/>
        <v>0</v>
      </c>
      <c r="BB7" s="38">
        <f t="shared" ref="BB7:CV7" si="6">SUM(BB5:BB5)</f>
        <v>0</v>
      </c>
      <c r="BC7" s="38">
        <f t="shared" si="6"/>
        <v>0</v>
      </c>
      <c r="BD7" s="38">
        <f t="shared" si="6"/>
        <v>0</v>
      </c>
      <c r="BE7" s="38">
        <f t="shared" si="6"/>
        <v>0</v>
      </c>
      <c r="BF7" s="38">
        <f t="shared" si="6"/>
        <v>0</v>
      </c>
      <c r="BG7" s="38">
        <f t="shared" si="6"/>
        <v>0</v>
      </c>
      <c r="BH7" s="38">
        <f t="shared" si="6"/>
        <v>0</v>
      </c>
      <c r="BI7" s="38">
        <f t="shared" si="6"/>
        <v>0</v>
      </c>
      <c r="BJ7" s="38">
        <f t="shared" si="6"/>
        <v>0</v>
      </c>
      <c r="BK7" s="38">
        <f t="shared" si="6"/>
        <v>0</v>
      </c>
      <c r="BL7" s="38">
        <f t="shared" si="6"/>
        <v>0</v>
      </c>
      <c r="BM7" s="38">
        <f t="shared" si="6"/>
        <v>0</v>
      </c>
      <c r="BN7" s="38">
        <f t="shared" si="6"/>
        <v>0</v>
      </c>
      <c r="BO7" s="38">
        <f t="shared" si="6"/>
        <v>0</v>
      </c>
      <c r="BP7" s="38">
        <f t="shared" si="6"/>
        <v>0</v>
      </c>
      <c r="BQ7" s="38">
        <f t="shared" si="6"/>
        <v>0</v>
      </c>
      <c r="BR7" s="38">
        <f t="shared" si="6"/>
        <v>0</v>
      </c>
      <c r="BS7" s="38">
        <f t="shared" si="6"/>
        <v>0</v>
      </c>
      <c r="BT7" s="38">
        <f t="shared" si="6"/>
        <v>0</v>
      </c>
      <c r="BU7" s="38">
        <f t="shared" si="6"/>
        <v>0</v>
      </c>
      <c r="BV7" s="38">
        <f t="shared" si="6"/>
        <v>0</v>
      </c>
      <c r="BW7" s="38">
        <f t="shared" si="6"/>
        <v>0</v>
      </c>
      <c r="BX7" s="38">
        <f t="shared" si="6"/>
        <v>0</v>
      </c>
      <c r="BY7" s="38">
        <f t="shared" si="6"/>
        <v>0</v>
      </c>
      <c r="BZ7" s="38">
        <f t="shared" si="6"/>
        <v>0</v>
      </c>
      <c r="CA7" s="38">
        <f t="shared" si="6"/>
        <v>0</v>
      </c>
      <c r="CB7" s="38">
        <f t="shared" si="6"/>
        <v>0</v>
      </c>
      <c r="CC7" s="38">
        <f t="shared" si="6"/>
        <v>0</v>
      </c>
      <c r="CD7" s="38">
        <f t="shared" si="6"/>
        <v>0</v>
      </c>
      <c r="CE7" s="38">
        <f t="shared" si="6"/>
        <v>0</v>
      </c>
      <c r="CF7" s="38">
        <f t="shared" si="6"/>
        <v>0</v>
      </c>
      <c r="CG7" s="38">
        <f t="shared" si="6"/>
        <v>0</v>
      </c>
      <c r="CH7" s="38">
        <f t="shared" si="6"/>
        <v>0</v>
      </c>
      <c r="CI7" s="38">
        <f t="shared" si="6"/>
        <v>0</v>
      </c>
      <c r="CJ7" s="38">
        <f t="shared" si="6"/>
        <v>0</v>
      </c>
      <c r="CK7" s="38">
        <f t="shared" si="6"/>
        <v>0</v>
      </c>
      <c r="CL7" s="38">
        <f t="shared" si="6"/>
        <v>0</v>
      </c>
      <c r="CM7" s="38">
        <f t="shared" si="6"/>
        <v>0</v>
      </c>
      <c r="CN7" s="38">
        <f t="shared" si="6"/>
        <v>0</v>
      </c>
      <c r="CO7" s="38">
        <f t="shared" si="6"/>
        <v>0</v>
      </c>
      <c r="CP7" s="38">
        <f t="shared" si="6"/>
        <v>0</v>
      </c>
      <c r="CQ7" s="38">
        <f t="shared" si="6"/>
        <v>0</v>
      </c>
      <c r="CR7" s="38">
        <f t="shared" si="6"/>
        <v>0</v>
      </c>
      <c r="CS7" s="38">
        <f t="shared" si="6"/>
        <v>0</v>
      </c>
      <c r="CT7" s="38">
        <f t="shared" si="6"/>
        <v>0</v>
      </c>
      <c r="CU7" s="38">
        <f t="shared" si="6"/>
        <v>0</v>
      </c>
      <c r="CV7" s="38">
        <f t="shared" si="6"/>
        <v>0</v>
      </c>
      <c r="CW7" s="40"/>
    </row>
    <row r="8" spans="1:103" customFormat="1" ht="15" x14ac:dyDescent="0.25"/>
    <row r="9" spans="1:103" customFormat="1" ht="15" x14ac:dyDescent="0.25">
      <c r="A9" s="41" t="str">
        <f>E5</f>
        <v xml:space="preserve">S &amp; R </v>
      </c>
      <c r="B9" s="42"/>
      <c r="C9" s="43"/>
      <c r="D9" s="44"/>
      <c r="E9" s="44"/>
      <c r="F9" s="45"/>
      <c r="G9" s="46"/>
      <c r="H9" s="47"/>
      <c r="I9" s="48"/>
      <c r="J9" s="49"/>
      <c r="K9" s="50"/>
      <c r="L9" s="51"/>
      <c r="M9" s="52"/>
      <c r="N9" s="53"/>
      <c r="O9" s="54"/>
      <c r="P9" s="55"/>
    </row>
    <row r="10" spans="1:103" customFormat="1" ht="15" x14ac:dyDescent="0.25">
      <c r="A10" s="56"/>
      <c r="B10" s="57"/>
      <c r="C10" s="58"/>
      <c r="D10" s="59" t="s">
        <v>112</v>
      </c>
      <c r="E10" s="59" t="s">
        <v>113</v>
      </c>
      <c r="F10" s="60" t="s">
        <v>114</v>
      </c>
      <c r="G10" s="61"/>
      <c r="H10" s="62"/>
      <c r="I10" s="63"/>
      <c r="J10" s="64"/>
      <c r="K10" s="1"/>
      <c r="L10" s="65"/>
      <c r="M10" s="66"/>
      <c r="N10" s="67"/>
      <c r="O10" s="68"/>
      <c r="P10" s="69"/>
    </row>
    <row r="11" spans="1:103" customFormat="1" ht="13.5" customHeight="1" x14ac:dyDescent="0.25">
      <c r="A11" s="70" t="s">
        <v>151</v>
      </c>
      <c r="B11" s="71"/>
      <c r="C11" s="72"/>
      <c r="D11" s="73">
        <f>R7</f>
        <v>1278.28125</v>
      </c>
      <c r="E11" s="74"/>
      <c r="F11" s="75" t="str">
        <f>"In payment for 5 baguette and 10 burger white for store room using housefund received on " &amp; TEXT(A5, "mmmm dd, yyyy") &amp; " with SI#1851920 PR#30517 RR#" &amp; " CPO#" &amp;B5</f>
        <v>In payment for 5 baguette and 10 burger white for store room using housefund received on August 08, 2025 with SI#1851920 PR#30517 RR# CPO#18962</v>
      </c>
      <c r="G11" s="76"/>
      <c r="H11" s="77"/>
      <c r="I11" s="77"/>
      <c r="J11" s="76"/>
      <c r="K11" s="1"/>
      <c r="L11" s="65"/>
      <c r="M11" s="78"/>
      <c r="N11" s="79"/>
      <c r="O11" s="80"/>
      <c r="P11" s="81"/>
    </row>
    <row r="12" spans="1:103" customFormat="1" ht="15" x14ac:dyDescent="0.25">
      <c r="A12" s="70" t="s">
        <v>115</v>
      </c>
      <c r="B12" s="71"/>
      <c r="C12" s="72"/>
      <c r="D12" s="73">
        <f>Q7</f>
        <v>151.87499999999997</v>
      </c>
      <c r="E12" s="74"/>
      <c r="F12" s="64" t="str">
        <f>"Recording input VAT for expenses and purchases made using house fund for " &amp; TEXT(A5, "mmmm dd, yyyy")</f>
        <v>Recording input VAT for expenses and purchases made using house fund for August 08,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85" t="s">
        <v>116</v>
      </c>
      <c r="B13" s="86"/>
      <c r="C13" s="87"/>
      <c r="D13" s="88"/>
      <c r="E13" s="74">
        <f>P7</f>
        <v>12.65625</v>
      </c>
      <c r="F13" s="89" t="str">
        <f>"Recording the tax withheld for expenses and purchases using the house fund received on " &amp; TEXT(A5, "mmmm dd, yyyy")</f>
        <v>Recording the tax withheld for expenses and purchases using the house fund received on August 08,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70" t="s">
        <v>117</v>
      </c>
      <c r="B14" s="86"/>
      <c r="C14" s="87"/>
      <c r="D14" s="90"/>
      <c r="E14" s="91">
        <f>M7</f>
        <v>1417.5</v>
      </c>
      <c r="F14" s="89" t="str">
        <f>"Recording house fund expenses for replenishment on " &amp; TEXT(A5, "mmmm dd, yyyy")</f>
        <v>Recording house fund expenses for replenishment on August 08, 2025</v>
      </c>
      <c r="G14" s="82"/>
      <c r="H14" s="83"/>
      <c r="I14" s="84"/>
      <c r="J14" s="82"/>
      <c r="K14" s="1"/>
      <c r="L14" s="65"/>
      <c r="M14" s="66"/>
      <c r="N14" s="67"/>
      <c r="O14" s="68"/>
      <c r="P14" s="69"/>
    </row>
    <row r="15" spans="1:103" customFormat="1" ht="15" x14ac:dyDescent="0.25">
      <c r="A15" s="85"/>
      <c r="B15" s="86"/>
      <c r="C15" s="87"/>
      <c r="D15" s="88">
        <f>SUM(D11:D12)</f>
        <v>1430.15625</v>
      </c>
      <c r="E15" s="88">
        <f>SUM(E11:E14)</f>
        <v>1430.15625</v>
      </c>
      <c r="F15" s="92"/>
      <c r="G15" s="92"/>
      <c r="H15" s="93"/>
      <c r="I15" s="94"/>
      <c r="J15" s="92"/>
      <c r="K15" s="1"/>
      <c r="L15" s="65"/>
      <c r="M15" s="66"/>
      <c r="N15" s="67"/>
      <c r="O15" s="68"/>
      <c r="P15" s="69"/>
    </row>
    <row r="16" spans="1:103" customFormat="1" ht="15" x14ac:dyDescent="0.25">
      <c r="A16" s="95" t="s">
        <v>118</v>
      </c>
      <c r="B16" s="96" t="str">
        <f>"To record house fund expenses on " &amp; TEXT(A5, "mmmm dd, yyyy") &amp; " with PCV#" &amp; C5</f>
        <v>To record house fund expenses on August 08, 2025 with PCV#</v>
      </c>
      <c r="C16" s="97"/>
      <c r="D16" s="98"/>
      <c r="E16" s="98"/>
      <c r="F16" s="98"/>
      <c r="G16" s="92"/>
      <c r="H16" s="93"/>
      <c r="I16" s="94"/>
      <c r="J16" s="92"/>
      <c r="K16" s="1"/>
      <c r="L16" s="65"/>
      <c r="M16" s="66"/>
      <c r="N16" s="67"/>
      <c r="O16" s="68"/>
      <c r="P16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A956-5CDC-401A-93F2-D0267269F020}">
  <sheetPr>
    <tabColor rgb="FFFF0066"/>
  </sheetPr>
  <dimension ref="A1:CY15"/>
  <sheetViews>
    <sheetView workbookViewId="0">
      <selection activeCell="A6" sqref="A6:XFD12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45877</v>
      </c>
      <c r="B5" s="3" t="s">
        <v>146</v>
      </c>
      <c r="C5" s="4"/>
      <c r="D5" s="5" t="s">
        <v>122</v>
      </c>
      <c r="E5" s="6" t="s">
        <v>180</v>
      </c>
      <c r="F5" s="7"/>
      <c r="G5" s="8"/>
      <c r="H5" s="9">
        <v>2797465</v>
      </c>
      <c r="I5" s="10"/>
      <c r="J5" s="11" t="s">
        <v>181</v>
      </c>
      <c r="K5" s="12">
        <v>1</v>
      </c>
      <c r="L5" s="13">
        <v>115</v>
      </c>
      <c r="M5" s="14">
        <f t="shared" ref="M5" si="0">L5*K5</f>
        <v>115</v>
      </c>
      <c r="N5" s="15"/>
      <c r="O5" s="16" t="s">
        <v>182</v>
      </c>
      <c r="P5" s="17"/>
      <c r="Q5" s="18"/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7">
        <f>M5+P5-Q5</f>
        <v>115</v>
      </c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115</v>
      </c>
      <c r="N6" s="38">
        <f>M6</f>
        <v>115</v>
      </c>
      <c r="O6" s="39" t="s">
        <v>137</v>
      </c>
      <c r="P6" s="38">
        <f>SUM(P5:P5)</f>
        <v>0</v>
      </c>
      <c r="Q6" s="38">
        <f>SUM(Q5:Q5)</f>
        <v>0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>SUM(BC5:BC5)</f>
        <v>115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 xml:space="preserve">MARKET 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183</v>
      </c>
      <c r="B10" s="71"/>
      <c r="C10" s="72"/>
      <c r="D10" s="73">
        <f>BC6</f>
        <v>115</v>
      </c>
      <c r="E10" s="74"/>
      <c r="F10" s="75" t="str">
        <f>"In payment for meal during purchasing trip using housefund received on " &amp; TEXT(A5, "mmmm dd, yyyy") &amp; " with SI#2797465" &amp; " CPO#" &amp;B5</f>
        <v>In payment for meal during purchasing trip using housefund received on August 08, 2025 with SI#2797465 CPO#18962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0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08,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0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08,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115</v>
      </c>
      <c r="F13" s="89" t="str">
        <f>"Recording house fund expenses for replenishment on " &amp; TEXT(A5, "mmmm dd, yyyy")</f>
        <v>Recording house fund expenses for replenishment on August 08,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115</v>
      </c>
      <c r="E14" s="88">
        <f>SUM(E10:E13)</f>
        <v>115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08,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181D-6BE8-464A-909D-83AF4CB72602}">
  <sheetPr>
    <tabColor rgb="FFFF0066"/>
  </sheetPr>
  <dimension ref="A1:CY15"/>
  <sheetViews>
    <sheetView workbookViewId="0">
      <selection activeCell="P5" sqref="P5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45877</v>
      </c>
      <c r="B5" s="3" t="s">
        <v>146</v>
      </c>
      <c r="C5" s="4"/>
      <c r="D5" s="5" t="s">
        <v>122</v>
      </c>
      <c r="E5" s="6" t="s">
        <v>184</v>
      </c>
      <c r="F5" s="7" t="s">
        <v>185</v>
      </c>
      <c r="G5" s="8" t="s">
        <v>186</v>
      </c>
      <c r="H5" s="9">
        <v>809984</v>
      </c>
      <c r="I5" s="10"/>
      <c r="J5" s="11" t="s">
        <v>187</v>
      </c>
      <c r="K5" s="12">
        <v>3</v>
      </c>
      <c r="L5" s="13">
        <v>1573</v>
      </c>
      <c r="M5" s="14">
        <f t="shared" ref="M5" si="0">L5*K5</f>
        <v>4719</v>
      </c>
      <c r="N5" s="15"/>
      <c r="O5" s="16" t="s">
        <v>111</v>
      </c>
      <c r="P5" s="17">
        <f>M5/1.12*0.01</f>
        <v>42.133928571428569</v>
      </c>
      <c r="Q5" s="18">
        <f>M5/1.12*0.12</f>
        <v>505.60714285714283</v>
      </c>
      <c r="R5" s="17">
        <f>M5+P5-Q5</f>
        <v>4255.5267857142853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4719</v>
      </c>
      <c r="N6" s="38">
        <f>M6</f>
        <v>4719</v>
      </c>
      <c r="O6" s="39" t="s">
        <v>111</v>
      </c>
      <c r="P6" s="38">
        <f>SUM(P5:P5)</f>
        <v>42.133928571428569</v>
      </c>
      <c r="Q6" s="38">
        <f>SUM(Q5:Q5)</f>
        <v>505.60714285714283</v>
      </c>
      <c r="R6" s="38">
        <f>SUM(R5:R5)</f>
        <v>4255.5267857142853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INTERNATIONAL PHARMACEUTICALS INC.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151</v>
      </c>
      <c r="B10" s="71"/>
      <c r="C10" s="72"/>
      <c r="D10" s="73">
        <f>R6</f>
        <v>4255.5267857142853</v>
      </c>
      <c r="E10" s="74"/>
      <c r="F10" s="75" t="str">
        <f>"In payment for 3 containers of palm oil for storeroom using housefund received on " &amp; TEXT(A5, "mmmm dd, yyyy") &amp; " with SI#0809984 PR#30517 RR#" &amp; " CPO#" &amp;B5</f>
        <v>In payment for 3 containers of palm oil for storeroom using housefund received on August 08, 2025 with SI#0809984 PR#30517 RR# CPO#18962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505.60714285714283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08,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42.133928571428569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08,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4719</v>
      </c>
      <c r="F13" s="89" t="str">
        <f>"Recording house fund expenses for replenishment on " &amp; TEXT(A5, "mmmm dd, yyyy")</f>
        <v>Recording house fund expenses for replenishment on August 08,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4761.1339285714284</v>
      </c>
      <c r="E14" s="88">
        <f>SUM(E10:E13)</f>
        <v>4761.1339285714284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08,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B094-73F7-4607-A6A0-08E6241483DF}">
  <sheetPr>
    <tabColor rgb="FFFF0066"/>
  </sheetPr>
  <dimension ref="A1:CY17"/>
  <sheetViews>
    <sheetView workbookViewId="0">
      <selection activeCell="P7" sqref="P7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45878</v>
      </c>
      <c r="B5" s="3" t="s">
        <v>188</v>
      </c>
      <c r="C5" s="4"/>
      <c r="D5" s="5" t="s">
        <v>189</v>
      </c>
      <c r="E5" s="6" t="s">
        <v>190</v>
      </c>
      <c r="F5" s="7" t="s">
        <v>191</v>
      </c>
      <c r="G5" s="8" t="s">
        <v>192</v>
      </c>
      <c r="H5" s="9">
        <v>12474</v>
      </c>
      <c r="I5" s="10"/>
      <c r="J5" s="11" t="s">
        <v>193</v>
      </c>
      <c r="K5" s="12">
        <v>15</v>
      </c>
      <c r="L5" s="12">
        <v>77.3</v>
      </c>
      <c r="M5" s="14">
        <f>L5*K5</f>
        <v>1159.5</v>
      </c>
      <c r="N5" s="15"/>
      <c r="O5" s="16" t="s">
        <v>137</v>
      </c>
      <c r="P5" s="17">
        <f>M5*0.01</f>
        <v>11.595000000000001</v>
      </c>
      <c r="Q5" s="18"/>
      <c r="R5" s="17">
        <f>M5+P5-Q5</f>
        <v>1171.095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 t="s">
        <v>194</v>
      </c>
      <c r="K6" s="12">
        <v>15</v>
      </c>
      <c r="L6" s="12">
        <v>87.25</v>
      </c>
      <c r="M6" s="14">
        <f>L6*K6</f>
        <v>1308.75</v>
      </c>
      <c r="N6" s="15"/>
      <c r="O6" s="16" t="s">
        <v>137</v>
      </c>
      <c r="P6" s="17">
        <f t="shared" ref="P6:P7" si="0">M6*0.01</f>
        <v>13.0875</v>
      </c>
      <c r="Q6" s="18"/>
      <c r="R6" s="17">
        <f t="shared" ref="R6:R7" si="1">M6+P6-Q6</f>
        <v>1321.8375000000001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 t="s">
        <v>195</v>
      </c>
      <c r="K7" s="12">
        <v>10</v>
      </c>
      <c r="L7" s="12">
        <v>50.9</v>
      </c>
      <c r="M7" s="14">
        <f>L7*K7</f>
        <v>509</v>
      </c>
      <c r="N7" s="15"/>
      <c r="O7" s="16" t="s">
        <v>137</v>
      </c>
      <c r="P7" s="17">
        <f t="shared" si="0"/>
        <v>5.09</v>
      </c>
      <c r="Q7" s="18"/>
      <c r="R7" s="17">
        <f t="shared" si="1"/>
        <v>514.09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30" customFormat="1" ht="11.25" x14ac:dyDescent="0.2">
      <c r="A8" s="27"/>
      <c r="B8" s="28"/>
      <c r="C8" s="29"/>
      <c r="E8" s="31"/>
      <c r="F8" s="32"/>
      <c r="G8" s="33"/>
      <c r="H8" s="34"/>
      <c r="I8" s="34"/>
      <c r="J8" s="35"/>
      <c r="K8" s="36"/>
      <c r="L8" s="37"/>
      <c r="M8" s="38">
        <f>SUM(M5:M7)</f>
        <v>2977.25</v>
      </c>
      <c r="N8" s="38">
        <f>M8</f>
        <v>2977.25</v>
      </c>
      <c r="O8" s="39" t="s">
        <v>137</v>
      </c>
      <c r="P8" s="38">
        <f>SUM(P5:P7)</f>
        <v>29.772500000000001</v>
      </c>
      <c r="Q8" s="38">
        <f>SUM(Q5:Q7)</f>
        <v>0</v>
      </c>
      <c r="R8" s="38">
        <f>SUM(R5:R7)</f>
        <v>3007.0225</v>
      </c>
      <c r="S8" s="38">
        <f t="shared" ref="S8:AD8" si="2">SUM(S5:S5)</f>
        <v>0</v>
      </c>
      <c r="T8" s="38">
        <f t="shared" si="2"/>
        <v>0</v>
      </c>
      <c r="U8" s="38">
        <f t="shared" si="2"/>
        <v>0</v>
      </c>
      <c r="V8" s="38">
        <f t="shared" si="2"/>
        <v>0</v>
      </c>
      <c r="W8" s="38">
        <f t="shared" si="2"/>
        <v>0</v>
      </c>
      <c r="X8" s="38">
        <f t="shared" si="2"/>
        <v>0</v>
      </c>
      <c r="Y8" s="38">
        <f t="shared" si="2"/>
        <v>0</v>
      </c>
      <c r="Z8" s="38">
        <f t="shared" si="2"/>
        <v>0</v>
      </c>
      <c r="AA8" s="38">
        <f t="shared" si="2"/>
        <v>0</v>
      </c>
      <c r="AB8" s="38">
        <f t="shared" si="2"/>
        <v>0</v>
      </c>
      <c r="AC8" s="38">
        <f t="shared" si="2"/>
        <v>0</v>
      </c>
      <c r="AD8" s="38">
        <f t="shared" si="2"/>
        <v>0</v>
      </c>
      <c r="AF8" s="38">
        <f>SUM(AF5:AF5)</f>
        <v>0</v>
      </c>
      <c r="AH8" s="38">
        <f t="shared" ref="AH8:AZ8" si="3">SUM(AH5:AH5)</f>
        <v>0</v>
      </c>
      <c r="AI8" s="38">
        <f t="shared" si="3"/>
        <v>0</v>
      </c>
      <c r="AJ8" s="38">
        <f t="shared" si="3"/>
        <v>0</v>
      </c>
      <c r="AK8" s="38">
        <f t="shared" si="3"/>
        <v>0</v>
      </c>
      <c r="AL8" s="38">
        <f t="shared" si="3"/>
        <v>0</v>
      </c>
      <c r="AM8" s="38">
        <f t="shared" si="3"/>
        <v>0</v>
      </c>
      <c r="AN8" s="38">
        <f t="shared" si="3"/>
        <v>0</v>
      </c>
      <c r="AO8" s="38">
        <f t="shared" si="3"/>
        <v>0</v>
      </c>
      <c r="AP8" s="38">
        <f t="shared" si="3"/>
        <v>0</v>
      </c>
      <c r="AQ8" s="38">
        <f t="shared" si="3"/>
        <v>0</v>
      </c>
      <c r="AR8" s="38">
        <f t="shared" si="3"/>
        <v>0</v>
      </c>
      <c r="AS8" s="38">
        <f t="shared" si="3"/>
        <v>0</v>
      </c>
      <c r="AT8" s="38">
        <f t="shared" si="3"/>
        <v>0</v>
      </c>
      <c r="AU8" s="38">
        <f t="shared" si="3"/>
        <v>0</v>
      </c>
      <c r="AV8" s="38">
        <f t="shared" si="3"/>
        <v>0</v>
      </c>
      <c r="AW8" s="38">
        <f t="shared" si="3"/>
        <v>0</v>
      </c>
      <c r="AX8" s="38">
        <f t="shared" si="3"/>
        <v>0</v>
      </c>
      <c r="AY8" s="38">
        <f t="shared" si="3"/>
        <v>0</v>
      </c>
      <c r="AZ8" s="38">
        <f t="shared" si="3"/>
        <v>0</v>
      </c>
      <c r="BB8" s="38">
        <f t="shared" ref="BB8:CV8" si="4">SUM(BB5:BB5)</f>
        <v>0</v>
      </c>
      <c r="BC8" s="38">
        <f t="shared" si="4"/>
        <v>0</v>
      </c>
      <c r="BD8" s="38">
        <f t="shared" si="4"/>
        <v>0</v>
      </c>
      <c r="BE8" s="38">
        <f t="shared" si="4"/>
        <v>0</v>
      </c>
      <c r="BF8" s="38">
        <f t="shared" si="4"/>
        <v>0</v>
      </c>
      <c r="BG8" s="38">
        <f t="shared" si="4"/>
        <v>0</v>
      </c>
      <c r="BH8" s="38">
        <f t="shared" si="4"/>
        <v>0</v>
      </c>
      <c r="BI8" s="38">
        <f t="shared" si="4"/>
        <v>0</v>
      </c>
      <c r="BJ8" s="38">
        <f t="shared" si="4"/>
        <v>0</v>
      </c>
      <c r="BK8" s="38">
        <f t="shared" si="4"/>
        <v>0</v>
      </c>
      <c r="BL8" s="38">
        <f t="shared" si="4"/>
        <v>0</v>
      </c>
      <c r="BM8" s="38">
        <f t="shared" si="4"/>
        <v>0</v>
      </c>
      <c r="BN8" s="38">
        <f t="shared" si="4"/>
        <v>0</v>
      </c>
      <c r="BO8" s="38">
        <f t="shared" si="4"/>
        <v>0</v>
      </c>
      <c r="BP8" s="38">
        <f t="shared" si="4"/>
        <v>0</v>
      </c>
      <c r="BQ8" s="38">
        <f t="shared" si="4"/>
        <v>0</v>
      </c>
      <c r="BR8" s="38">
        <f t="shared" si="4"/>
        <v>0</v>
      </c>
      <c r="BS8" s="38">
        <f t="shared" si="4"/>
        <v>0</v>
      </c>
      <c r="BT8" s="38">
        <f t="shared" si="4"/>
        <v>0</v>
      </c>
      <c r="BU8" s="38">
        <f t="shared" si="4"/>
        <v>0</v>
      </c>
      <c r="BV8" s="38">
        <f t="shared" si="4"/>
        <v>0</v>
      </c>
      <c r="BW8" s="38">
        <f t="shared" si="4"/>
        <v>0</v>
      </c>
      <c r="BX8" s="38">
        <f t="shared" si="4"/>
        <v>0</v>
      </c>
      <c r="BY8" s="38">
        <f t="shared" si="4"/>
        <v>0</v>
      </c>
      <c r="BZ8" s="38">
        <f t="shared" si="4"/>
        <v>0</v>
      </c>
      <c r="CA8" s="38">
        <f t="shared" si="4"/>
        <v>0</v>
      </c>
      <c r="CB8" s="38">
        <f t="shared" si="4"/>
        <v>0</v>
      </c>
      <c r="CC8" s="38">
        <f t="shared" si="4"/>
        <v>0</v>
      </c>
      <c r="CD8" s="38">
        <f t="shared" si="4"/>
        <v>0</v>
      </c>
      <c r="CE8" s="38">
        <f t="shared" si="4"/>
        <v>0</v>
      </c>
      <c r="CF8" s="38">
        <f t="shared" si="4"/>
        <v>0</v>
      </c>
      <c r="CG8" s="38">
        <f t="shared" si="4"/>
        <v>0</v>
      </c>
      <c r="CH8" s="38">
        <f t="shared" si="4"/>
        <v>0</v>
      </c>
      <c r="CI8" s="38">
        <f t="shared" si="4"/>
        <v>0</v>
      </c>
      <c r="CJ8" s="38">
        <f t="shared" si="4"/>
        <v>0</v>
      </c>
      <c r="CK8" s="38">
        <f t="shared" si="4"/>
        <v>0</v>
      </c>
      <c r="CL8" s="38">
        <f t="shared" si="4"/>
        <v>0</v>
      </c>
      <c r="CM8" s="38">
        <f t="shared" si="4"/>
        <v>0</v>
      </c>
      <c r="CN8" s="38">
        <f t="shared" si="4"/>
        <v>0</v>
      </c>
      <c r="CO8" s="38">
        <f t="shared" si="4"/>
        <v>0</v>
      </c>
      <c r="CP8" s="38">
        <f t="shared" si="4"/>
        <v>0</v>
      </c>
      <c r="CQ8" s="38">
        <f t="shared" si="4"/>
        <v>0</v>
      </c>
      <c r="CR8" s="38">
        <f t="shared" si="4"/>
        <v>0</v>
      </c>
      <c r="CS8" s="38">
        <f t="shared" si="4"/>
        <v>0</v>
      </c>
      <c r="CT8" s="38">
        <f t="shared" si="4"/>
        <v>0</v>
      </c>
      <c r="CU8" s="38">
        <f t="shared" si="4"/>
        <v>0</v>
      </c>
      <c r="CV8" s="38">
        <f t="shared" si="4"/>
        <v>0</v>
      </c>
      <c r="CW8" s="40"/>
    </row>
    <row r="9" spans="1:103" customFormat="1" ht="15" x14ac:dyDescent="0.25"/>
    <row r="10" spans="1:103" customFormat="1" ht="15" x14ac:dyDescent="0.25">
      <c r="A10" s="41" t="str">
        <f>E5</f>
        <v>QUEEN-V PERSIHABLE FOOD DELIVERY SERVICES</v>
      </c>
      <c r="B10" s="42"/>
      <c r="C10" s="43"/>
      <c r="D10" s="44"/>
      <c r="E10" s="44"/>
      <c r="F10" s="45"/>
      <c r="G10" s="46"/>
      <c r="H10" s="47"/>
      <c r="I10" s="48"/>
      <c r="J10" s="49"/>
      <c r="K10" s="50"/>
      <c r="L10" s="51"/>
      <c r="M10" s="52"/>
      <c r="N10" s="53"/>
      <c r="O10" s="54"/>
      <c r="P10" s="55"/>
    </row>
    <row r="11" spans="1:103" customFormat="1" ht="15" x14ac:dyDescent="0.25">
      <c r="A11" s="56"/>
      <c r="B11" s="57"/>
      <c r="C11" s="58"/>
      <c r="D11" s="59" t="s">
        <v>112</v>
      </c>
      <c r="E11" s="59" t="s">
        <v>113</v>
      </c>
      <c r="F11" s="60" t="s">
        <v>114</v>
      </c>
      <c r="G11" s="61"/>
      <c r="H11" s="62"/>
      <c r="I11" s="63"/>
      <c r="J11" s="64"/>
      <c r="K11" s="1"/>
      <c r="L11" s="65"/>
      <c r="M11" s="66"/>
      <c r="N11" s="67"/>
      <c r="O11" s="68"/>
      <c r="P11" s="69"/>
    </row>
    <row r="12" spans="1:103" customFormat="1" ht="13.5" customHeight="1" x14ac:dyDescent="0.25">
      <c r="A12" s="70" t="s">
        <v>151</v>
      </c>
      <c r="B12" s="71"/>
      <c r="C12" s="72"/>
      <c r="D12" s="73">
        <f>R8</f>
        <v>3007.0225</v>
      </c>
      <c r="E12" s="74"/>
      <c r="F12" s="75" t="str">
        <f>"In payment for 15 classic white bread, 15 high fiber wheat bread, and 10 premium pandesal for bar using housefund received on " &amp; TEXT(A5, "mmmm dd, yyyy") &amp; " with SI#0012474 PR#30098 RR#" &amp; " CPO#" &amp;B5</f>
        <v>In payment for 15 classic white bread, 15 high fiber wheat bread, and 10 premium pandesal for bar using housefund received on August 09, 2025 with SI#0012474 PR#30098 RR# CPO#18964</v>
      </c>
      <c r="G12" s="76"/>
      <c r="H12" s="77"/>
      <c r="I12" s="77"/>
      <c r="J12" s="76"/>
      <c r="K12" s="1"/>
      <c r="L12" s="65"/>
      <c r="M12" s="78"/>
      <c r="N12" s="79"/>
      <c r="O12" s="80"/>
      <c r="P12" s="81"/>
    </row>
    <row r="13" spans="1:103" customFormat="1" ht="15" x14ac:dyDescent="0.25">
      <c r="A13" s="70" t="s">
        <v>115</v>
      </c>
      <c r="B13" s="71"/>
      <c r="C13" s="72"/>
      <c r="D13" s="73">
        <f>Q8</f>
        <v>0</v>
      </c>
      <c r="E13" s="74"/>
      <c r="F13" s="64" t="str">
        <f>"Recording input VAT for expenses and purchases made using house fund for " &amp; TEXT(A5, "mmmm dd, yyyy")</f>
        <v>Recording input VAT for expenses and purchases made using house fund for August 09,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 t="s">
        <v>116</v>
      </c>
      <c r="B14" s="86"/>
      <c r="C14" s="87"/>
      <c r="D14" s="88"/>
      <c r="E14" s="74">
        <f>P8</f>
        <v>29.772500000000001</v>
      </c>
      <c r="F14" s="89" t="str">
        <f>"Recording the tax withheld for expenses and purchases using the house fund received on " &amp; TEXT(A5, "mmmm dd, yyyy")</f>
        <v>Recording the tax withheld for expenses and purchases using the house fund received on August 09, 2025</v>
      </c>
      <c r="G14" s="82"/>
      <c r="H14" s="83"/>
      <c r="I14" s="84"/>
      <c r="J14" s="82"/>
      <c r="K14" s="1"/>
      <c r="L14" s="65"/>
      <c r="M14" s="66"/>
      <c r="N14" s="67"/>
      <c r="O14" s="68"/>
      <c r="P14" s="69"/>
    </row>
    <row r="15" spans="1:103" customFormat="1" ht="15" x14ac:dyDescent="0.25">
      <c r="A15" s="70" t="s">
        <v>117</v>
      </c>
      <c r="B15" s="86"/>
      <c r="C15" s="87"/>
      <c r="D15" s="90"/>
      <c r="E15" s="91">
        <f>M8</f>
        <v>2977.25</v>
      </c>
      <c r="F15" s="89" t="str">
        <f>"Recording house fund expenses for replenishment on " &amp; TEXT(A5, "mmmm dd, yyyy")</f>
        <v>Recording house fund expenses for replenishment on August 09, 2025</v>
      </c>
      <c r="G15" s="82"/>
      <c r="H15" s="83"/>
      <c r="I15" s="84"/>
      <c r="J15" s="82"/>
      <c r="K15" s="1"/>
      <c r="L15" s="65"/>
      <c r="M15" s="66"/>
      <c r="N15" s="67"/>
      <c r="O15" s="68"/>
      <c r="P15" s="69"/>
    </row>
    <row r="16" spans="1:103" customFormat="1" ht="15" x14ac:dyDescent="0.25">
      <c r="A16" s="85"/>
      <c r="B16" s="86"/>
      <c r="C16" s="87"/>
      <c r="D16" s="88">
        <f>SUM(D12:D13)</f>
        <v>3007.0225</v>
      </c>
      <c r="E16" s="88">
        <f>SUM(E12:E15)</f>
        <v>3007.0225</v>
      </c>
      <c r="F16" s="92"/>
      <c r="G16" s="92"/>
      <c r="H16" s="93"/>
      <c r="I16" s="94"/>
      <c r="J16" s="92"/>
      <c r="K16" s="1"/>
      <c r="L16" s="65"/>
      <c r="M16" s="66"/>
      <c r="N16" s="67"/>
      <c r="O16" s="68"/>
      <c r="P16" s="69"/>
    </row>
    <row r="17" spans="1:16" customFormat="1" ht="15" x14ac:dyDescent="0.25">
      <c r="A17" s="95" t="s">
        <v>118</v>
      </c>
      <c r="B17" s="96" t="str">
        <f>"To record house fund expenses on " &amp; TEXT(A5, "mmmm dd, yyyy") &amp; " with PCV#" &amp; C5</f>
        <v>To record house fund expenses on August 09, 2025 with PCV#</v>
      </c>
      <c r="C17" s="97"/>
      <c r="D17" s="98"/>
      <c r="E17" s="98"/>
      <c r="F17" s="98"/>
      <c r="G17" s="92"/>
      <c r="H17" s="93"/>
      <c r="I17" s="94"/>
      <c r="J17" s="92"/>
      <c r="K17" s="1"/>
      <c r="L17" s="65"/>
      <c r="M17" s="66"/>
      <c r="N17" s="67"/>
      <c r="O17" s="68"/>
      <c r="P17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3116-F040-4E41-B3C7-AE75006A29DD}">
  <sheetPr>
    <tabColor rgb="FFFF0066"/>
  </sheetPr>
  <dimension ref="A1:CY15"/>
  <sheetViews>
    <sheetView workbookViewId="0">
      <selection activeCell="P6" sqref="P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45878</v>
      </c>
      <c r="B5" s="3" t="s">
        <v>196</v>
      </c>
      <c r="C5" s="4"/>
      <c r="D5" s="5" t="s">
        <v>122</v>
      </c>
      <c r="E5" s="6" t="s">
        <v>197</v>
      </c>
      <c r="F5" s="7" t="s">
        <v>198</v>
      </c>
      <c r="G5" s="8" t="s">
        <v>199</v>
      </c>
      <c r="H5" s="9" t="s">
        <v>200</v>
      </c>
      <c r="I5" s="10"/>
      <c r="J5" s="11" t="s">
        <v>201</v>
      </c>
      <c r="K5" s="12">
        <v>20</v>
      </c>
      <c r="L5" s="13">
        <v>45.5</v>
      </c>
      <c r="M5" s="14">
        <f t="shared" ref="M5" si="0">L5*K5</f>
        <v>910</v>
      </c>
      <c r="N5" s="15"/>
      <c r="O5" s="16" t="s">
        <v>111</v>
      </c>
      <c r="P5" s="17">
        <f>M5/1.12*0.01</f>
        <v>8.1249999999999982</v>
      </c>
      <c r="Q5" s="18">
        <f>M5/1.12*0.12</f>
        <v>97.499999999999986</v>
      </c>
      <c r="R5" s="17">
        <f>M5+P5-Q5</f>
        <v>820.625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910</v>
      </c>
      <c r="N6" s="38">
        <f>M6</f>
        <v>910</v>
      </c>
      <c r="O6" s="39" t="s">
        <v>111</v>
      </c>
      <c r="P6" s="38">
        <f>SUM(P5:P5)</f>
        <v>8.1249999999999982</v>
      </c>
      <c r="Q6" s="38">
        <f>SUM(Q5:Q5)</f>
        <v>97.499999999999986</v>
      </c>
      <c r="R6" s="38">
        <f>SUM(R5:R5)</f>
        <v>820.625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SAVEMORE MARIBAGO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151</v>
      </c>
      <c r="B10" s="71"/>
      <c r="C10" s="72"/>
      <c r="D10" s="73">
        <f>R6</f>
        <v>820.625</v>
      </c>
      <c r="E10" s="74"/>
      <c r="F10" s="75" t="str">
        <f>"In payment for 20 alaska all purpose cream for storeroom using housefund received on " &amp; TEXT(A5, "mmmm dd, yyyy") &amp; " with SI#03-00307397 PR#30524 RR#" &amp; " CPO#" &amp;B5</f>
        <v>In payment for 20 alaska all purpose cream for storeroom using housefund received on August 09, 2025 with SI#03-00307397 PR#30524 RR# CPO#18965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97.499999999999986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09,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8.1249999999999982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09,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910</v>
      </c>
      <c r="F13" s="89" t="str">
        <f>"Recording house fund expenses for replenishment on " &amp; TEXT(A5, "mmmm dd, yyyy")</f>
        <v>Recording house fund expenses for replenishment on August 09,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918.125</v>
      </c>
      <c r="E14" s="88">
        <f>SUM(E10:E13)</f>
        <v>918.125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09,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8DF7-C807-4D8B-8E73-07F426801514}">
  <sheetPr>
    <tabColor rgb="FFFF0066"/>
  </sheetPr>
  <dimension ref="A1:CY17"/>
  <sheetViews>
    <sheetView workbookViewId="0">
      <selection activeCell="G12" sqref="G12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10.85546875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45882</v>
      </c>
      <c r="B5" s="3" t="s">
        <v>256</v>
      </c>
      <c r="C5" s="4"/>
      <c r="D5" s="5" t="s">
        <v>122</v>
      </c>
      <c r="E5" s="6" t="s">
        <v>257</v>
      </c>
      <c r="F5" s="7" t="s">
        <v>258</v>
      </c>
      <c r="G5" s="8" t="s">
        <v>259</v>
      </c>
      <c r="H5" s="9">
        <v>100287488</v>
      </c>
      <c r="I5" s="10"/>
      <c r="J5" s="11" t="s">
        <v>260</v>
      </c>
      <c r="K5" s="12">
        <v>2</v>
      </c>
      <c r="L5" s="13">
        <v>900</v>
      </c>
      <c r="M5" s="14">
        <f>L5*K5</f>
        <v>1800</v>
      </c>
      <c r="N5" s="15"/>
      <c r="O5" s="16" t="s">
        <v>111</v>
      </c>
      <c r="P5" s="17">
        <f>M5/1.12*0.01</f>
        <v>16.071428571428569</v>
      </c>
      <c r="Q5" s="18">
        <f>M5/1.12*0.12</f>
        <v>192.85714285714283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>
        <f>M5+P5-Q5</f>
        <v>1623.2142857142858</v>
      </c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 t="s">
        <v>261</v>
      </c>
      <c r="K6" s="12">
        <v>0</v>
      </c>
      <c r="L6" s="13">
        <v>0</v>
      </c>
      <c r="M6" s="14">
        <f t="shared" ref="M6:M7" si="0">L6*K6</f>
        <v>0</v>
      </c>
      <c r="N6" s="15"/>
      <c r="O6" s="16" t="s">
        <v>111</v>
      </c>
      <c r="P6" s="17"/>
      <c r="Q6" s="18"/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>
        <f>M6+P6-Q6</f>
        <v>0</v>
      </c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 t="s">
        <v>262</v>
      </c>
      <c r="K7" s="12">
        <v>0</v>
      </c>
      <c r="L7" s="13">
        <v>0</v>
      </c>
      <c r="M7" s="14">
        <f t="shared" si="0"/>
        <v>0</v>
      </c>
      <c r="N7" s="15"/>
      <c r="O7" s="16" t="s">
        <v>111</v>
      </c>
      <c r="P7" s="17"/>
      <c r="Q7" s="18"/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>
        <f>M7+P7-Q7</f>
        <v>0</v>
      </c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30" customFormat="1" ht="11.25" x14ac:dyDescent="0.2">
      <c r="A8" s="27"/>
      <c r="B8" s="28"/>
      <c r="C8" s="29"/>
      <c r="E8" s="31"/>
      <c r="F8" s="32"/>
      <c r="G8" s="33"/>
      <c r="H8" s="34"/>
      <c r="I8" s="34"/>
      <c r="J8" s="35"/>
      <c r="K8" s="36"/>
      <c r="L8" s="37"/>
      <c r="M8" s="38">
        <f>SUM(M5:M5)</f>
        <v>1800</v>
      </c>
      <c r="N8" s="38">
        <f>M8</f>
        <v>1800</v>
      </c>
      <c r="O8" s="39" t="s">
        <v>111</v>
      </c>
      <c r="P8" s="38">
        <f>SUM(P5:P5)</f>
        <v>16.071428571428569</v>
      </c>
      <c r="Q8" s="38">
        <f>SUM(Q5:Q5)</f>
        <v>192.85714285714283</v>
      </c>
      <c r="S8" s="38">
        <f t="shared" ref="S8:AD8" si="1">SUM(S5:S5)</f>
        <v>0</v>
      </c>
      <c r="T8" s="38">
        <f t="shared" si="1"/>
        <v>0</v>
      </c>
      <c r="U8" s="38">
        <f t="shared" si="1"/>
        <v>0</v>
      </c>
      <c r="V8" s="38">
        <f t="shared" si="1"/>
        <v>0</v>
      </c>
      <c r="W8" s="38">
        <f t="shared" si="1"/>
        <v>0</v>
      </c>
      <c r="X8" s="38">
        <f t="shared" si="1"/>
        <v>0</v>
      </c>
      <c r="Y8" s="38">
        <f t="shared" si="1"/>
        <v>0</v>
      </c>
      <c r="Z8" s="38">
        <f t="shared" si="1"/>
        <v>0</v>
      </c>
      <c r="AA8" s="38">
        <f t="shared" si="1"/>
        <v>0</v>
      </c>
      <c r="AB8" s="38">
        <f t="shared" si="1"/>
        <v>0</v>
      </c>
      <c r="AC8" s="38">
        <f t="shared" si="1"/>
        <v>0</v>
      </c>
      <c r="AD8" s="38">
        <f t="shared" si="1"/>
        <v>0</v>
      </c>
      <c r="AF8" s="38">
        <f>SUM(AF5:AF5)</f>
        <v>0</v>
      </c>
      <c r="AH8" s="38">
        <f>SUM(AH5:AH5)</f>
        <v>1623.2142857142858</v>
      </c>
      <c r="AI8" s="38">
        <f t="shared" ref="AI8:AZ8" si="2">SUM(AI5:AI5)</f>
        <v>0</v>
      </c>
      <c r="AJ8" s="38">
        <f t="shared" si="2"/>
        <v>0</v>
      </c>
      <c r="AK8" s="38">
        <f t="shared" si="2"/>
        <v>0</v>
      </c>
      <c r="AL8" s="38">
        <f t="shared" si="2"/>
        <v>0</v>
      </c>
      <c r="AM8" s="38">
        <f t="shared" si="2"/>
        <v>0</v>
      </c>
      <c r="AN8" s="38">
        <f t="shared" si="2"/>
        <v>0</v>
      </c>
      <c r="AO8" s="38">
        <f t="shared" si="2"/>
        <v>0</v>
      </c>
      <c r="AP8" s="38">
        <f t="shared" si="2"/>
        <v>0</v>
      </c>
      <c r="AQ8" s="38">
        <f t="shared" si="2"/>
        <v>0</v>
      </c>
      <c r="AR8" s="38">
        <f t="shared" si="2"/>
        <v>0</v>
      </c>
      <c r="AS8" s="38">
        <f t="shared" si="2"/>
        <v>0</v>
      </c>
      <c r="AT8" s="38">
        <f t="shared" si="2"/>
        <v>0</v>
      </c>
      <c r="AU8" s="38">
        <f t="shared" si="2"/>
        <v>0</v>
      </c>
      <c r="AV8" s="38">
        <f t="shared" si="2"/>
        <v>0</v>
      </c>
      <c r="AW8" s="38">
        <f t="shared" si="2"/>
        <v>0</v>
      </c>
      <c r="AX8" s="38">
        <f t="shared" si="2"/>
        <v>0</v>
      </c>
      <c r="AY8" s="38">
        <f t="shared" si="2"/>
        <v>0</v>
      </c>
      <c r="AZ8" s="38">
        <f t="shared" si="2"/>
        <v>0</v>
      </c>
      <c r="BB8" s="38">
        <f t="shared" ref="BB8:CV8" si="3">SUM(BB5:BB5)</f>
        <v>0</v>
      </c>
      <c r="BC8" s="38">
        <f t="shared" si="3"/>
        <v>0</v>
      </c>
      <c r="BD8" s="38">
        <f t="shared" si="3"/>
        <v>0</v>
      </c>
      <c r="BE8" s="38">
        <f t="shared" si="3"/>
        <v>0</v>
      </c>
      <c r="BF8" s="38">
        <f t="shared" si="3"/>
        <v>0</v>
      </c>
      <c r="BG8" s="38">
        <f t="shared" si="3"/>
        <v>0</v>
      </c>
      <c r="BH8" s="38">
        <f t="shared" si="3"/>
        <v>0</v>
      </c>
      <c r="BI8" s="38">
        <f t="shared" si="3"/>
        <v>0</v>
      </c>
      <c r="BJ8" s="38">
        <f t="shared" si="3"/>
        <v>0</v>
      </c>
      <c r="BK8" s="38">
        <f t="shared" si="3"/>
        <v>0</v>
      </c>
      <c r="BL8" s="38">
        <f t="shared" si="3"/>
        <v>0</v>
      </c>
      <c r="BM8" s="38">
        <f t="shared" si="3"/>
        <v>0</v>
      </c>
      <c r="BN8" s="38">
        <f t="shared" si="3"/>
        <v>0</v>
      </c>
      <c r="BO8" s="38">
        <f t="shared" si="3"/>
        <v>0</v>
      </c>
      <c r="BP8" s="38">
        <f t="shared" si="3"/>
        <v>0</v>
      </c>
      <c r="BQ8" s="38">
        <f t="shared" si="3"/>
        <v>0</v>
      </c>
      <c r="BR8" s="38">
        <f t="shared" si="3"/>
        <v>0</v>
      </c>
      <c r="BS8" s="38">
        <f t="shared" si="3"/>
        <v>0</v>
      </c>
      <c r="BT8" s="38">
        <f t="shared" si="3"/>
        <v>0</v>
      </c>
      <c r="BU8" s="38">
        <f t="shared" si="3"/>
        <v>0</v>
      </c>
      <c r="BV8" s="38">
        <f t="shared" si="3"/>
        <v>0</v>
      </c>
      <c r="BW8" s="38">
        <f t="shared" si="3"/>
        <v>0</v>
      </c>
      <c r="BX8" s="38">
        <f t="shared" si="3"/>
        <v>0</v>
      </c>
      <c r="BY8" s="38">
        <f t="shared" si="3"/>
        <v>0</v>
      </c>
      <c r="BZ8" s="38">
        <f t="shared" si="3"/>
        <v>0</v>
      </c>
      <c r="CA8" s="38">
        <f t="shared" si="3"/>
        <v>0</v>
      </c>
      <c r="CB8" s="38">
        <f t="shared" si="3"/>
        <v>0</v>
      </c>
      <c r="CC8" s="38">
        <f t="shared" si="3"/>
        <v>0</v>
      </c>
      <c r="CD8" s="38">
        <f t="shared" si="3"/>
        <v>0</v>
      </c>
      <c r="CE8" s="38">
        <f t="shared" si="3"/>
        <v>0</v>
      </c>
      <c r="CF8" s="38">
        <f t="shared" si="3"/>
        <v>0</v>
      </c>
      <c r="CG8" s="38">
        <f t="shared" si="3"/>
        <v>0</v>
      </c>
      <c r="CH8" s="38">
        <f t="shared" si="3"/>
        <v>0</v>
      </c>
      <c r="CI8" s="38">
        <f t="shared" si="3"/>
        <v>0</v>
      </c>
      <c r="CJ8" s="38">
        <f t="shared" si="3"/>
        <v>0</v>
      </c>
      <c r="CK8" s="38">
        <f t="shared" si="3"/>
        <v>0</v>
      </c>
      <c r="CL8" s="38">
        <f t="shared" si="3"/>
        <v>0</v>
      </c>
      <c r="CM8" s="38">
        <f t="shared" si="3"/>
        <v>0</v>
      </c>
      <c r="CN8" s="38">
        <f t="shared" si="3"/>
        <v>0</v>
      </c>
      <c r="CO8" s="38">
        <f t="shared" si="3"/>
        <v>0</v>
      </c>
      <c r="CP8" s="38">
        <f t="shared" si="3"/>
        <v>0</v>
      </c>
      <c r="CQ8" s="38">
        <f t="shared" si="3"/>
        <v>0</v>
      </c>
      <c r="CR8" s="38">
        <f t="shared" si="3"/>
        <v>0</v>
      </c>
      <c r="CS8" s="38">
        <f t="shared" si="3"/>
        <v>0</v>
      </c>
      <c r="CT8" s="38">
        <f t="shared" si="3"/>
        <v>0</v>
      </c>
      <c r="CU8" s="38">
        <f t="shared" si="3"/>
        <v>0</v>
      </c>
      <c r="CV8" s="38">
        <f t="shared" si="3"/>
        <v>0</v>
      </c>
      <c r="CW8" s="40"/>
    </row>
    <row r="9" spans="1:103" customFormat="1" ht="15" x14ac:dyDescent="0.25"/>
    <row r="10" spans="1:103" customFormat="1" ht="15" x14ac:dyDescent="0.25">
      <c r="A10" s="41" t="str">
        <f>E5</f>
        <v>WILCON DEPOT, INC.</v>
      </c>
      <c r="B10" s="42"/>
      <c r="C10" s="43"/>
      <c r="D10" s="44"/>
      <c r="E10" s="44"/>
      <c r="F10" s="45"/>
      <c r="G10" s="46"/>
      <c r="H10" s="47"/>
      <c r="I10" s="48"/>
      <c r="J10" s="49"/>
      <c r="K10" s="50"/>
      <c r="L10" s="51"/>
      <c r="M10" s="52"/>
      <c r="N10" s="53"/>
      <c r="O10" s="54"/>
      <c r="P10" s="55"/>
    </row>
    <row r="11" spans="1:103" customFormat="1" ht="15" x14ac:dyDescent="0.25">
      <c r="A11" s="56"/>
      <c r="B11" s="57"/>
      <c r="C11" s="58"/>
      <c r="D11" s="59" t="s">
        <v>112</v>
      </c>
      <c r="E11" s="59" t="s">
        <v>113</v>
      </c>
      <c r="F11" s="60" t="s">
        <v>114</v>
      </c>
      <c r="G11" s="61"/>
      <c r="H11" s="62"/>
      <c r="I11" s="63"/>
      <c r="J11" s="64"/>
      <c r="K11" s="1"/>
      <c r="L11" s="65"/>
      <c r="M11" s="66"/>
      <c r="N11" s="67"/>
      <c r="O11" s="68"/>
      <c r="P11" s="69"/>
    </row>
    <row r="12" spans="1:103" customFormat="1" ht="13.5" customHeight="1" x14ac:dyDescent="0.25">
      <c r="A12" s="70" t="s">
        <v>263</v>
      </c>
      <c r="B12" s="71"/>
      <c r="C12" s="72"/>
      <c r="D12" s="73">
        <f>AH8</f>
        <v>1623.2142857142858</v>
      </c>
      <c r="E12" s="74"/>
      <c r="F12" s="75" t="str">
        <f>"In payment for 2pc shower head for room 302 and 202 using housefund received on " &amp; TEXT(A5, "mmmm dd, yyyy") &amp; " with SI#100287488 PR#29996 RR#" &amp; " CPO#" &amp;B5</f>
        <v>In payment for 2pc shower head for room 302 and 202 using housefund received on August 13, 2025 with SI#100287488 PR#29996 RR# CPO#18967</v>
      </c>
      <c r="G12" s="76"/>
      <c r="H12" s="77"/>
      <c r="I12" s="77"/>
      <c r="J12" s="76"/>
      <c r="K12" s="1"/>
      <c r="L12" s="65"/>
      <c r="M12" s="78"/>
      <c r="N12" s="79"/>
      <c r="O12" s="80"/>
      <c r="P12" s="81"/>
    </row>
    <row r="13" spans="1:103" customFormat="1" ht="15" x14ac:dyDescent="0.25">
      <c r="A13" s="70" t="s">
        <v>115</v>
      </c>
      <c r="B13" s="71"/>
      <c r="C13" s="72"/>
      <c r="D13" s="73">
        <f>Q8</f>
        <v>192.85714285714283</v>
      </c>
      <c r="E13" s="74"/>
      <c r="F13" s="64" t="str">
        <f>"Recording input VAT for expenses and purchases made using house fund for " &amp; TEXT(A5, "mmmm dd, yyyy")</f>
        <v>Recording input VAT for expenses and purchases made using house fund for August 13,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 t="s">
        <v>116</v>
      </c>
      <c r="B14" s="86"/>
      <c r="C14" s="87"/>
      <c r="D14" s="88"/>
      <c r="E14" s="74">
        <f>P8</f>
        <v>16.071428571428569</v>
      </c>
      <c r="F14" s="89" t="str">
        <f>"Recording the tax withheld for expenses and purchases using the house fund received on " &amp; TEXT(A5, "mmmm dd, yyyy")</f>
        <v>Recording the tax withheld for expenses and purchases using the house fund received on August 13, 2025</v>
      </c>
      <c r="G14" s="82"/>
      <c r="H14" s="83"/>
      <c r="I14" s="84"/>
      <c r="J14" s="82"/>
      <c r="K14" s="1"/>
      <c r="L14" s="65"/>
      <c r="M14" s="66"/>
      <c r="N14" s="67"/>
      <c r="O14" s="68"/>
      <c r="P14" s="69"/>
    </row>
    <row r="15" spans="1:103" customFormat="1" ht="15" x14ac:dyDescent="0.25">
      <c r="A15" s="70" t="s">
        <v>117</v>
      </c>
      <c r="B15" s="86"/>
      <c r="C15" s="87"/>
      <c r="D15" s="90"/>
      <c r="E15" s="91">
        <f>M8</f>
        <v>1800</v>
      </c>
      <c r="F15" s="89" t="str">
        <f>"Recording house fund expenses for replenishment on " &amp; TEXT(A5, "mmmm dd, yyyy")</f>
        <v>Recording house fund expenses for replenishment on August 13, 2025</v>
      </c>
      <c r="G15" s="82"/>
      <c r="H15" s="83"/>
      <c r="I15" s="84"/>
      <c r="J15" s="82"/>
      <c r="K15" s="1"/>
      <c r="L15" s="65"/>
      <c r="M15" s="66"/>
      <c r="N15" s="67"/>
      <c r="O15" s="68"/>
      <c r="P15" s="69"/>
    </row>
    <row r="16" spans="1:103" customFormat="1" ht="15" x14ac:dyDescent="0.25">
      <c r="A16" s="85"/>
      <c r="B16" s="86"/>
      <c r="C16" s="87"/>
      <c r="D16" s="88">
        <f>SUM(D12:D13)</f>
        <v>1816.0714285714287</v>
      </c>
      <c r="E16" s="88">
        <f>SUM(E12:E15)</f>
        <v>1816.0714285714287</v>
      </c>
      <c r="F16" s="92"/>
      <c r="G16" s="92"/>
      <c r="H16" s="93"/>
      <c r="I16" s="94"/>
      <c r="J16" s="92"/>
      <c r="K16" s="1"/>
      <c r="L16" s="65"/>
      <c r="M16" s="66"/>
      <c r="N16" s="67"/>
      <c r="O16" s="68"/>
      <c r="P16" s="69"/>
    </row>
    <row r="17" spans="1:16" customFormat="1" ht="15" x14ac:dyDescent="0.25">
      <c r="A17" s="95" t="s">
        <v>118</v>
      </c>
      <c r="B17" s="96" t="str">
        <f>"To record house fund expenses on " &amp; TEXT(A5, "mmmm dd, yyyy") &amp; " with PCV#" &amp; C5</f>
        <v>To record house fund expenses on August 13, 2025 with PCV#</v>
      </c>
      <c r="C17" s="97"/>
      <c r="D17" s="98"/>
      <c r="E17" s="98"/>
      <c r="F17" s="98"/>
      <c r="G17" s="92"/>
      <c r="H17" s="93"/>
      <c r="I17" s="94"/>
      <c r="J17" s="92"/>
      <c r="K17" s="1"/>
      <c r="L17" s="65"/>
      <c r="M17" s="66"/>
      <c r="N17" s="67"/>
      <c r="O17" s="68"/>
      <c r="P17" s="69"/>
    </row>
  </sheetData>
  <mergeCells count="48"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AZ3:BA3"/>
    <mergeCell ref="M3:M4"/>
    <mergeCell ref="N3:N4"/>
    <mergeCell ref="O3:O4"/>
    <mergeCell ref="P3:P4"/>
    <mergeCell ref="Q3:Q4"/>
    <mergeCell ref="R3:Z3"/>
    <mergeCell ref="AA3:AF3"/>
    <mergeCell ref="AG3:AG4"/>
    <mergeCell ref="AH3:AQ3"/>
    <mergeCell ref="AR3:AV3"/>
    <mergeCell ref="AX3:AY3"/>
    <mergeCell ref="BV3:BV4"/>
    <mergeCell ref="BB3:BC3"/>
    <mergeCell ref="BE3:BE4"/>
    <mergeCell ref="BF3:BG3"/>
    <mergeCell ref="BK3:BM3"/>
    <mergeCell ref="BN3:BO3"/>
    <mergeCell ref="BP3:BP4"/>
    <mergeCell ref="BQ3:BQ4"/>
    <mergeCell ref="BR3:BR4"/>
    <mergeCell ref="BS3:BS4"/>
    <mergeCell ref="BT3:BT4"/>
    <mergeCell ref="BU3:BU4"/>
    <mergeCell ref="CU3:CU4"/>
    <mergeCell ref="BW3:BW4"/>
    <mergeCell ref="BX3:BX4"/>
    <mergeCell ref="BY3:BY4"/>
    <mergeCell ref="BZ3:BZ4"/>
    <mergeCell ref="CA3:CA4"/>
    <mergeCell ref="CB3:CB4"/>
    <mergeCell ref="CE3:CE4"/>
    <mergeCell ref="CF3:CF4"/>
    <mergeCell ref="CG3:CP3"/>
    <mergeCell ref="CR3:CS3"/>
    <mergeCell ref="CT3:CT4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19FA-85A9-40CA-A17E-7FC9D55946D5}">
  <sheetPr>
    <tabColor rgb="FFFF0066"/>
  </sheetPr>
  <dimension ref="A1:CY17"/>
  <sheetViews>
    <sheetView workbookViewId="0">
      <selection activeCell="K14" sqref="K14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10.85546875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45880</v>
      </c>
      <c r="B5" s="3" t="s">
        <v>256</v>
      </c>
      <c r="C5" s="4"/>
      <c r="D5" s="5" t="s">
        <v>122</v>
      </c>
      <c r="E5" s="6" t="s">
        <v>264</v>
      </c>
      <c r="F5" s="7" t="s">
        <v>258</v>
      </c>
      <c r="G5" s="8" t="s">
        <v>259</v>
      </c>
      <c r="H5" s="9">
        <v>100287122</v>
      </c>
      <c r="I5" s="10"/>
      <c r="J5" s="11" t="s">
        <v>267</v>
      </c>
      <c r="K5" s="12">
        <v>3</v>
      </c>
      <c r="L5" s="13">
        <v>412.5</v>
      </c>
      <c r="M5" s="14">
        <f>L5*K5</f>
        <v>1237.5</v>
      </c>
      <c r="N5" s="15"/>
      <c r="O5" s="16" t="s">
        <v>111</v>
      </c>
      <c r="P5" s="17">
        <f>M5/1.12*0.01</f>
        <v>11.049107142857142</v>
      </c>
      <c r="Q5" s="18">
        <f>M5/1.12*0.12</f>
        <v>132.58928571428569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>
        <f>M5+P5-Q5</f>
        <v>1115.9598214285713</v>
      </c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 t="s">
        <v>265</v>
      </c>
      <c r="K6" s="12">
        <v>4</v>
      </c>
      <c r="L6" s="13">
        <v>249</v>
      </c>
      <c r="M6" s="14">
        <f t="shared" ref="M6:M7" si="0">L6*K6</f>
        <v>996</v>
      </c>
      <c r="N6" s="15"/>
      <c r="O6" s="16" t="s">
        <v>111</v>
      </c>
      <c r="P6" s="17">
        <f t="shared" ref="P6:P7" si="1">M6/1.12*0.01</f>
        <v>8.8928571428571423</v>
      </c>
      <c r="Q6" s="18">
        <f t="shared" ref="Q6:Q7" si="2">M6/1.12*0.12</f>
        <v>106.71428571428571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>
        <f>M6+P6-Q6</f>
        <v>898.17857142857144</v>
      </c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 t="s">
        <v>268</v>
      </c>
      <c r="K7" s="12">
        <v>2</v>
      </c>
      <c r="L7" s="13">
        <v>1742.5</v>
      </c>
      <c r="M7" s="14">
        <f t="shared" si="0"/>
        <v>3485</v>
      </c>
      <c r="N7" s="15"/>
      <c r="O7" s="16" t="s">
        <v>111</v>
      </c>
      <c r="P7" s="17">
        <f t="shared" si="1"/>
        <v>31.116071428571427</v>
      </c>
      <c r="Q7" s="18">
        <f t="shared" si="2"/>
        <v>373.39285714285711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>
        <f>M7+P7-Q7</f>
        <v>3142.7232142857147</v>
      </c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30" customFormat="1" ht="11.25" x14ac:dyDescent="0.2">
      <c r="A8" s="27"/>
      <c r="B8" s="28"/>
      <c r="C8" s="29"/>
      <c r="E8" s="31"/>
      <c r="F8" s="32"/>
      <c r="G8" s="33"/>
      <c r="H8" s="34"/>
      <c r="I8" s="34"/>
      <c r="J8" s="35"/>
      <c r="K8" s="36"/>
      <c r="L8" s="37">
        <f>SUM(L5:L7)</f>
        <v>2404</v>
      </c>
      <c r="M8" s="38">
        <f>SUM(M5:M7)</f>
        <v>5718.5</v>
      </c>
      <c r="N8" s="38">
        <f>M8</f>
        <v>5718.5</v>
      </c>
      <c r="O8" s="39" t="s">
        <v>111</v>
      </c>
      <c r="P8" s="38">
        <f>SUM(P5:P7)</f>
        <v>51.058035714285708</v>
      </c>
      <c r="Q8" s="38">
        <f>SUM(Q5:Q7)</f>
        <v>612.69642857142844</v>
      </c>
      <c r="S8" s="38">
        <f t="shared" ref="S8:AD8" si="3">SUM(S5:S5)</f>
        <v>0</v>
      </c>
      <c r="T8" s="38">
        <f t="shared" si="3"/>
        <v>0</v>
      </c>
      <c r="U8" s="38">
        <f t="shared" si="3"/>
        <v>0</v>
      </c>
      <c r="V8" s="38">
        <f t="shared" si="3"/>
        <v>0</v>
      </c>
      <c r="W8" s="38">
        <f t="shared" si="3"/>
        <v>0</v>
      </c>
      <c r="X8" s="38">
        <f t="shared" si="3"/>
        <v>0</v>
      </c>
      <c r="Y8" s="38">
        <f t="shared" si="3"/>
        <v>0</v>
      </c>
      <c r="Z8" s="38">
        <f t="shared" si="3"/>
        <v>0</v>
      </c>
      <c r="AA8" s="38">
        <f t="shared" si="3"/>
        <v>0</v>
      </c>
      <c r="AB8" s="38">
        <f t="shared" si="3"/>
        <v>0</v>
      </c>
      <c r="AC8" s="38">
        <f t="shared" si="3"/>
        <v>0</v>
      </c>
      <c r="AD8" s="38">
        <f t="shared" si="3"/>
        <v>0</v>
      </c>
      <c r="AF8" s="38">
        <f>SUM(AF5:AF5)</f>
        <v>0</v>
      </c>
      <c r="AH8" s="159">
        <f>SUM(AH5:AH7)</f>
        <v>5156.8616071428569</v>
      </c>
      <c r="AI8" s="38">
        <f t="shared" ref="AI8:AZ8" si="4">SUM(AI5:AI5)</f>
        <v>0</v>
      </c>
      <c r="AJ8" s="38">
        <f t="shared" si="4"/>
        <v>0</v>
      </c>
      <c r="AK8" s="38">
        <f t="shared" si="4"/>
        <v>0</v>
      </c>
      <c r="AL8" s="38">
        <f t="shared" si="4"/>
        <v>0</v>
      </c>
      <c r="AM8" s="38">
        <f t="shared" si="4"/>
        <v>0</v>
      </c>
      <c r="AN8" s="38">
        <f t="shared" si="4"/>
        <v>0</v>
      </c>
      <c r="AO8" s="38">
        <f t="shared" si="4"/>
        <v>0</v>
      </c>
      <c r="AP8" s="38">
        <f t="shared" si="4"/>
        <v>0</v>
      </c>
      <c r="AQ8" s="38">
        <f t="shared" si="4"/>
        <v>0</v>
      </c>
      <c r="AR8" s="38">
        <f t="shared" si="4"/>
        <v>0</v>
      </c>
      <c r="AS8" s="38">
        <f t="shared" si="4"/>
        <v>0</v>
      </c>
      <c r="AT8" s="38">
        <f t="shared" si="4"/>
        <v>0</v>
      </c>
      <c r="AU8" s="38">
        <f t="shared" si="4"/>
        <v>0</v>
      </c>
      <c r="AV8" s="38">
        <f t="shared" si="4"/>
        <v>0</v>
      </c>
      <c r="AW8" s="38">
        <f t="shared" si="4"/>
        <v>0</v>
      </c>
      <c r="AX8" s="38">
        <f t="shared" si="4"/>
        <v>0</v>
      </c>
      <c r="AY8" s="38">
        <f t="shared" si="4"/>
        <v>0</v>
      </c>
      <c r="AZ8" s="38">
        <f t="shared" si="4"/>
        <v>0</v>
      </c>
      <c r="BB8" s="38">
        <f t="shared" ref="BB8:CV8" si="5">SUM(BB5:BB5)</f>
        <v>0</v>
      </c>
      <c r="BC8" s="38">
        <f t="shared" si="5"/>
        <v>0</v>
      </c>
      <c r="BD8" s="38">
        <f t="shared" si="5"/>
        <v>0</v>
      </c>
      <c r="BE8" s="38">
        <f t="shared" si="5"/>
        <v>0</v>
      </c>
      <c r="BF8" s="38">
        <f t="shared" si="5"/>
        <v>0</v>
      </c>
      <c r="BG8" s="38">
        <f t="shared" si="5"/>
        <v>0</v>
      </c>
      <c r="BH8" s="38">
        <f t="shared" si="5"/>
        <v>0</v>
      </c>
      <c r="BI8" s="38">
        <f t="shared" si="5"/>
        <v>0</v>
      </c>
      <c r="BJ8" s="38">
        <f t="shared" si="5"/>
        <v>0</v>
      </c>
      <c r="BK8" s="38">
        <f t="shared" si="5"/>
        <v>0</v>
      </c>
      <c r="BL8" s="38">
        <f t="shared" si="5"/>
        <v>0</v>
      </c>
      <c r="BM8" s="38">
        <f t="shared" si="5"/>
        <v>0</v>
      </c>
      <c r="BN8" s="38">
        <f t="shared" si="5"/>
        <v>0</v>
      </c>
      <c r="BO8" s="38">
        <f t="shared" si="5"/>
        <v>0</v>
      </c>
      <c r="BP8" s="38">
        <f t="shared" si="5"/>
        <v>0</v>
      </c>
      <c r="BQ8" s="38">
        <f t="shared" si="5"/>
        <v>0</v>
      </c>
      <c r="BR8" s="38">
        <f t="shared" si="5"/>
        <v>0</v>
      </c>
      <c r="BS8" s="38">
        <f t="shared" si="5"/>
        <v>0</v>
      </c>
      <c r="BT8" s="38">
        <f t="shared" si="5"/>
        <v>0</v>
      </c>
      <c r="BU8" s="38">
        <f t="shared" si="5"/>
        <v>0</v>
      </c>
      <c r="BV8" s="38">
        <f t="shared" si="5"/>
        <v>0</v>
      </c>
      <c r="BW8" s="38">
        <f t="shared" si="5"/>
        <v>0</v>
      </c>
      <c r="BX8" s="38">
        <f t="shared" si="5"/>
        <v>0</v>
      </c>
      <c r="BY8" s="38">
        <f t="shared" si="5"/>
        <v>0</v>
      </c>
      <c r="BZ8" s="38">
        <f t="shared" si="5"/>
        <v>0</v>
      </c>
      <c r="CA8" s="38">
        <f t="shared" si="5"/>
        <v>0</v>
      </c>
      <c r="CB8" s="38">
        <f t="shared" si="5"/>
        <v>0</v>
      </c>
      <c r="CC8" s="38">
        <f t="shared" si="5"/>
        <v>0</v>
      </c>
      <c r="CD8" s="38">
        <f t="shared" si="5"/>
        <v>0</v>
      </c>
      <c r="CE8" s="38">
        <f t="shared" si="5"/>
        <v>0</v>
      </c>
      <c r="CF8" s="38">
        <f t="shared" si="5"/>
        <v>0</v>
      </c>
      <c r="CG8" s="38">
        <f t="shared" si="5"/>
        <v>0</v>
      </c>
      <c r="CH8" s="38">
        <f t="shared" si="5"/>
        <v>0</v>
      </c>
      <c r="CI8" s="38">
        <f t="shared" si="5"/>
        <v>0</v>
      </c>
      <c r="CJ8" s="38">
        <f t="shared" si="5"/>
        <v>0</v>
      </c>
      <c r="CK8" s="38">
        <f t="shared" si="5"/>
        <v>0</v>
      </c>
      <c r="CL8" s="38">
        <f t="shared" si="5"/>
        <v>0</v>
      </c>
      <c r="CM8" s="38">
        <f t="shared" si="5"/>
        <v>0</v>
      </c>
      <c r="CN8" s="38">
        <f t="shared" si="5"/>
        <v>0</v>
      </c>
      <c r="CO8" s="38">
        <f t="shared" si="5"/>
        <v>0</v>
      </c>
      <c r="CP8" s="38">
        <f t="shared" si="5"/>
        <v>0</v>
      </c>
      <c r="CQ8" s="38">
        <f t="shared" si="5"/>
        <v>0</v>
      </c>
      <c r="CR8" s="38">
        <f t="shared" si="5"/>
        <v>0</v>
      </c>
      <c r="CS8" s="38">
        <f t="shared" si="5"/>
        <v>0</v>
      </c>
      <c r="CT8" s="38">
        <f t="shared" si="5"/>
        <v>0</v>
      </c>
      <c r="CU8" s="38">
        <f t="shared" si="5"/>
        <v>0</v>
      </c>
      <c r="CV8" s="38">
        <f t="shared" si="5"/>
        <v>0</v>
      </c>
      <c r="CW8" s="40"/>
    </row>
    <row r="9" spans="1:103" customFormat="1" ht="15" x14ac:dyDescent="0.25"/>
    <row r="10" spans="1:103" customFormat="1" ht="15" x14ac:dyDescent="0.25">
      <c r="A10" s="41" t="str">
        <f>E5</f>
        <v>WILCON DEPOT, INC</v>
      </c>
      <c r="B10" s="42"/>
      <c r="C10" s="43"/>
      <c r="D10" s="44"/>
      <c r="E10" s="44"/>
      <c r="F10" s="45"/>
      <c r="G10" s="46"/>
      <c r="H10" s="47"/>
      <c r="I10" s="48"/>
      <c r="J10" s="49"/>
      <c r="K10" s="50"/>
      <c r="L10" s="51"/>
      <c r="M10" s="52"/>
      <c r="N10" s="53"/>
      <c r="O10" s="54"/>
      <c r="P10" s="55"/>
    </row>
    <row r="11" spans="1:103" customFormat="1" ht="15" x14ac:dyDescent="0.25">
      <c r="A11" s="56"/>
      <c r="B11" s="57"/>
      <c r="C11" s="58"/>
      <c r="D11" s="59" t="s">
        <v>112</v>
      </c>
      <c r="E11" s="59" t="s">
        <v>113</v>
      </c>
      <c r="F11" s="60" t="s">
        <v>114</v>
      </c>
      <c r="G11" s="61"/>
      <c r="H11" s="62"/>
      <c r="I11" s="63"/>
      <c r="J11" s="64"/>
      <c r="K11" s="1"/>
      <c r="L11" s="65"/>
      <c r="M11" s="66"/>
      <c r="N11" s="67"/>
      <c r="O11" s="68"/>
      <c r="P11" s="69"/>
    </row>
    <row r="12" spans="1:103" customFormat="1" ht="13.5" customHeight="1" x14ac:dyDescent="0.25">
      <c r="A12" s="70" t="s">
        <v>263</v>
      </c>
      <c r="B12" s="71"/>
      <c r="C12" s="72"/>
      <c r="D12" s="73">
        <f>AH8</f>
        <v>5156.8616071428569</v>
      </c>
      <c r="E12" s="74"/>
      <c r="F12" s="75" t="str">
        <f>"In payment for 2pc shower head for room 302 and 202 using housefund received on " &amp; TEXT(A5, "mmmm dd, yyyy") &amp; " with SI#100287122 PR#29996 RR#" &amp; " CPO#" &amp;B5</f>
        <v>In payment for 2pc shower head for room 302 and 202 using housefund received on August 11, 2025 with SI#100287122 PR#29996 RR# CPO#18967</v>
      </c>
      <c r="G12" s="76"/>
      <c r="H12" s="77"/>
      <c r="I12" s="77"/>
      <c r="J12" s="76"/>
      <c r="K12" s="1"/>
      <c r="L12" s="65"/>
      <c r="M12" s="78"/>
      <c r="N12" s="79"/>
      <c r="O12" s="80"/>
      <c r="P12" s="81"/>
    </row>
    <row r="13" spans="1:103" customFormat="1" ht="15" x14ac:dyDescent="0.25">
      <c r="A13" s="70" t="s">
        <v>115</v>
      </c>
      <c r="B13" s="71"/>
      <c r="C13" s="72"/>
      <c r="D13" s="73">
        <f>Q8</f>
        <v>612.69642857142844</v>
      </c>
      <c r="E13" s="74"/>
      <c r="F13" s="64" t="str">
        <f>"Recording input VAT for expenses and purchases made using house fund for " &amp; TEXT(A5, "mmmm dd, yyyy")</f>
        <v>Recording input VAT for expenses and purchases made using house fund for August 11,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 t="s">
        <v>116</v>
      </c>
      <c r="B14" s="86"/>
      <c r="C14" s="87"/>
      <c r="D14" s="88"/>
      <c r="E14" s="74">
        <f>P8</f>
        <v>51.058035714285708</v>
      </c>
      <c r="F14" s="89" t="str">
        <f>"Recording the tax withheld for expenses and purchases using the house fund received on " &amp; TEXT(A5, "mmmm dd, yyyy")</f>
        <v>Recording the tax withheld for expenses and purchases using the house fund received on August 11, 2025</v>
      </c>
      <c r="G14" s="82"/>
      <c r="H14" s="83"/>
      <c r="I14" s="84"/>
      <c r="J14" s="82"/>
      <c r="K14" s="1"/>
      <c r="L14" s="65"/>
      <c r="M14" s="66"/>
      <c r="N14" s="67"/>
      <c r="O14" s="68"/>
      <c r="P14" s="69"/>
    </row>
    <row r="15" spans="1:103" customFormat="1" ht="15" x14ac:dyDescent="0.25">
      <c r="A15" s="70" t="s">
        <v>117</v>
      </c>
      <c r="B15" s="86"/>
      <c r="C15" s="87"/>
      <c r="D15" s="90"/>
      <c r="E15" s="91">
        <f>M8</f>
        <v>5718.5</v>
      </c>
      <c r="F15" s="89" t="str">
        <f>"Recording house fund expenses for replenishment on " &amp; TEXT(A5, "mmmm dd, yyyy")</f>
        <v>Recording house fund expenses for replenishment on August 11, 2025</v>
      </c>
      <c r="G15" s="82"/>
      <c r="H15" s="83"/>
      <c r="I15" s="84"/>
      <c r="J15" s="82"/>
      <c r="K15" s="1"/>
      <c r="L15" s="65"/>
      <c r="M15" s="66"/>
      <c r="N15" s="67"/>
      <c r="O15" s="68"/>
      <c r="P15" s="69"/>
    </row>
    <row r="16" spans="1:103" customFormat="1" ht="15" x14ac:dyDescent="0.25">
      <c r="A16" s="85"/>
      <c r="B16" s="86"/>
      <c r="C16" s="87"/>
      <c r="D16" s="88">
        <f>SUM(D12:D13)</f>
        <v>5769.5580357142853</v>
      </c>
      <c r="E16" s="88">
        <f>SUM(E12:E15)</f>
        <v>5769.5580357142853</v>
      </c>
      <c r="F16" s="92"/>
      <c r="G16" s="92"/>
      <c r="H16" s="93"/>
      <c r="I16" s="94"/>
      <c r="J16" s="92"/>
      <c r="K16" s="1"/>
      <c r="L16" s="65"/>
      <c r="M16" s="66"/>
      <c r="N16" s="67"/>
      <c r="O16" s="68"/>
      <c r="P16" s="69"/>
    </row>
    <row r="17" spans="1:16" customFormat="1" ht="15" x14ac:dyDescent="0.25">
      <c r="A17" s="95" t="s">
        <v>118</v>
      </c>
      <c r="B17" s="96" t="str">
        <f>"To record house fund expenses on " &amp; TEXT(A5, "mmmm dd, yyyy") &amp; " with PCV#" &amp; C5</f>
        <v>To record house fund expenses on August 11, 2025 with PCV#</v>
      </c>
      <c r="C17" s="97"/>
      <c r="D17" s="98"/>
      <c r="E17" s="98"/>
      <c r="F17" s="98"/>
      <c r="G17" s="92"/>
      <c r="H17" s="93"/>
      <c r="I17" s="94"/>
      <c r="J17" s="92"/>
      <c r="K17" s="1"/>
      <c r="L17" s="65"/>
      <c r="M17" s="66"/>
      <c r="N17" s="67"/>
      <c r="O17" s="68"/>
      <c r="P17" s="69"/>
    </row>
  </sheetData>
  <mergeCells count="48"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AZ3:BA3"/>
    <mergeCell ref="M3:M4"/>
    <mergeCell ref="N3:N4"/>
    <mergeCell ref="O3:O4"/>
    <mergeCell ref="P3:P4"/>
    <mergeCell ref="Q3:Q4"/>
    <mergeCell ref="R3:Z3"/>
    <mergeCell ref="AA3:AF3"/>
    <mergeCell ref="AG3:AG4"/>
    <mergeCell ref="AH3:AQ3"/>
    <mergeCell ref="AR3:AV3"/>
    <mergeCell ref="AX3:AY3"/>
    <mergeCell ref="BV3:BV4"/>
    <mergeCell ref="BB3:BC3"/>
    <mergeCell ref="BE3:BE4"/>
    <mergeCell ref="BF3:BG3"/>
    <mergeCell ref="BK3:BM3"/>
    <mergeCell ref="BN3:BO3"/>
    <mergeCell ref="BP3:BP4"/>
    <mergeCell ref="BQ3:BQ4"/>
    <mergeCell ref="BR3:BR4"/>
    <mergeCell ref="BS3:BS4"/>
    <mergeCell ref="BT3:BT4"/>
    <mergeCell ref="BU3:BU4"/>
    <mergeCell ref="CU3:CU4"/>
    <mergeCell ref="BW3:BW4"/>
    <mergeCell ref="BX3:BX4"/>
    <mergeCell ref="BY3:BY4"/>
    <mergeCell ref="BZ3:BZ4"/>
    <mergeCell ref="CA3:CA4"/>
    <mergeCell ref="CB3:CB4"/>
    <mergeCell ref="CE3:CE4"/>
    <mergeCell ref="CF3:CF4"/>
    <mergeCell ref="CG3:CP3"/>
    <mergeCell ref="CR3:CS3"/>
    <mergeCell ref="CT3:CT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2D84-3A19-47BF-AC3A-9651579A14A4}">
  <sheetPr>
    <tabColor theme="3"/>
    <pageSetUpPr fitToPage="1"/>
  </sheetPr>
  <dimension ref="A1:CY23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17" s="155" customFormat="1" x14ac:dyDescent="0.2"/>
    <row r="18" s="155" customFormat="1" x14ac:dyDescent="0.2"/>
    <row r="19" s="155" customFormat="1" x14ac:dyDescent="0.2"/>
    <row r="20" s="155" customFormat="1" x14ac:dyDescent="0.2"/>
    <row r="21" s="155" customFormat="1" x14ac:dyDescent="0.2"/>
    <row r="22" s="155" customFormat="1" x14ac:dyDescent="0.2"/>
    <row r="23" s="155" customFormat="1" x14ac:dyDescent="0.2"/>
  </sheetData>
  <mergeCells count="48"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M3:M4"/>
    <mergeCell ref="N3:N4"/>
    <mergeCell ref="O3:O4"/>
    <mergeCell ref="P3:P4"/>
    <mergeCell ref="Q3:Q4"/>
    <mergeCell ref="R3:Z3"/>
    <mergeCell ref="AA3:AF3"/>
    <mergeCell ref="AG3:AG4"/>
    <mergeCell ref="AH3:AQ3"/>
    <mergeCell ref="AR3:AV3"/>
    <mergeCell ref="BU3:BU4"/>
    <mergeCell ref="BV3:BV4"/>
    <mergeCell ref="BW3:BW4"/>
    <mergeCell ref="BX3:BX4"/>
    <mergeCell ref="BY3:BY4"/>
    <mergeCell ref="BZ3:BZ4"/>
    <mergeCell ref="CA3:CA4"/>
    <mergeCell ref="CB3:CB4"/>
    <mergeCell ref="CE3:CE4"/>
    <mergeCell ref="CF3:CF4"/>
  </mergeCells>
  <pageMargins left="0.25" right="0.25" top="0.75" bottom="0.75" header="0.3" footer="0.3"/>
  <pageSetup paperSize="9" fitToHeight="0" orientation="landscape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A2D6-CB1E-472C-BB0D-BAA24349EE8F}">
  <sheetPr>
    <tabColor rgb="FFFF0066"/>
  </sheetPr>
  <dimension ref="A1:CY15"/>
  <sheetViews>
    <sheetView workbookViewId="0">
      <selection activeCell="O12" sqref="O12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10.85546875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45882</v>
      </c>
      <c r="B5" s="3" t="s">
        <v>256</v>
      </c>
      <c r="C5" s="4"/>
      <c r="D5" s="5" t="s">
        <v>122</v>
      </c>
      <c r="E5" s="6" t="s">
        <v>266</v>
      </c>
      <c r="F5" s="7"/>
      <c r="G5" s="8"/>
      <c r="H5" s="9">
        <v>2797481</v>
      </c>
      <c r="I5" s="10"/>
      <c r="J5" s="11" t="s">
        <v>226</v>
      </c>
      <c r="K5" s="12">
        <v>1</v>
      </c>
      <c r="L5" s="13">
        <v>115</v>
      </c>
      <c r="M5" s="14">
        <f>L5*K5</f>
        <v>115</v>
      </c>
      <c r="N5" s="15"/>
      <c r="O5" s="16" t="s">
        <v>137</v>
      </c>
      <c r="P5" s="17"/>
      <c r="Q5" s="18"/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7">
        <f>M5+P5-Q5</f>
        <v>115</v>
      </c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>
        <f>SUM(L5:L5)</f>
        <v>115</v>
      </c>
      <c r="M6" s="38">
        <f>SUM(M5:M5)</f>
        <v>115</v>
      </c>
      <c r="N6" s="38">
        <f>M6</f>
        <v>115</v>
      </c>
      <c r="O6" s="39" t="s">
        <v>137</v>
      </c>
      <c r="P6" s="38">
        <f>SUM(P5:P5)</f>
        <v>0</v>
      </c>
      <c r="Q6" s="38">
        <f>SUM(Q5:Q5)</f>
        <v>0</v>
      </c>
      <c r="S6" s="38">
        <f t="shared" ref="S6:AD6" si="0">SUM(S5:S5)</f>
        <v>0</v>
      </c>
      <c r="T6" s="38">
        <f t="shared" si="0"/>
        <v>0</v>
      </c>
      <c r="U6" s="38">
        <f t="shared" si="0"/>
        <v>0</v>
      </c>
      <c r="V6" s="38">
        <f t="shared" si="0"/>
        <v>0</v>
      </c>
      <c r="W6" s="38">
        <f t="shared" si="0"/>
        <v>0</v>
      </c>
      <c r="X6" s="38">
        <f t="shared" si="0"/>
        <v>0</v>
      </c>
      <c r="Y6" s="38">
        <f t="shared" si="0"/>
        <v>0</v>
      </c>
      <c r="Z6" s="38">
        <f t="shared" si="0"/>
        <v>0</v>
      </c>
      <c r="AA6" s="38">
        <f t="shared" si="0"/>
        <v>0</v>
      </c>
      <c r="AB6" s="38">
        <f t="shared" si="0"/>
        <v>0</v>
      </c>
      <c r="AC6" s="38">
        <f t="shared" si="0"/>
        <v>0</v>
      </c>
      <c r="AD6" s="38">
        <f t="shared" si="0"/>
        <v>0</v>
      </c>
      <c r="AF6" s="38">
        <f>SUM(AF5:AF5)</f>
        <v>0</v>
      </c>
      <c r="AH6" s="159">
        <f t="shared" ref="AH6:AZ6" si="1">SUM(AH5:AH5)</f>
        <v>0</v>
      </c>
      <c r="AI6" s="38">
        <f t="shared" si="1"/>
        <v>0</v>
      </c>
      <c r="AJ6" s="38">
        <f t="shared" si="1"/>
        <v>0</v>
      </c>
      <c r="AK6" s="38">
        <f t="shared" si="1"/>
        <v>0</v>
      </c>
      <c r="AL6" s="38">
        <f t="shared" si="1"/>
        <v>0</v>
      </c>
      <c r="AM6" s="38">
        <f t="shared" si="1"/>
        <v>0</v>
      </c>
      <c r="AN6" s="38">
        <f t="shared" si="1"/>
        <v>0</v>
      </c>
      <c r="AO6" s="38">
        <f t="shared" si="1"/>
        <v>0</v>
      </c>
      <c r="AP6" s="38">
        <f t="shared" si="1"/>
        <v>0</v>
      </c>
      <c r="AQ6" s="38">
        <f t="shared" si="1"/>
        <v>0</v>
      </c>
      <c r="AR6" s="38">
        <f t="shared" si="1"/>
        <v>0</v>
      </c>
      <c r="AS6" s="38">
        <f t="shared" si="1"/>
        <v>0</v>
      </c>
      <c r="AT6" s="38">
        <f t="shared" si="1"/>
        <v>0</v>
      </c>
      <c r="AU6" s="38">
        <f t="shared" si="1"/>
        <v>0</v>
      </c>
      <c r="AV6" s="38">
        <f t="shared" si="1"/>
        <v>0</v>
      </c>
      <c r="AW6" s="38">
        <f t="shared" si="1"/>
        <v>0</v>
      </c>
      <c r="AX6" s="38">
        <f t="shared" si="1"/>
        <v>0</v>
      </c>
      <c r="AY6" s="38">
        <f t="shared" si="1"/>
        <v>0</v>
      </c>
      <c r="AZ6" s="38">
        <f t="shared" si="1"/>
        <v>0</v>
      </c>
      <c r="BB6" s="38">
        <f>SUM(BB5:BB5)</f>
        <v>0</v>
      </c>
      <c r="BC6" s="159">
        <f>BC5</f>
        <v>115</v>
      </c>
      <c r="BD6" s="38">
        <f t="shared" ref="BD6:CV6" si="2">SUM(BD5:BD5)</f>
        <v>0</v>
      </c>
      <c r="BE6" s="38">
        <f t="shared" si="2"/>
        <v>0</v>
      </c>
      <c r="BF6" s="38">
        <f t="shared" si="2"/>
        <v>0</v>
      </c>
      <c r="BG6" s="38">
        <f t="shared" si="2"/>
        <v>0</v>
      </c>
      <c r="BH6" s="38">
        <f t="shared" si="2"/>
        <v>0</v>
      </c>
      <c r="BI6" s="38">
        <f t="shared" si="2"/>
        <v>0</v>
      </c>
      <c r="BJ6" s="38">
        <f t="shared" si="2"/>
        <v>0</v>
      </c>
      <c r="BK6" s="38">
        <f t="shared" si="2"/>
        <v>0</v>
      </c>
      <c r="BL6" s="38">
        <f t="shared" si="2"/>
        <v>0</v>
      </c>
      <c r="BM6" s="38">
        <f t="shared" si="2"/>
        <v>0</v>
      </c>
      <c r="BN6" s="38">
        <f t="shared" si="2"/>
        <v>0</v>
      </c>
      <c r="BO6" s="38">
        <f t="shared" si="2"/>
        <v>0</v>
      </c>
      <c r="BP6" s="38">
        <f t="shared" si="2"/>
        <v>0</v>
      </c>
      <c r="BQ6" s="38">
        <f t="shared" si="2"/>
        <v>0</v>
      </c>
      <c r="BR6" s="38">
        <f t="shared" si="2"/>
        <v>0</v>
      </c>
      <c r="BS6" s="38">
        <f t="shared" si="2"/>
        <v>0</v>
      </c>
      <c r="BT6" s="38">
        <f t="shared" si="2"/>
        <v>0</v>
      </c>
      <c r="BU6" s="38">
        <f t="shared" si="2"/>
        <v>0</v>
      </c>
      <c r="BV6" s="38">
        <f t="shared" si="2"/>
        <v>0</v>
      </c>
      <c r="BW6" s="38">
        <f t="shared" si="2"/>
        <v>0</v>
      </c>
      <c r="BX6" s="38">
        <f t="shared" si="2"/>
        <v>0</v>
      </c>
      <c r="BY6" s="38">
        <f t="shared" si="2"/>
        <v>0</v>
      </c>
      <c r="BZ6" s="38">
        <f t="shared" si="2"/>
        <v>0</v>
      </c>
      <c r="CA6" s="38">
        <f t="shared" si="2"/>
        <v>0</v>
      </c>
      <c r="CB6" s="38">
        <f t="shared" si="2"/>
        <v>0</v>
      </c>
      <c r="CC6" s="38">
        <f t="shared" si="2"/>
        <v>0</v>
      </c>
      <c r="CD6" s="38">
        <f t="shared" si="2"/>
        <v>0</v>
      </c>
      <c r="CE6" s="38">
        <f t="shared" si="2"/>
        <v>0</v>
      </c>
      <c r="CF6" s="38">
        <f t="shared" si="2"/>
        <v>0</v>
      </c>
      <c r="CG6" s="38">
        <f t="shared" si="2"/>
        <v>0</v>
      </c>
      <c r="CH6" s="38">
        <f t="shared" si="2"/>
        <v>0</v>
      </c>
      <c r="CI6" s="38">
        <f t="shared" si="2"/>
        <v>0</v>
      </c>
      <c r="CJ6" s="38">
        <f t="shared" si="2"/>
        <v>0</v>
      </c>
      <c r="CK6" s="38">
        <f t="shared" si="2"/>
        <v>0</v>
      </c>
      <c r="CL6" s="38">
        <f t="shared" si="2"/>
        <v>0</v>
      </c>
      <c r="CM6" s="38">
        <f t="shared" si="2"/>
        <v>0</v>
      </c>
      <c r="CN6" s="38">
        <f t="shared" si="2"/>
        <v>0</v>
      </c>
      <c r="CO6" s="38">
        <f t="shared" si="2"/>
        <v>0</v>
      </c>
      <c r="CP6" s="38">
        <f t="shared" si="2"/>
        <v>0</v>
      </c>
      <c r="CQ6" s="38">
        <f t="shared" si="2"/>
        <v>0</v>
      </c>
      <c r="CR6" s="38">
        <f t="shared" si="2"/>
        <v>0</v>
      </c>
      <c r="CS6" s="38">
        <f t="shared" si="2"/>
        <v>0</v>
      </c>
      <c r="CT6" s="38">
        <f t="shared" si="2"/>
        <v>0</v>
      </c>
      <c r="CU6" s="38">
        <f t="shared" si="2"/>
        <v>0</v>
      </c>
      <c r="CV6" s="38">
        <f t="shared" si="2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MARKET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269</v>
      </c>
      <c r="B10" s="71"/>
      <c r="C10" s="72"/>
      <c r="D10" s="73">
        <f>BC6</f>
        <v>115</v>
      </c>
      <c r="E10" s="74"/>
      <c r="F10" s="75" t="str">
        <f>"In payment for meal during purchasing trip using housefund received on " &amp; TEXT(A5, "mmmm dd, yyyy") &amp; " with SI#2797481 PR#29996 RR#" &amp; " CPO#" &amp;B5</f>
        <v>In payment for meal during purchasing trip using housefund received on August 13, 2025 with SI#2797481 PR#29996 RR# CPO#18967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0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13,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0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13,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115</v>
      </c>
      <c r="F13" s="89" t="str">
        <f>"Recording house fund expenses for replenishment on " &amp; TEXT(A5, "mmmm dd, yyyy")</f>
        <v>Recording house fund expenses for replenishment on August 13,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115</v>
      </c>
      <c r="E14" s="88">
        <f>SUM(E10:E13)</f>
        <v>115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13,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AZ3:BA3"/>
    <mergeCell ref="M3:M4"/>
    <mergeCell ref="N3:N4"/>
    <mergeCell ref="O3:O4"/>
    <mergeCell ref="P3:P4"/>
    <mergeCell ref="Q3:Q4"/>
    <mergeCell ref="R3:Z3"/>
    <mergeCell ref="AA3:AF3"/>
    <mergeCell ref="AG3:AG4"/>
    <mergeCell ref="AH3:AQ3"/>
    <mergeCell ref="AR3:AV3"/>
    <mergeCell ref="AX3:AY3"/>
    <mergeCell ref="BV3:BV4"/>
    <mergeCell ref="BB3:BC3"/>
    <mergeCell ref="BE3:BE4"/>
    <mergeCell ref="BF3:BG3"/>
    <mergeCell ref="BK3:BM3"/>
    <mergeCell ref="BN3:BO3"/>
    <mergeCell ref="BP3:BP4"/>
    <mergeCell ref="BQ3:BQ4"/>
    <mergeCell ref="BR3:BR4"/>
    <mergeCell ref="BS3:BS4"/>
    <mergeCell ref="BT3:BT4"/>
    <mergeCell ref="BU3:BU4"/>
    <mergeCell ref="CU3:CU4"/>
    <mergeCell ref="BW3:BW4"/>
    <mergeCell ref="BX3:BX4"/>
    <mergeCell ref="BY3:BY4"/>
    <mergeCell ref="BZ3:BZ4"/>
    <mergeCell ref="CA3:CA4"/>
    <mergeCell ref="CB3:CB4"/>
    <mergeCell ref="CE3:CE4"/>
    <mergeCell ref="CF3:CF4"/>
    <mergeCell ref="CG3:CP3"/>
    <mergeCell ref="CR3:CS3"/>
    <mergeCell ref="CT3:CT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2FE1-CF66-4253-A302-79290E29C749}">
  <sheetPr>
    <tabColor rgb="FFFF0066"/>
  </sheetPr>
  <dimension ref="A1:CY16"/>
  <sheetViews>
    <sheetView workbookViewId="0">
      <selection activeCell="J13" sqref="J13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45878</v>
      </c>
      <c r="B5" s="3" t="s">
        <v>202</v>
      </c>
      <c r="C5" s="4"/>
      <c r="D5" s="5" t="s">
        <v>203</v>
      </c>
      <c r="E5" s="6" t="s">
        <v>204</v>
      </c>
      <c r="F5" s="7" t="s">
        <v>205</v>
      </c>
      <c r="G5" s="8" t="s">
        <v>206</v>
      </c>
      <c r="H5" s="9">
        <v>25286</v>
      </c>
      <c r="I5" s="10"/>
      <c r="J5" s="11" t="s">
        <v>207</v>
      </c>
      <c r="K5" s="12">
        <v>3</v>
      </c>
      <c r="L5" s="157">
        <f>69.21429*1.12</f>
        <v>77.520004800000009</v>
      </c>
      <c r="M5" s="14">
        <f>K5*L5</f>
        <v>232.56001440000003</v>
      </c>
      <c r="N5" s="15"/>
      <c r="O5" s="16" t="s">
        <v>111</v>
      </c>
      <c r="P5" s="17">
        <f>M5/1.12*0.01</f>
        <v>2.0764287000000001</v>
      </c>
      <c r="Q5" s="158">
        <f>M5/1.12*0.12</f>
        <v>24.917144400000002</v>
      </c>
      <c r="R5" s="17">
        <f>M5+P5-Q5</f>
        <v>209.71929870000002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57"/>
      <c r="BN5" s="19"/>
      <c r="BO5" s="17"/>
      <c r="BP5" s="19"/>
      <c r="BQ5" s="17"/>
      <c r="BR5" s="19"/>
      <c r="BS5" s="157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 t="s">
        <v>208</v>
      </c>
      <c r="K6" s="12">
        <v>30</v>
      </c>
      <c r="L6" s="13">
        <f>69.21429*1.12</f>
        <v>77.520004800000009</v>
      </c>
      <c r="M6" s="14">
        <f t="shared" ref="M6" si="0">L6*K6</f>
        <v>2325.6001440000005</v>
      </c>
      <c r="N6" s="15"/>
      <c r="O6" s="16" t="s">
        <v>111</v>
      </c>
      <c r="P6" s="17">
        <f t="shared" ref="P6" si="1">M6/1.12*0.01</f>
        <v>20.764287000000003</v>
      </c>
      <c r="Q6" s="18">
        <f t="shared" ref="Q6" si="2">M6/1.12*0.12</f>
        <v>249.17144400000004</v>
      </c>
      <c r="R6" s="17">
        <f t="shared" ref="R6" si="3">M6+P6-Q6</f>
        <v>2097.1929870000004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30" customFormat="1" ht="11.25" x14ac:dyDescent="0.2">
      <c r="A7" s="27"/>
      <c r="B7" s="28"/>
      <c r="C7" s="29"/>
      <c r="E7" s="31"/>
      <c r="F7" s="32"/>
      <c r="G7" s="33"/>
      <c r="H7" s="34"/>
      <c r="I7" s="34"/>
      <c r="J7" s="35"/>
      <c r="K7" s="36"/>
      <c r="L7" s="37"/>
      <c r="M7" s="38">
        <f>SUM(M5:M6)</f>
        <v>2558.1601584000005</v>
      </c>
      <c r="N7" s="38">
        <f>M7</f>
        <v>2558.1601584000005</v>
      </c>
      <c r="O7" s="39" t="s">
        <v>111</v>
      </c>
      <c r="P7" s="38">
        <f>SUM(P5:P6)</f>
        <v>22.840715700000004</v>
      </c>
      <c r="Q7" s="38">
        <f>SUM(Q5:Q6)</f>
        <v>274.08858840000005</v>
      </c>
      <c r="R7" s="38">
        <f>SUM(R5:R6)</f>
        <v>2306.9122857000002</v>
      </c>
      <c r="S7" s="38">
        <f t="shared" ref="S7:AD7" si="4">SUM(S5:S5)</f>
        <v>0</v>
      </c>
      <c r="T7" s="38">
        <f t="shared" si="4"/>
        <v>0</v>
      </c>
      <c r="U7" s="38">
        <f t="shared" si="4"/>
        <v>0</v>
      </c>
      <c r="V7" s="38">
        <f t="shared" si="4"/>
        <v>0</v>
      </c>
      <c r="W7" s="38">
        <f t="shared" si="4"/>
        <v>0</v>
      </c>
      <c r="X7" s="38">
        <f t="shared" si="4"/>
        <v>0</v>
      </c>
      <c r="Y7" s="38">
        <f t="shared" si="4"/>
        <v>0</v>
      </c>
      <c r="Z7" s="38">
        <f t="shared" si="4"/>
        <v>0</v>
      </c>
      <c r="AA7" s="38">
        <f t="shared" si="4"/>
        <v>0</v>
      </c>
      <c r="AB7" s="38">
        <f t="shared" si="4"/>
        <v>0</v>
      </c>
      <c r="AC7" s="38">
        <f t="shared" si="4"/>
        <v>0</v>
      </c>
      <c r="AD7" s="38">
        <f t="shared" si="4"/>
        <v>0</v>
      </c>
      <c r="AF7" s="38">
        <f>SUM(AF5:AF5)</f>
        <v>0</v>
      </c>
      <c r="AH7" s="38">
        <f t="shared" ref="AH7:AZ7" si="5">SUM(AH5:AH5)</f>
        <v>0</v>
      </c>
      <c r="AI7" s="38">
        <f t="shared" si="5"/>
        <v>0</v>
      </c>
      <c r="AJ7" s="38">
        <f t="shared" si="5"/>
        <v>0</v>
      </c>
      <c r="AK7" s="38">
        <f t="shared" si="5"/>
        <v>0</v>
      </c>
      <c r="AL7" s="38">
        <f t="shared" si="5"/>
        <v>0</v>
      </c>
      <c r="AM7" s="38">
        <f t="shared" si="5"/>
        <v>0</v>
      </c>
      <c r="AN7" s="38">
        <f t="shared" si="5"/>
        <v>0</v>
      </c>
      <c r="AO7" s="38">
        <f t="shared" si="5"/>
        <v>0</v>
      </c>
      <c r="AP7" s="38">
        <f t="shared" si="5"/>
        <v>0</v>
      </c>
      <c r="AQ7" s="38">
        <f t="shared" si="5"/>
        <v>0</v>
      </c>
      <c r="AR7" s="38">
        <f t="shared" si="5"/>
        <v>0</v>
      </c>
      <c r="AS7" s="38">
        <f t="shared" si="5"/>
        <v>0</v>
      </c>
      <c r="AT7" s="38">
        <f t="shared" si="5"/>
        <v>0</v>
      </c>
      <c r="AU7" s="38">
        <f t="shared" si="5"/>
        <v>0</v>
      </c>
      <c r="AV7" s="38">
        <f t="shared" si="5"/>
        <v>0</v>
      </c>
      <c r="AW7" s="38">
        <f t="shared" si="5"/>
        <v>0</v>
      </c>
      <c r="AX7" s="38">
        <f t="shared" si="5"/>
        <v>0</v>
      </c>
      <c r="AY7" s="38">
        <f t="shared" si="5"/>
        <v>0</v>
      </c>
      <c r="AZ7" s="38">
        <f t="shared" si="5"/>
        <v>0</v>
      </c>
      <c r="BB7" s="38">
        <f t="shared" ref="BB7:CV7" si="6">SUM(BB5:BB5)</f>
        <v>0</v>
      </c>
      <c r="BC7" s="38">
        <f t="shared" si="6"/>
        <v>0</v>
      </c>
      <c r="BD7" s="38">
        <f t="shared" si="6"/>
        <v>0</v>
      </c>
      <c r="BE7" s="38">
        <f t="shared" si="6"/>
        <v>0</v>
      </c>
      <c r="BF7" s="38">
        <f t="shared" si="6"/>
        <v>0</v>
      </c>
      <c r="BG7" s="38">
        <f t="shared" si="6"/>
        <v>0</v>
      </c>
      <c r="BH7" s="38">
        <f t="shared" si="6"/>
        <v>0</v>
      </c>
      <c r="BI7" s="38">
        <f t="shared" si="6"/>
        <v>0</v>
      </c>
      <c r="BJ7" s="38">
        <f t="shared" si="6"/>
        <v>0</v>
      </c>
      <c r="BK7" s="38">
        <f t="shared" si="6"/>
        <v>0</v>
      </c>
      <c r="BL7" s="38">
        <f t="shared" si="6"/>
        <v>0</v>
      </c>
      <c r="BM7" s="38">
        <f t="shared" si="6"/>
        <v>0</v>
      </c>
      <c r="BN7" s="38">
        <f t="shared" si="6"/>
        <v>0</v>
      </c>
      <c r="BO7" s="38">
        <f t="shared" si="6"/>
        <v>0</v>
      </c>
      <c r="BP7" s="38">
        <f t="shared" si="6"/>
        <v>0</v>
      </c>
      <c r="BQ7" s="38">
        <f t="shared" si="6"/>
        <v>0</v>
      </c>
      <c r="BR7" s="38">
        <f t="shared" si="6"/>
        <v>0</v>
      </c>
      <c r="BS7" s="38">
        <f t="shared" si="6"/>
        <v>0</v>
      </c>
      <c r="BT7" s="38">
        <f t="shared" si="6"/>
        <v>0</v>
      </c>
      <c r="BU7" s="38">
        <f t="shared" si="6"/>
        <v>0</v>
      </c>
      <c r="BV7" s="38">
        <f t="shared" si="6"/>
        <v>0</v>
      </c>
      <c r="BW7" s="38">
        <f t="shared" si="6"/>
        <v>0</v>
      </c>
      <c r="BX7" s="38">
        <f t="shared" si="6"/>
        <v>0</v>
      </c>
      <c r="BY7" s="38">
        <f t="shared" si="6"/>
        <v>0</v>
      </c>
      <c r="BZ7" s="38">
        <f t="shared" si="6"/>
        <v>0</v>
      </c>
      <c r="CA7" s="38">
        <f t="shared" si="6"/>
        <v>0</v>
      </c>
      <c r="CB7" s="38">
        <f t="shared" si="6"/>
        <v>0</v>
      </c>
      <c r="CC7" s="38">
        <f t="shared" si="6"/>
        <v>0</v>
      </c>
      <c r="CD7" s="38">
        <f t="shared" si="6"/>
        <v>0</v>
      </c>
      <c r="CE7" s="38">
        <f t="shared" si="6"/>
        <v>0</v>
      </c>
      <c r="CF7" s="38">
        <f t="shared" si="6"/>
        <v>0</v>
      </c>
      <c r="CG7" s="38">
        <f t="shared" si="6"/>
        <v>0</v>
      </c>
      <c r="CH7" s="38">
        <f t="shared" si="6"/>
        <v>0</v>
      </c>
      <c r="CI7" s="38">
        <f t="shared" si="6"/>
        <v>0</v>
      </c>
      <c r="CJ7" s="38">
        <f t="shared" si="6"/>
        <v>0</v>
      </c>
      <c r="CK7" s="38">
        <f t="shared" si="6"/>
        <v>0</v>
      </c>
      <c r="CL7" s="38">
        <f t="shared" si="6"/>
        <v>0</v>
      </c>
      <c r="CM7" s="38">
        <f t="shared" si="6"/>
        <v>0</v>
      </c>
      <c r="CN7" s="38">
        <f t="shared" si="6"/>
        <v>0</v>
      </c>
      <c r="CO7" s="38">
        <f t="shared" si="6"/>
        <v>0</v>
      </c>
      <c r="CP7" s="38">
        <f t="shared" si="6"/>
        <v>0</v>
      </c>
      <c r="CQ7" s="38">
        <f t="shared" si="6"/>
        <v>0</v>
      </c>
      <c r="CR7" s="38">
        <f t="shared" si="6"/>
        <v>0</v>
      </c>
      <c r="CS7" s="38">
        <f t="shared" si="6"/>
        <v>0</v>
      </c>
      <c r="CT7" s="38">
        <f t="shared" si="6"/>
        <v>0</v>
      </c>
      <c r="CU7" s="38">
        <f t="shared" si="6"/>
        <v>0</v>
      </c>
      <c r="CV7" s="38">
        <f t="shared" si="6"/>
        <v>0</v>
      </c>
      <c r="CW7" s="40"/>
    </row>
    <row r="8" spans="1:103" customFormat="1" ht="15" x14ac:dyDescent="0.25"/>
    <row r="9" spans="1:103" customFormat="1" ht="15" x14ac:dyDescent="0.25">
      <c r="A9" s="41" t="str">
        <f>E5</f>
        <v>5S DISTRIBUTORS, INC.</v>
      </c>
      <c r="B9" s="42"/>
      <c r="C9" s="43"/>
      <c r="D9" s="44"/>
      <c r="E9" s="44"/>
      <c r="F9" s="45"/>
      <c r="G9" s="46"/>
      <c r="H9" s="47"/>
      <c r="I9" s="48"/>
      <c r="J9" s="49"/>
      <c r="K9" s="50"/>
      <c r="L9" s="51"/>
      <c r="M9" s="52"/>
      <c r="N9" s="53"/>
      <c r="O9" s="54"/>
      <c r="P9" s="55"/>
    </row>
    <row r="10" spans="1:103" customFormat="1" ht="15" x14ac:dyDescent="0.25">
      <c r="A10" s="56"/>
      <c r="B10" s="57"/>
      <c r="C10" s="58"/>
      <c r="D10" s="59" t="s">
        <v>112</v>
      </c>
      <c r="E10" s="59" t="s">
        <v>113</v>
      </c>
      <c r="F10" s="60" t="s">
        <v>114</v>
      </c>
      <c r="G10" s="61"/>
      <c r="H10" s="62"/>
      <c r="I10" s="63"/>
      <c r="J10" s="64"/>
      <c r="K10" s="1"/>
      <c r="L10" s="65"/>
      <c r="M10" s="66"/>
      <c r="N10" s="67"/>
      <c r="O10" s="68"/>
      <c r="P10" s="69"/>
    </row>
    <row r="11" spans="1:103" customFormat="1" ht="13.5" customHeight="1" x14ac:dyDescent="0.25">
      <c r="A11" s="70" t="s">
        <v>151</v>
      </c>
      <c r="B11" s="71"/>
      <c r="C11" s="72"/>
      <c r="D11" s="73">
        <f>R7</f>
        <v>2306.9122857000002</v>
      </c>
      <c r="E11" s="74"/>
      <c r="F11" s="75" t="str">
        <f>"In payment for 3 packs of san remo fettucine and 30 packs of san remo spaghetti for storeroom using housefund received on " &amp; TEXT(A5, "mmmm dd, yyyy") &amp; " with SI#25286 PR#30517" &amp; " CPO#" &amp;B5</f>
        <v>In payment for 3 packs of san remo fettucine and 30 packs of san remo spaghetti for storeroom using housefund received on August 09, 2025 with SI#25286 PR#30517 CPO#18968</v>
      </c>
      <c r="G11" s="76"/>
      <c r="H11" s="77"/>
      <c r="I11" s="77"/>
      <c r="J11" s="76"/>
      <c r="K11" s="1"/>
      <c r="L11" s="65"/>
      <c r="M11" s="78"/>
      <c r="N11" s="79"/>
      <c r="O11" s="80"/>
      <c r="P11" s="81"/>
    </row>
    <row r="12" spans="1:103" customFormat="1" ht="15" x14ac:dyDescent="0.25">
      <c r="A12" s="70" t="s">
        <v>115</v>
      </c>
      <c r="B12" s="71"/>
      <c r="C12" s="72"/>
      <c r="D12" s="73">
        <f>Q7</f>
        <v>274.08858840000005</v>
      </c>
      <c r="E12" s="74"/>
      <c r="F12" s="64" t="str">
        <f>"Recording input VAT for expenses and purchases made using house fund for " &amp; TEXT(A5, "mmmm dd, yyyy")</f>
        <v>Recording input VAT for expenses and purchases made using house fund for August 09,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85" t="s">
        <v>116</v>
      </c>
      <c r="B13" s="86"/>
      <c r="C13" s="87"/>
      <c r="D13" s="88"/>
      <c r="E13" s="74">
        <f>P7</f>
        <v>22.840715700000004</v>
      </c>
      <c r="F13" s="89" t="str">
        <f>"Recording the tax withheld for expenses and purchases using the house fund received on " &amp; TEXT(A5, "mmmm dd, yyyy")</f>
        <v>Recording the tax withheld for expenses and purchases using the house fund received on August 09,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70" t="s">
        <v>117</v>
      </c>
      <c r="B14" s="86"/>
      <c r="C14" s="87"/>
      <c r="D14" s="90"/>
      <c r="E14" s="91">
        <f>M7</f>
        <v>2558.1601584000005</v>
      </c>
      <c r="F14" s="89" t="str">
        <f>"Recording house fund expenses for replenishment on " &amp; TEXT(A5, "mmmm dd, yyyy")</f>
        <v>Recording house fund expenses for replenishment on August 09, 2025</v>
      </c>
      <c r="G14" s="82"/>
      <c r="H14" s="83"/>
      <c r="I14" s="84"/>
      <c r="J14" s="82"/>
      <c r="K14" s="1"/>
      <c r="L14" s="65"/>
      <c r="M14" s="66"/>
      <c r="N14" s="67"/>
      <c r="O14" s="68"/>
      <c r="P14" s="69"/>
    </row>
    <row r="15" spans="1:103" customFormat="1" ht="15" x14ac:dyDescent="0.25">
      <c r="A15" s="85"/>
      <c r="B15" s="86"/>
      <c r="C15" s="87"/>
      <c r="D15" s="88">
        <f>SUM(D11:D12)</f>
        <v>2581.0008741000001</v>
      </c>
      <c r="E15" s="88">
        <f>SUM(E11:E14)</f>
        <v>2581.0008741000006</v>
      </c>
      <c r="F15" s="92"/>
      <c r="G15" s="92"/>
      <c r="H15" s="93"/>
      <c r="I15" s="94"/>
      <c r="J15" s="92"/>
      <c r="K15" s="1"/>
      <c r="L15" s="65"/>
      <c r="M15" s="66"/>
      <c r="N15" s="67"/>
      <c r="O15" s="68"/>
      <c r="P15" s="69"/>
    </row>
    <row r="16" spans="1:103" customFormat="1" ht="15" x14ac:dyDescent="0.25">
      <c r="A16" s="95" t="s">
        <v>118</v>
      </c>
      <c r="B16" s="96" t="str">
        <f>"To record house fund expenses on " &amp; TEXT(A5, "mmmm dd, yyyy") &amp; " with PCV#" &amp; C5</f>
        <v>To record house fund expenses on August 09, 2025 with PCV#</v>
      </c>
      <c r="C16" s="97"/>
      <c r="D16" s="98"/>
      <c r="E16" s="98"/>
      <c r="F16" s="98"/>
      <c r="G16" s="92"/>
      <c r="H16" s="93"/>
      <c r="I16" s="94"/>
      <c r="J16" s="92"/>
      <c r="K16" s="1"/>
      <c r="L16" s="65"/>
      <c r="M16" s="66"/>
      <c r="N16" s="67"/>
      <c r="O16" s="68"/>
      <c r="P16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C0D7-F8A8-452B-A74A-CCED37E97E4B}">
  <sheetPr>
    <tabColor rgb="FFFF0066"/>
  </sheetPr>
  <dimension ref="A1:CY15"/>
  <sheetViews>
    <sheetView workbookViewId="0">
      <selection activeCell="G14" sqref="G14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45878</v>
      </c>
      <c r="B5" s="3" t="s">
        <v>209</v>
      </c>
      <c r="C5" s="4"/>
      <c r="D5" s="5" t="s">
        <v>210</v>
      </c>
      <c r="E5" s="6" t="s">
        <v>211</v>
      </c>
      <c r="F5" s="7" t="s">
        <v>212</v>
      </c>
      <c r="G5" s="8" t="s">
        <v>213</v>
      </c>
      <c r="H5" s="9">
        <v>214693</v>
      </c>
      <c r="I5" s="10"/>
      <c r="J5" s="11" t="s">
        <v>214</v>
      </c>
      <c r="K5" s="12">
        <v>1</v>
      </c>
      <c r="L5" s="13">
        <v>10</v>
      </c>
      <c r="M5" s="14">
        <f t="shared" ref="M5" si="0">L5*K5</f>
        <v>10</v>
      </c>
      <c r="N5" s="15"/>
      <c r="O5" s="16" t="s">
        <v>111</v>
      </c>
      <c r="P5" s="17">
        <f>M5/1.12*0.02</f>
        <v>0.17857142857142855</v>
      </c>
      <c r="Q5" s="18">
        <f>M5/1.12*0.12</f>
        <v>1.0714285714285712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>
        <f>M5+P5-Q5</f>
        <v>9.1071428571428577</v>
      </c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10</v>
      </c>
      <c r="N6" s="38">
        <f>M6</f>
        <v>10</v>
      </c>
      <c r="O6" s="39" t="s">
        <v>111</v>
      </c>
      <c r="P6" s="38">
        <f>SUM(P5:P5)</f>
        <v>0.17857142857142855</v>
      </c>
      <c r="Q6" s="38">
        <f>SUM(Q5:Q5)</f>
        <v>1.0714285714285712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>SUM(BO5:BO5)</f>
        <v>9.1071428571428577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 xml:space="preserve">INSULAR SQUARE 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215</v>
      </c>
      <c r="B10" s="71"/>
      <c r="C10" s="72"/>
      <c r="D10" s="73">
        <f>BO6</f>
        <v>9.1071428571428577</v>
      </c>
      <c r="E10" s="74"/>
      <c r="F10" s="75" t="str">
        <f>"In payment for parking fee during bank transaction using housefund received on " &amp; TEXT(A5, "mmmm dd, yyyy") &amp; " with SI#214693" &amp; " CPO#" &amp;B5</f>
        <v>In payment for parking fee during bank transaction using housefund received on August 09, 2025 with SI#214693 CPO#18969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1.0714285714285712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09,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0.17857142857142855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09,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10</v>
      </c>
      <c r="F13" s="89" t="str">
        <f>"Recording house fund expenses for replenishment on " &amp; TEXT(A5, "mmmm dd, yyyy")</f>
        <v>Recording house fund expenses for replenishment on August 09,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10.178571428571429</v>
      </c>
      <c r="E14" s="88">
        <f>SUM(E10:E13)</f>
        <v>10.178571428571429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09,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410B-E81A-45A5-9141-40A0FD3D2AD0}">
  <sheetPr>
    <tabColor rgb="FFFF0066"/>
  </sheetPr>
  <dimension ref="A1:CY15"/>
  <sheetViews>
    <sheetView workbookViewId="0">
      <selection activeCell="P5" sqref="P5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45878</v>
      </c>
      <c r="B5" s="3" t="s">
        <v>209</v>
      </c>
      <c r="C5" s="4"/>
      <c r="D5" s="5" t="s">
        <v>210</v>
      </c>
      <c r="E5" s="6" t="s">
        <v>211</v>
      </c>
      <c r="F5" s="7" t="s">
        <v>212</v>
      </c>
      <c r="G5" s="8" t="s">
        <v>213</v>
      </c>
      <c r="H5" s="9">
        <v>214692</v>
      </c>
      <c r="I5" s="10"/>
      <c r="J5" s="11" t="s">
        <v>214</v>
      </c>
      <c r="K5" s="12">
        <v>1</v>
      </c>
      <c r="L5" s="13">
        <v>10</v>
      </c>
      <c r="M5" s="14">
        <f t="shared" ref="M5" si="0">L5*K5</f>
        <v>10</v>
      </c>
      <c r="N5" s="15"/>
      <c r="O5" s="16" t="s">
        <v>111</v>
      </c>
      <c r="P5" s="17">
        <f>M5/1.12*0.02</f>
        <v>0.17857142857142855</v>
      </c>
      <c r="Q5" s="18">
        <f>M5/1.12*0.12</f>
        <v>1.0714285714285712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>
        <f>M5+P5-Q5</f>
        <v>9.1071428571428577</v>
      </c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10</v>
      </c>
      <c r="N6" s="38">
        <f>M6</f>
        <v>10</v>
      </c>
      <c r="O6" s="39" t="s">
        <v>111</v>
      </c>
      <c r="P6" s="38">
        <f>SUM(P5:P5)</f>
        <v>0.17857142857142855</v>
      </c>
      <c r="Q6" s="38">
        <f>SUM(Q5:Q5)</f>
        <v>1.0714285714285712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>SUM(BO5:BO5)</f>
        <v>9.1071428571428577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 xml:space="preserve">INSULAR SQUARE 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215</v>
      </c>
      <c r="B10" s="71"/>
      <c r="C10" s="72"/>
      <c r="D10" s="73">
        <f>BO6</f>
        <v>9.1071428571428577</v>
      </c>
      <c r="E10" s="74"/>
      <c r="F10" s="75" t="str">
        <f>"In payment for parking fee during bank transaction using housefund received on " &amp; TEXT(A5, "mmmm dd, yyyy") &amp; " with SI#214692" &amp; " CPO#" &amp;B5</f>
        <v>In payment for parking fee during bank transaction using housefund received on August 09, 2025 with SI#214692 CPO#18969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1.0714285714285712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09,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0.17857142857142855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09,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10</v>
      </c>
      <c r="F13" s="89" t="str">
        <f>"Recording house fund expenses for replenishment on " &amp; TEXT(A5, "mmmm dd, yyyy")</f>
        <v>Recording house fund expenses for replenishment on August 09,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10.178571428571429</v>
      </c>
      <c r="E14" s="88">
        <f>SUM(E10:E13)</f>
        <v>10.178571428571429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09,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78C0-446F-4D37-A587-C42FFEDFC5A2}">
  <sheetPr>
    <tabColor rgb="FFFF0066"/>
  </sheetPr>
  <dimension ref="A1:CY20"/>
  <sheetViews>
    <sheetView topLeftCell="A4" workbookViewId="0">
      <selection activeCell="F14" sqref="F14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45880</v>
      </c>
      <c r="B5" s="3" t="s">
        <v>209</v>
      </c>
      <c r="C5" s="4"/>
      <c r="D5" s="5" t="s">
        <v>210</v>
      </c>
      <c r="E5" s="6" t="s">
        <v>216</v>
      </c>
      <c r="F5" s="7"/>
      <c r="G5" s="8"/>
      <c r="H5" s="9"/>
      <c r="I5" s="10"/>
      <c r="J5" s="11" t="s">
        <v>217</v>
      </c>
      <c r="K5" s="12">
        <v>1</v>
      </c>
      <c r="L5" s="13">
        <v>599</v>
      </c>
      <c r="M5" s="14">
        <f t="shared" ref="M5:M9" si="0">L5*K5</f>
        <v>599</v>
      </c>
      <c r="N5" s="15"/>
      <c r="O5" s="16" t="s">
        <v>136</v>
      </c>
      <c r="P5" s="17"/>
      <c r="Q5" s="18"/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7">
        <f>M5+P5-Q5</f>
        <v>599</v>
      </c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 t="s">
        <v>218</v>
      </c>
      <c r="K6" s="12">
        <v>1</v>
      </c>
      <c r="L6" s="13">
        <v>599</v>
      </c>
      <c r="M6" s="14">
        <f t="shared" si="0"/>
        <v>599</v>
      </c>
      <c r="N6" s="15"/>
      <c r="O6" s="16" t="s">
        <v>136</v>
      </c>
      <c r="P6" s="17"/>
      <c r="Q6" s="18"/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7">
        <f>M6+P6-Q6</f>
        <v>599</v>
      </c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 t="s">
        <v>219</v>
      </c>
      <c r="K7" s="12">
        <v>1</v>
      </c>
      <c r="L7" s="13">
        <v>999</v>
      </c>
      <c r="M7" s="14">
        <f t="shared" si="0"/>
        <v>999</v>
      </c>
      <c r="N7" s="15"/>
      <c r="O7" s="16" t="s">
        <v>136</v>
      </c>
      <c r="P7" s="17"/>
      <c r="Q7" s="18"/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7">
        <f>M7+P7-Q7</f>
        <v>999</v>
      </c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 t="s">
        <v>220</v>
      </c>
      <c r="K8" s="12">
        <v>1</v>
      </c>
      <c r="L8" s="13">
        <v>599</v>
      </c>
      <c r="M8" s="14">
        <f t="shared" si="0"/>
        <v>599</v>
      </c>
      <c r="N8" s="15"/>
      <c r="O8" s="16" t="s">
        <v>136</v>
      </c>
      <c r="P8" s="17"/>
      <c r="Q8" s="18"/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7">
        <f>M8+P8-Q8</f>
        <v>599</v>
      </c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 t="s">
        <v>221</v>
      </c>
      <c r="K9" s="12">
        <v>1</v>
      </c>
      <c r="L9" s="13">
        <v>100</v>
      </c>
      <c r="M9" s="14">
        <f t="shared" si="0"/>
        <v>100</v>
      </c>
      <c r="N9" s="15"/>
      <c r="O9" s="16" t="s">
        <v>136</v>
      </c>
      <c r="P9" s="17"/>
      <c r="Q9" s="18"/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U9" s="23"/>
      <c r="BV9" s="17">
        <f>M9+P9-Q9</f>
        <v>100</v>
      </c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30" customFormat="1" ht="11.25" x14ac:dyDescent="0.2">
      <c r="A10" s="27"/>
      <c r="B10" s="28"/>
      <c r="C10" s="29"/>
      <c r="E10" s="31"/>
      <c r="F10" s="32"/>
      <c r="G10" s="33"/>
      <c r="H10" s="34"/>
      <c r="I10" s="34"/>
      <c r="J10" s="35"/>
      <c r="K10" s="36"/>
      <c r="L10" s="37"/>
      <c r="M10" s="38">
        <f>SUM(M5:M9)</f>
        <v>2896</v>
      </c>
      <c r="N10" s="38">
        <f>M10</f>
        <v>2896</v>
      </c>
      <c r="O10" s="39" t="s">
        <v>137</v>
      </c>
      <c r="P10" s="38">
        <f>SUM(P5:P9)</f>
        <v>0</v>
      </c>
      <c r="Q10" s="38">
        <f>SUM(Q5:Q9)</f>
        <v>0</v>
      </c>
      <c r="S10" s="38">
        <f t="shared" ref="S10:AD10" si="1">SUM(S5:S5)</f>
        <v>0</v>
      </c>
      <c r="T10" s="38">
        <f t="shared" si="1"/>
        <v>0</v>
      </c>
      <c r="U10" s="38">
        <f t="shared" si="1"/>
        <v>0</v>
      </c>
      <c r="V10" s="38">
        <f t="shared" si="1"/>
        <v>0</v>
      </c>
      <c r="W10" s="38">
        <f t="shared" si="1"/>
        <v>0</v>
      </c>
      <c r="X10" s="38">
        <f t="shared" si="1"/>
        <v>0</v>
      </c>
      <c r="Y10" s="38">
        <f t="shared" si="1"/>
        <v>0</v>
      </c>
      <c r="Z10" s="38">
        <f t="shared" si="1"/>
        <v>0</v>
      </c>
      <c r="AA10" s="38">
        <f t="shared" si="1"/>
        <v>0</v>
      </c>
      <c r="AB10" s="38">
        <f t="shared" si="1"/>
        <v>0</v>
      </c>
      <c r="AC10" s="38">
        <f t="shared" si="1"/>
        <v>0</v>
      </c>
      <c r="AD10" s="38">
        <f t="shared" si="1"/>
        <v>0</v>
      </c>
      <c r="AF10" s="38">
        <f>SUM(AF5:AF5)</f>
        <v>0</v>
      </c>
      <c r="AH10" s="38">
        <f t="shared" ref="AH10:AZ10" si="2">SUM(AH5:AH5)</f>
        <v>0</v>
      </c>
      <c r="AI10" s="38">
        <f t="shared" si="2"/>
        <v>0</v>
      </c>
      <c r="AJ10" s="38">
        <f t="shared" si="2"/>
        <v>0</v>
      </c>
      <c r="AK10" s="38">
        <f t="shared" si="2"/>
        <v>0</v>
      </c>
      <c r="AL10" s="38">
        <f t="shared" si="2"/>
        <v>0</v>
      </c>
      <c r="AM10" s="38">
        <f t="shared" si="2"/>
        <v>0</v>
      </c>
      <c r="AN10" s="38">
        <f t="shared" si="2"/>
        <v>0</v>
      </c>
      <c r="AO10" s="38">
        <f t="shared" si="2"/>
        <v>0</v>
      </c>
      <c r="AP10" s="38">
        <f t="shared" si="2"/>
        <v>0</v>
      </c>
      <c r="AQ10" s="38">
        <f t="shared" si="2"/>
        <v>0</v>
      </c>
      <c r="AR10" s="38">
        <f t="shared" si="2"/>
        <v>0</v>
      </c>
      <c r="AS10" s="38">
        <f t="shared" si="2"/>
        <v>0</v>
      </c>
      <c r="AT10" s="38">
        <f t="shared" si="2"/>
        <v>0</v>
      </c>
      <c r="AU10" s="38">
        <f t="shared" si="2"/>
        <v>0</v>
      </c>
      <c r="AV10" s="38">
        <f t="shared" si="2"/>
        <v>0</v>
      </c>
      <c r="AW10" s="38">
        <f t="shared" si="2"/>
        <v>0</v>
      </c>
      <c r="AX10" s="38">
        <f t="shared" si="2"/>
        <v>0</v>
      </c>
      <c r="AY10" s="38">
        <f t="shared" si="2"/>
        <v>0</v>
      </c>
      <c r="AZ10" s="38">
        <f t="shared" si="2"/>
        <v>0</v>
      </c>
      <c r="BB10" s="38">
        <f t="shared" ref="BB10:BR10" si="3">SUM(BB5:BB5)</f>
        <v>0</v>
      </c>
      <c r="BC10" s="38">
        <f t="shared" si="3"/>
        <v>0</v>
      </c>
      <c r="BD10" s="38">
        <f t="shared" si="3"/>
        <v>0</v>
      </c>
      <c r="BE10" s="38">
        <f t="shared" si="3"/>
        <v>0</v>
      </c>
      <c r="BF10" s="38">
        <f t="shared" si="3"/>
        <v>0</v>
      </c>
      <c r="BG10" s="38">
        <f t="shared" si="3"/>
        <v>0</v>
      </c>
      <c r="BH10" s="38">
        <f t="shared" si="3"/>
        <v>0</v>
      </c>
      <c r="BI10" s="38">
        <f t="shared" si="3"/>
        <v>0</v>
      </c>
      <c r="BJ10" s="38">
        <f t="shared" si="3"/>
        <v>0</v>
      </c>
      <c r="BK10" s="38">
        <f t="shared" si="3"/>
        <v>0</v>
      </c>
      <c r="BL10" s="38">
        <f t="shared" si="3"/>
        <v>0</v>
      </c>
      <c r="BM10" s="38">
        <f t="shared" si="3"/>
        <v>0</v>
      </c>
      <c r="BN10" s="38">
        <f t="shared" si="3"/>
        <v>0</v>
      </c>
      <c r="BO10" s="38">
        <f t="shared" si="3"/>
        <v>0</v>
      </c>
      <c r="BP10" s="38">
        <f t="shared" si="3"/>
        <v>0</v>
      </c>
      <c r="BQ10" s="38">
        <f t="shared" si="3"/>
        <v>0</v>
      </c>
      <c r="BR10" s="38">
        <f t="shared" si="3"/>
        <v>0</v>
      </c>
      <c r="BS10" s="38">
        <f>SUM(BS5:BS9)</f>
        <v>2796</v>
      </c>
      <c r="BT10" s="38">
        <f>SUM(BT5:BT9)</f>
        <v>0</v>
      </c>
      <c r="BU10" s="38">
        <f>SUM(BU5:BU9)</f>
        <v>0</v>
      </c>
      <c r="BV10" s="38">
        <f>SUM(BV5:BV9)</f>
        <v>100</v>
      </c>
      <c r="BW10" s="38">
        <f t="shared" ref="BW10:CV10" si="4">SUM(BW5:BW5)</f>
        <v>0</v>
      </c>
      <c r="BX10" s="38">
        <f t="shared" si="4"/>
        <v>0</v>
      </c>
      <c r="BY10" s="38">
        <f t="shared" si="4"/>
        <v>0</v>
      </c>
      <c r="BZ10" s="38">
        <f t="shared" si="4"/>
        <v>0</v>
      </c>
      <c r="CA10" s="38">
        <f t="shared" si="4"/>
        <v>0</v>
      </c>
      <c r="CB10" s="38">
        <f t="shared" si="4"/>
        <v>0</v>
      </c>
      <c r="CC10" s="38">
        <f t="shared" si="4"/>
        <v>0</v>
      </c>
      <c r="CD10" s="38">
        <f t="shared" si="4"/>
        <v>0</v>
      </c>
      <c r="CE10" s="38">
        <f t="shared" si="4"/>
        <v>0</v>
      </c>
      <c r="CF10" s="38">
        <f t="shared" si="4"/>
        <v>0</v>
      </c>
      <c r="CG10" s="38">
        <f t="shared" si="4"/>
        <v>0</v>
      </c>
      <c r="CH10" s="38">
        <f t="shared" si="4"/>
        <v>0</v>
      </c>
      <c r="CI10" s="38">
        <f t="shared" si="4"/>
        <v>0</v>
      </c>
      <c r="CJ10" s="38">
        <f t="shared" si="4"/>
        <v>0</v>
      </c>
      <c r="CK10" s="38">
        <f t="shared" si="4"/>
        <v>0</v>
      </c>
      <c r="CL10" s="38">
        <f t="shared" si="4"/>
        <v>0</v>
      </c>
      <c r="CM10" s="38">
        <f t="shared" si="4"/>
        <v>0</v>
      </c>
      <c r="CN10" s="38">
        <f t="shared" si="4"/>
        <v>0</v>
      </c>
      <c r="CO10" s="38">
        <f t="shared" si="4"/>
        <v>0</v>
      </c>
      <c r="CP10" s="38">
        <f t="shared" si="4"/>
        <v>0</v>
      </c>
      <c r="CQ10" s="38">
        <f t="shared" si="4"/>
        <v>0</v>
      </c>
      <c r="CR10" s="38">
        <f t="shared" si="4"/>
        <v>0</v>
      </c>
      <c r="CS10" s="38">
        <f t="shared" si="4"/>
        <v>0</v>
      </c>
      <c r="CT10" s="38">
        <f t="shared" si="4"/>
        <v>0</v>
      </c>
      <c r="CU10" s="38">
        <f t="shared" si="4"/>
        <v>0</v>
      </c>
      <c r="CV10" s="38">
        <f t="shared" si="4"/>
        <v>0</v>
      </c>
      <c r="CW10" s="40"/>
    </row>
    <row r="11" spans="1:103" customFormat="1" ht="15" x14ac:dyDescent="0.25"/>
    <row r="12" spans="1:103" customFormat="1" ht="15" x14ac:dyDescent="0.25">
      <c r="A12" s="41" t="str">
        <f>E5</f>
        <v>BPI</v>
      </c>
      <c r="B12" s="42"/>
      <c r="C12" s="43"/>
      <c r="D12" s="44"/>
      <c r="E12" s="44"/>
      <c r="F12" s="45"/>
      <c r="G12" s="46"/>
      <c r="H12" s="47"/>
      <c r="I12" s="48"/>
      <c r="J12" s="49"/>
      <c r="K12" s="50"/>
      <c r="L12" s="51"/>
      <c r="M12" s="52"/>
      <c r="N12" s="53"/>
      <c r="O12" s="54"/>
      <c r="P12" s="55"/>
    </row>
    <row r="13" spans="1:103" customFormat="1" ht="15" x14ac:dyDescent="0.25">
      <c r="A13" s="56"/>
      <c r="B13" s="57"/>
      <c r="C13" s="58"/>
      <c r="D13" s="59" t="s">
        <v>112</v>
      </c>
      <c r="E13" s="59" t="s">
        <v>113</v>
      </c>
      <c r="F13" s="60" t="s">
        <v>114</v>
      </c>
      <c r="G13" s="61"/>
      <c r="H13" s="62"/>
      <c r="I13" s="63"/>
      <c r="J13" s="64"/>
      <c r="K13" s="1"/>
      <c r="L13" s="65"/>
      <c r="M13" s="66"/>
      <c r="N13" s="67"/>
      <c r="O13" s="68"/>
      <c r="P13" s="69"/>
    </row>
    <row r="14" spans="1:103" customFormat="1" ht="13.5" customHeight="1" x14ac:dyDescent="0.25">
      <c r="A14" s="70" t="s">
        <v>39</v>
      </c>
      <c r="B14" s="71"/>
      <c r="C14" s="72"/>
      <c r="D14" s="73">
        <f>BS10</f>
        <v>2796</v>
      </c>
      <c r="E14" s="74"/>
      <c r="F14" s="75" t="str">
        <f>"In payment for mobile load for soto reservation(09176385160), sales telemarketing (09171496537), soto fo (09171354304), and ma'am rechie (09177996174) using housefund received on " &amp; TEXT(A5, "mmmm dd, yyyy") &amp; " with" &amp; " CPO#" &amp;B5</f>
        <v>In payment for mobile load for soto reservation(09176385160), sales telemarketing (09171496537), soto fo (09171354304), and ma'am rechie (09177996174) using housefund received on August 11, 2025 with CPO#18969</v>
      </c>
      <c r="G14" s="76"/>
      <c r="H14" s="77"/>
      <c r="I14" s="77"/>
      <c r="J14" s="76"/>
      <c r="K14" s="1"/>
      <c r="L14" s="65"/>
      <c r="M14" s="78"/>
      <c r="N14" s="79"/>
      <c r="O14" s="80"/>
      <c r="P14" s="81"/>
    </row>
    <row r="15" spans="1:103" customFormat="1" ht="13.5" customHeight="1" x14ac:dyDescent="0.25">
      <c r="A15" s="70" t="s">
        <v>42</v>
      </c>
      <c r="B15" s="71"/>
      <c r="C15" s="72"/>
      <c r="D15" s="73">
        <f>BV10</f>
        <v>100</v>
      </c>
      <c r="E15" s="74"/>
      <c r="F15" s="75" t="s">
        <v>222</v>
      </c>
      <c r="G15" s="76"/>
      <c r="H15" s="77"/>
      <c r="I15" s="77"/>
      <c r="J15" s="76"/>
      <c r="K15" s="1"/>
      <c r="L15" s="65"/>
      <c r="M15" s="78"/>
      <c r="N15" s="79"/>
      <c r="O15" s="80"/>
      <c r="P15" s="81"/>
    </row>
    <row r="16" spans="1:103" customFormat="1" ht="15" x14ac:dyDescent="0.25">
      <c r="A16" s="70" t="s">
        <v>115</v>
      </c>
      <c r="B16" s="71"/>
      <c r="C16" s="72"/>
      <c r="D16" s="73">
        <f>Q10</f>
        <v>0</v>
      </c>
      <c r="E16" s="74"/>
      <c r="F16" s="64" t="str">
        <f>"Recording input VAT for expenses and purchases made using house fund for " &amp; TEXT(A5, "mmmm dd, yyyy")</f>
        <v>Recording input VAT for expenses and purchases made using house fund for August 11, 2025</v>
      </c>
      <c r="G16" s="82"/>
      <c r="H16" s="83"/>
      <c r="I16" s="84"/>
      <c r="J16" s="82"/>
      <c r="K16" s="1"/>
      <c r="L16" s="65"/>
      <c r="M16" s="66"/>
      <c r="N16" s="67"/>
      <c r="O16" s="68"/>
      <c r="P16" s="69"/>
    </row>
    <row r="17" spans="1:16" customFormat="1" ht="15" x14ac:dyDescent="0.25">
      <c r="A17" s="85" t="s">
        <v>116</v>
      </c>
      <c r="B17" s="86"/>
      <c r="C17" s="87"/>
      <c r="D17" s="88"/>
      <c r="E17" s="74">
        <f>P10</f>
        <v>0</v>
      </c>
      <c r="F17" s="89" t="str">
        <f>"Recording the tax withheld for expenses and purchases using the house fund received on " &amp; TEXT(A5, "mmmm dd, yyyy")</f>
        <v>Recording the tax withheld for expenses and purchases using the house fund received on August 11, 2025</v>
      </c>
      <c r="G17" s="82"/>
      <c r="H17" s="83"/>
      <c r="I17" s="84"/>
      <c r="J17" s="82"/>
      <c r="K17" s="1"/>
      <c r="L17" s="65"/>
      <c r="M17" s="66"/>
      <c r="N17" s="67"/>
      <c r="O17" s="68"/>
      <c r="P17" s="69"/>
    </row>
    <row r="18" spans="1:16" customFormat="1" ht="15" x14ac:dyDescent="0.25">
      <c r="A18" s="70" t="s">
        <v>117</v>
      </c>
      <c r="B18" s="86"/>
      <c r="C18" s="87"/>
      <c r="D18" s="90"/>
      <c r="E18" s="91">
        <f>M10</f>
        <v>2896</v>
      </c>
      <c r="F18" s="89" t="str">
        <f>"Recording house fund expenses for replenishment on " &amp; TEXT(A5, "mmmm dd, yyyy")</f>
        <v>Recording house fund expenses for replenishment on August 11, 2025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/>
      <c r="B19" s="86"/>
      <c r="C19" s="87"/>
      <c r="D19" s="88">
        <f>SUM(D14:D16)</f>
        <v>2896</v>
      </c>
      <c r="E19" s="88">
        <f>SUM(E14:E18)</f>
        <v>2896</v>
      </c>
      <c r="F19" s="92"/>
      <c r="G19" s="92"/>
      <c r="H19" s="93"/>
      <c r="I19" s="94"/>
      <c r="J19" s="92"/>
      <c r="K19" s="1"/>
      <c r="L19" s="65"/>
      <c r="M19" s="66"/>
      <c r="N19" s="67"/>
      <c r="O19" s="68"/>
      <c r="P19" s="69"/>
    </row>
    <row r="20" spans="1:16" customFormat="1" ht="15" x14ac:dyDescent="0.25">
      <c r="A20" s="95" t="s">
        <v>118</v>
      </c>
      <c r="B20" s="96" t="str">
        <f>"To record house fund expenses on " &amp; TEXT(A5, "mmmm dd, yyyy") &amp; " with PCV#" &amp; C5</f>
        <v>To record house fund expenses on August 11, 2025 with PCV#</v>
      </c>
      <c r="C20" s="97"/>
      <c r="D20" s="98"/>
      <c r="E20" s="98"/>
      <c r="F20" s="98"/>
      <c r="G20" s="92"/>
      <c r="H20" s="93"/>
      <c r="I20" s="94"/>
      <c r="J20" s="92"/>
      <c r="K20" s="1"/>
      <c r="L20" s="65"/>
      <c r="M20" s="66"/>
      <c r="N20" s="67"/>
      <c r="O20" s="68"/>
      <c r="P20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8540-053C-44B7-8D40-161AF26E23E0}">
  <sheetPr>
    <tabColor rgb="FFFF0066"/>
  </sheetPr>
  <dimension ref="A1:CY15"/>
  <sheetViews>
    <sheetView topLeftCell="A4" workbookViewId="0">
      <selection activeCell="J17" sqref="J17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ht="12" x14ac:dyDescent="0.2">
      <c r="A5" s="2">
        <v>45874</v>
      </c>
      <c r="B5" s="3" t="s">
        <v>209</v>
      </c>
      <c r="C5" s="4"/>
      <c r="D5" s="5" t="s">
        <v>210</v>
      </c>
      <c r="E5" s="156" t="s">
        <v>223</v>
      </c>
      <c r="F5" s="156" t="s">
        <v>224</v>
      </c>
      <c r="G5" s="156" t="s">
        <v>225</v>
      </c>
      <c r="H5" s="156">
        <v>62662</v>
      </c>
      <c r="I5" s="10"/>
      <c r="J5" s="11" t="s">
        <v>226</v>
      </c>
      <c r="K5" s="12">
        <v>1</v>
      </c>
      <c r="L5" s="13">
        <v>319.5</v>
      </c>
      <c r="M5" s="14">
        <f t="shared" ref="M5" si="0">L5*K5</f>
        <v>319.5</v>
      </c>
      <c r="N5" s="15"/>
      <c r="O5" s="16" t="s">
        <v>111</v>
      </c>
      <c r="P5" s="17">
        <f>M5/1.12*0.01</f>
        <v>2.8526785714285712</v>
      </c>
      <c r="Q5" s="18">
        <f>M5/1.12*0.12</f>
        <v>34.232142857142854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B5" s="17">
        <f>M5+P5-Q5</f>
        <v>288.12053571428572</v>
      </c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319.5</v>
      </c>
      <c r="N6" s="38">
        <f>M6</f>
        <v>319.5</v>
      </c>
      <c r="O6" s="39" t="s">
        <v>111</v>
      </c>
      <c r="P6" s="38">
        <f>SUM(P5:P5)</f>
        <v>2.8526785714285712</v>
      </c>
      <c r="Q6" s="38">
        <f>SUM(Q5:Q5)</f>
        <v>34.232142857142854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288.12053571428572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PAPSY'S BBQ INC.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227</v>
      </c>
      <c r="B10" s="71"/>
      <c r="C10" s="72"/>
      <c r="D10" s="73">
        <f>BB6</f>
        <v>288.12053571428572</v>
      </c>
      <c r="E10" s="74"/>
      <c r="F10" s="75" t="str">
        <f>"In payment for meal during bank transaction using housefund received on " &amp; TEXT(A5, "mmmm dd, yyyy") &amp; " with SI#62662" &amp; " CPO#" &amp;B5</f>
        <v>In payment for meal during bank transaction using housefund received on August 05, 2025 with SI#62662 CPO#18969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34.232142857142854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05,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2.8526785714285712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05,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319.5</v>
      </c>
      <c r="F13" s="89" t="str">
        <f>"Recording house fund expenses for replenishment on " &amp; TEXT(A5, "mmmm dd, yyyy")</f>
        <v>Recording house fund expenses for replenishment on August 05,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322.35267857142856</v>
      </c>
      <c r="E14" s="88">
        <f>SUM(E10:E13)</f>
        <v>322.35267857142856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05,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6E3B-9908-4AF8-9407-3274D87BEDD5}">
  <sheetPr>
    <tabColor rgb="FFFF0066"/>
  </sheetPr>
  <dimension ref="A1:CY15"/>
  <sheetViews>
    <sheetView workbookViewId="0">
      <selection activeCell="L15" sqref="L15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45878</v>
      </c>
      <c r="B5" s="3" t="s">
        <v>209</v>
      </c>
      <c r="C5" s="4"/>
      <c r="D5" s="5" t="s">
        <v>210</v>
      </c>
      <c r="E5" s="6" t="s">
        <v>228</v>
      </c>
      <c r="F5" s="7"/>
      <c r="G5" s="8" t="s">
        <v>229</v>
      </c>
      <c r="H5" s="9">
        <v>13022909</v>
      </c>
      <c r="I5" s="10"/>
      <c r="J5" s="11" t="s">
        <v>226</v>
      </c>
      <c r="K5" s="12">
        <v>1</v>
      </c>
      <c r="L5" s="13">
        <v>467</v>
      </c>
      <c r="M5" s="14">
        <f t="shared" ref="M5" si="0">L5*K5</f>
        <v>467</v>
      </c>
      <c r="N5" s="15"/>
      <c r="O5" s="16" t="s">
        <v>111</v>
      </c>
      <c r="P5" s="17">
        <f>M5/1.12*0.01</f>
        <v>4.1696428571428568</v>
      </c>
      <c r="Q5" s="18">
        <f>M5/1.12*0.12</f>
        <v>50.035714285714278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B5" s="17">
        <f>M5+P5-Q5</f>
        <v>421.13392857142856</v>
      </c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467</v>
      </c>
      <c r="N6" s="38">
        <f>M6</f>
        <v>467</v>
      </c>
      <c r="O6" s="39" t="s">
        <v>111</v>
      </c>
      <c r="P6" s="38">
        <f>SUM(P5:P5)</f>
        <v>4.1696428571428568</v>
      </c>
      <c r="Q6" s="38">
        <f>SUM(Q5:Q5)</f>
        <v>50.035714285714278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421.13392857142856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TOP FOOD MACTAN CORPORATION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227</v>
      </c>
      <c r="B10" s="71"/>
      <c r="C10" s="72"/>
      <c r="D10" s="73">
        <f>BB6</f>
        <v>421.13392857142856</v>
      </c>
      <c r="E10" s="74"/>
      <c r="F10" s="75" t="str">
        <f>"In payment for meal during bank transaction using housefund received on " &amp; TEXT(A5, "mmmm dd, yyyy") &amp; " with SI#13022909" &amp; " CPO#" &amp;B5</f>
        <v>In payment for meal during bank transaction using housefund received on August 09, 2025 with SI#13022909 CPO#18969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50.035714285714278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09,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4.1696428571428568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09,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467</v>
      </c>
      <c r="F13" s="89" t="str">
        <f>"Recording house fund expenses for replenishment on " &amp; TEXT(A5, "mmmm dd, yyyy")</f>
        <v>Recording house fund expenses for replenishment on August 09,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471.16964285714283</v>
      </c>
      <c r="E14" s="88">
        <f>SUM(E10:E13)</f>
        <v>471.16964285714283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09,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DA59-D91C-4328-A57A-F6E0ECE91D1D}">
  <sheetPr>
    <tabColor rgb="FFFF0066"/>
  </sheetPr>
  <dimension ref="A1:CY15"/>
  <sheetViews>
    <sheetView workbookViewId="0">
      <selection activeCell="K17" sqref="K17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45876</v>
      </c>
      <c r="B5" s="3" t="s">
        <v>209</v>
      </c>
      <c r="C5" s="4"/>
      <c r="D5" s="5" t="s">
        <v>210</v>
      </c>
      <c r="E5" s="6" t="s">
        <v>230</v>
      </c>
      <c r="F5" s="7"/>
      <c r="G5" s="8"/>
      <c r="H5" s="9" t="s">
        <v>231</v>
      </c>
      <c r="I5" s="10"/>
      <c r="J5" s="11" t="s">
        <v>232</v>
      </c>
      <c r="K5" s="12">
        <v>1</v>
      </c>
      <c r="L5" s="13">
        <v>329</v>
      </c>
      <c r="M5" s="14">
        <f t="shared" ref="M5" si="0">L5*K5</f>
        <v>329</v>
      </c>
      <c r="N5" s="15"/>
      <c r="O5" s="16" t="s">
        <v>136</v>
      </c>
      <c r="P5" s="17"/>
      <c r="Q5" s="18"/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>
        <f>M5+P5-Q5</f>
        <v>329</v>
      </c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329</v>
      </c>
      <c r="N6" s="38">
        <f>M6</f>
        <v>329</v>
      </c>
      <c r="O6" s="39" t="s">
        <v>137</v>
      </c>
      <c r="P6" s="38"/>
      <c r="Q6" s="38"/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329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 xml:space="preserve">GRAB 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233</v>
      </c>
      <c r="B10" s="71"/>
      <c r="C10" s="72"/>
      <c r="D10" s="73">
        <f>BO6</f>
        <v>329</v>
      </c>
      <c r="E10" s="74"/>
      <c r="F10" s="75" t="str">
        <f>"In payment for grab fare to sotogrande hotel using housefund received on " &amp; TEXT(A5, "mmmm dd, yyyy") &amp; " with SI#A-87APVT7GWUJCAV " &amp; " CPO#" &amp;B5</f>
        <v>In payment for grab fare to sotogrande hotel using housefund received on August 07, 2025 with SI#A-87APVT7GWUJCAV  CPO#18969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0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07,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0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07,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329</v>
      </c>
      <c r="F13" s="89" t="str">
        <f>"Recording house fund expenses for replenishment on " &amp; TEXT(A5, "mmmm dd, yyyy")</f>
        <v>Recording house fund expenses for replenishment on August 07,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329</v>
      </c>
      <c r="E14" s="88">
        <f>SUM(E10:E13)</f>
        <v>329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07,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D043-58FE-421B-B4D2-0611D852FDD6}">
  <sheetPr>
    <tabColor rgb="FFFF0066"/>
  </sheetPr>
  <dimension ref="A1:CY15"/>
  <sheetViews>
    <sheetView workbookViewId="0">
      <selection activeCell="J13" sqref="J13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45876</v>
      </c>
      <c r="B5" s="3" t="s">
        <v>209</v>
      </c>
      <c r="C5" s="4"/>
      <c r="D5" s="5" t="s">
        <v>210</v>
      </c>
      <c r="E5" s="6" t="s">
        <v>234</v>
      </c>
      <c r="F5" s="7"/>
      <c r="G5" s="8"/>
      <c r="H5" s="9" t="s">
        <v>235</v>
      </c>
      <c r="I5" s="10"/>
      <c r="J5" s="11" t="s">
        <v>232</v>
      </c>
      <c r="K5" s="12">
        <v>1</v>
      </c>
      <c r="L5" s="13">
        <v>281</v>
      </c>
      <c r="M5" s="14">
        <f t="shared" ref="M5" si="0">L5*K5</f>
        <v>281</v>
      </c>
      <c r="N5" s="15"/>
      <c r="O5" s="16" t="s">
        <v>136</v>
      </c>
      <c r="P5" s="17"/>
      <c r="Q5" s="18"/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>
        <f>M5+P5-Q5</f>
        <v>281</v>
      </c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281</v>
      </c>
      <c r="N6" s="38">
        <f>M6</f>
        <v>281</v>
      </c>
      <c r="O6" s="39" t="s">
        <v>137</v>
      </c>
      <c r="P6" s="38">
        <f>SUM(P5:P5)</f>
        <v>0</v>
      </c>
      <c r="Q6" s="38">
        <f>SUM(Q5:Q5)</f>
        <v>0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281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GRAB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236</v>
      </c>
      <c r="B10" s="71"/>
      <c r="C10" s="72"/>
      <c r="D10" s="73">
        <f>BO6</f>
        <v>281</v>
      </c>
      <c r="E10" s="74"/>
      <c r="F10" s="75" t="str">
        <f>"In payment for grab fare from sotogrande hotel to valle verde using housefund received on " &amp; TEXT(A5, "mmmm dd, yyyy") &amp; " with SI#A-87ABL9QWWEEG8W" &amp; " CPO#" &amp;B5</f>
        <v>In payment for grab fare from sotogrande hotel to valle verde using housefund received on August 07, 2025 with SI#A-87ABL9QWWEEG8W CPO#18969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0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07,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0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07,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281</v>
      </c>
      <c r="F13" s="89" t="str">
        <f>"Recording house fund expenses for replenishment on " &amp; TEXT(A5, "mmmm dd, yyyy")</f>
        <v>Recording house fund expenses for replenishment on August 07,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281</v>
      </c>
      <c r="E14" s="88">
        <f>SUM(E10:E13)</f>
        <v>281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07,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1C2E-9DC4-4929-8609-C32F70E87AB9}">
  <sheetPr>
    <tabColor rgb="FFFF0066"/>
  </sheetPr>
  <dimension ref="A1:CY15"/>
  <sheetViews>
    <sheetView workbookViewId="0">
      <selection activeCell="N19" sqref="N19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45873</v>
      </c>
      <c r="B5" s="3" t="s">
        <v>209</v>
      </c>
      <c r="C5" s="4"/>
      <c r="D5" s="5" t="s">
        <v>210</v>
      </c>
      <c r="E5" s="6" t="s">
        <v>216</v>
      </c>
      <c r="F5" s="7"/>
      <c r="G5" s="8"/>
      <c r="H5" s="9"/>
      <c r="I5" s="10"/>
      <c r="J5" s="11" t="s">
        <v>217</v>
      </c>
      <c r="K5" s="12">
        <v>1</v>
      </c>
      <c r="L5" s="13">
        <v>600</v>
      </c>
      <c r="M5" s="14">
        <f t="shared" ref="M5" si="0">L5*K5</f>
        <v>600</v>
      </c>
      <c r="N5" s="15"/>
      <c r="O5" s="16" t="s">
        <v>137</v>
      </c>
      <c r="P5" s="17"/>
      <c r="Q5" s="18"/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7">
        <f>M5+P5-Q5</f>
        <v>600</v>
      </c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600</v>
      </c>
      <c r="N6" s="38">
        <f>M6</f>
        <v>600</v>
      </c>
      <c r="O6" s="39" t="s">
        <v>111</v>
      </c>
      <c r="P6" s="38">
        <f>SUM(P5:P5)</f>
        <v>0</v>
      </c>
      <c r="Q6" s="38">
        <f>SUM(Q5:Q5)</f>
        <v>0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600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BPI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39</v>
      </c>
      <c r="B10" s="71"/>
      <c r="C10" s="72"/>
      <c r="D10" s="73">
        <f>BS6</f>
        <v>600</v>
      </c>
      <c r="E10" s="74"/>
      <c r="F10" s="75" t="str">
        <f>"In payment for mobile load for soto reservation (09176545160) using housefund received on " &amp; TEXT(A5, "mmmm dd, yyyy") &amp; " with" &amp; " CPO#" &amp;B5</f>
        <v>In payment for mobile load for soto reservation (09176545160) using housefund received on August 04, 2025 with CPO#18969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0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04,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0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04,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600</v>
      </c>
      <c r="F13" s="89" t="str">
        <f>"Recording house fund expenses for replenishment on " &amp; TEXT(A5, "mmmm dd, yyyy")</f>
        <v>Recording house fund expenses for replenishment on August 04,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600</v>
      </c>
      <c r="E14" s="88">
        <f>SUM(E10:E13)</f>
        <v>600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04,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5B732-4BCD-4A65-8017-0D42E9F50BB9}">
  <sheetPr>
    <tabColor rgb="FFFF0066"/>
  </sheetPr>
  <dimension ref="A1:CY15"/>
  <sheetViews>
    <sheetView workbookViewId="0">
      <selection activeCell="P5" sqref="P5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45873</v>
      </c>
      <c r="B5" s="3" t="s">
        <v>121</v>
      </c>
      <c r="C5" s="4"/>
      <c r="D5" s="5" t="s">
        <v>122</v>
      </c>
      <c r="E5" s="6" t="s">
        <v>123</v>
      </c>
      <c r="F5" s="7" t="s">
        <v>124</v>
      </c>
      <c r="G5" s="8" t="s">
        <v>125</v>
      </c>
      <c r="H5" s="9" t="s">
        <v>126</v>
      </c>
      <c r="I5" s="10"/>
      <c r="J5" s="11" t="s">
        <v>127</v>
      </c>
      <c r="K5" s="12">
        <v>1</v>
      </c>
      <c r="L5" s="13">
        <v>56</v>
      </c>
      <c r="M5" s="14">
        <f t="shared" ref="M5" si="0">L5*K5</f>
        <v>56</v>
      </c>
      <c r="N5" s="15"/>
      <c r="O5" s="16" t="s">
        <v>111</v>
      </c>
      <c r="P5" s="17">
        <f>M5/1.12*0.02</f>
        <v>0.99999999999999989</v>
      </c>
      <c r="Q5" s="18">
        <f>M5/1.12*0.12</f>
        <v>5.9999999999999991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7">
        <f>M5+P5-Q5</f>
        <v>51</v>
      </c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56</v>
      </c>
      <c r="N6" s="38">
        <f>M6</f>
        <v>56</v>
      </c>
      <c r="O6" s="39" t="s">
        <v>111</v>
      </c>
      <c r="P6" s="38">
        <f>SUM(P5:P5)</f>
        <v>0.99999999999999989</v>
      </c>
      <c r="Q6" s="38">
        <f>SUM(Q5:Q5)</f>
        <v>5.9999999999999991</v>
      </c>
      <c r="R6" s="38">
        <f>SUM(R5:R5)</f>
        <v>0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>SUM(BS5:BS5)</f>
        <v>51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 xml:space="preserve">PHILIPPINE AIRLINES 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39</v>
      </c>
      <c r="B10" s="71"/>
      <c r="C10" s="72"/>
      <c r="D10" s="73">
        <f>BS6</f>
        <v>51</v>
      </c>
      <c r="E10" s="74"/>
      <c r="F10" s="75" t="str">
        <f>"In payment for storage fee of cargo from ilo-ilo to cebu using housefund received on " &amp; TEXT(A5, "mmmm dd, yyyy") &amp; " with SI#CA/CEB/000000000266464" &amp; " CPO#" &amp;B5</f>
        <v>In payment for storage fee of cargo from ilo-ilo to cebu using housefund received on August 04, 2025 with SI#CA/CEB/000000000266464 CPO#18958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5.9999999999999991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04,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0.99999999999999989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04,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56</v>
      </c>
      <c r="F13" s="89" t="str">
        <f>"Recording house fund expenses for replenishment on " &amp; TEXT(A5, "mmmm dd, yyyy")</f>
        <v>Recording house fund expenses for replenishment on August 04,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57</v>
      </c>
      <c r="E14" s="88">
        <f>SUM(E10:E13)</f>
        <v>57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04,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FB07C-8258-4804-9873-C2F3F745D412}">
  <sheetPr>
    <tabColor rgb="FFFF0066"/>
  </sheetPr>
  <dimension ref="A1:CY15"/>
  <sheetViews>
    <sheetView workbookViewId="0">
      <selection activeCell="J17" sqref="J17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45881</v>
      </c>
      <c r="B5" s="3" t="s">
        <v>237</v>
      </c>
      <c r="C5" s="4"/>
      <c r="D5" s="5" t="s">
        <v>122</v>
      </c>
      <c r="E5" s="6" t="s">
        <v>238</v>
      </c>
      <c r="F5" s="7" t="s">
        <v>224</v>
      </c>
      <c r="G5" s="8" t="s">
        <v>239</v>
      </c>
      <c r="H5" s="9">
        <v>7297</v>
      </c>
      <c r="I5" s="10"/>
      <c r="J5" s="11" t="s">
        <v>240</v>
      </c>
      <c r="K5" s="12">
        <v>1</v>
      </c>
      <c r="L5" s="13">
        <v>125</v>
      </c>
      <c r="M5" s="14">
        <f t="shared" ref="M5" si="0">L5*K5</f>
        <v>125</v>
      </c>
      <c r="N5" s="15"/>
      <c r="O5" s="16" t="s">
        <v>137</v>
      </c>
      <c r="P5" s="17">
        <f>M5*0.01</f>
        <v>1.25</v>
      </c>
      <c r="Q5" s="18"/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7">
        <f>M5+P5-Q5</f>
        <v>126.25</v>
      </c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125</v>
      </c>
      <c r="N6" s="38">
        <f>M6</f>
        <v>125</v>
      </c>
      <c r="O6" s="39" t="s">
        <v>137</v>
      </c>
      <c r="P6" s="38">
        <f>SUM(P5:P5)</f>
        <v>1.25</v>
      </c>
      <c r="Q6" s="38">
        <f>SUM(Q5:Q5)</f>
        <v>0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126.25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 xml:space="preserve">WEL AND VIC KAN-ANAN 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241</v>
      </c>
      <c r="B10" s="71"/>
      <c r="C10" s="72"/>
      <c r="D10" s="73">
        <f>BC6</f>
        <v>126.25</v>
      </c>
      <c r="E10" s="74"/>
      <c r="F10" s="75" t="str">
        <f>"In payment for meal during purchasing trip using housefund received on " &amp; TEXT(A5, "mmmm dd, yyyy") &amp; " with SI#7297" &amp; " CPO#" &amp;B5</f>
        <v>In payment for meal during purchasing trip using housefund received on August 12, 2025 with SI#7297 CPO#18970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0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12,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1.25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12,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125</v>
      </c>
      <c r="F13" s="89" t="str">
        <f>"Recording house fund expenses for replenishment on " &amp; TEXT(A5, "mmmm dd, yyyy")</f>
        <v>Recording house fund expenses for replenishment on August 12,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126.25</v>
      </c>
      <c r="E14" s="88">
        <f>SUM(E10:E13)</f>
        <v>126.25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12,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EAB6-B275-408A-B762-FEE4B41DE3F1}">
  <sheetPr>
    <tabColor rgb="FFFF0066"/>
  </sheetPr>
  <dimension ref="A1:CY15"/>
  <sheetViews>
    <sheetView workbookViewId="0">
      <selection activeCell="Q5" sqref="Q5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45881</v>
      </c>
      <c r="B5" s="3" t="s">
        <v>237</v>
      </c>
      <c r="C5" s="4"/>
      <c r="D5" s="5" t="s">
        <v>122</v>
      </c>
      <c r="E5" s="156" t="s">
        <v>242</v>
      </c>
      <c r="F5" s="156" t="s">
        <v>243</v>
      </c>
      <c r="G5" s="156" t="s">
        <v>244</v>
      </c>
      <c r="H5" s="9">
        <v>6831</v>
      </c>
      <c r="I5" s="10"/>
      <c r="J5" s="11" t="s">
        <v>245</v>
      </c>
      <c r="K5" s="12">
        <v>2.5</v>
      </c>
      <c r="L5" s="13">
        <v>580</v>
      </c>
      <c r="M5" s="14">
        <f t="shared" ref="M5" si="0">L5*K5</f>
        <v>1450</v>
      </c>
      <c r="N5" s="15"/>
      <c r="O5" s="16" t="s">
        <v>111</v>
      </c>
      <c r="P5" s="17">
        <f>M5/1.12*0.01</f>
        <v>12.946428571428571</v>
      </c>
      <c r="Q5" s="18">
        <f>M5/1.12*0.12</f>
        <v>155.35714285714286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7">
        <f>M5+P5-Q5</f>
        <v>1307.5892857142858</v>
      </c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1450</v>
      </c>
      <c r="N6" s="38">
        <f>M6</f>
        <v>1450</v>
      </c>
      <c r="O6" s="39" t="s">
        <v>111</v>
      </c>
      <c r="P6" s="38">
        <f>SUM(P5:P5)</f>
        <v>12.946428571428571</v>
      </c>
      <c r="Q6" s="38">
        <f>SUM(Q5:Q5)</f>
        <v>155.35714285714286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1307.5892857142858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1ROTARY TRADING CORPORATION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246</v>
      </c>
      <c r="B10" s="71"/>
      <c r="C10" s="72"/>
      <c r="D10" s="73">
        <f>AL6</f>
        <v>1307.5892857142858</v>
      </c>
      <c r="E10" s="74"/>
      <c r="F10" s="75" t="str">
        <f>"In payment for 2.5kg of freon R134A for kitchen chiller using housefund received on " &amp; TEXT(A5, "mmmm dd, yyyy") &amp; " with SI#6831 PR#30529 RR#" &amp; " CPO#" &amp;B5</f>
        <v>In payment for 2.5kg of freon R134A for kitchen chiller using housefund received on August 12, 2025 with SI#6831 PR#30529 RR# CPO#18970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155.35714285714286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12,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12.946428571428571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12,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1450</v>
      </c>
      <c r="F13" s="89" t="str">
        <f>"Recording house fund expenses for replenishment on " &amp; TEXT(A5, "mmmm dd, yyyy")</f>
        <v>Recording house fund expenses for replenishment on August 12,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1462.9464285714287</v>
      </c>
      <c r="E14" s="88">
        <f>SUM(E10:E13)</f>
        <v>1462.9464285714287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12,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A5C7-C107-4922-8B09-A8C85C4CFE03}">
  <sheetPr>
    <tabColor rgb="FFFF0066"/>
  </sheetPr>
  <dimension ref="A1:CY15"/>
  <sheetViews>
    <sheetView workbookViewId="0">
      <selection activeCell="Q5" sqref="Q5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0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1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45881</v>
      </c>
      <c r="B5" s="3" t="s">
        <v>237</v>
      </c>
      <c r="C5" s="4"/>
      <c r="D5" s="5" t="s">
        <v>122</v>
      </c>
      <c r="E5" s="156" t="s">
        <v>247</v>
      </c>
      <c r="F5" s="156" t="s">
        <v>148</v>
      </c>
      <c r="G5" s="156" t="s">
        <v>248</v>
      </c>
      <c r="H5" s="9">
        <v>213</v>
      </c>
      <c r="I5" s="10"/>
      <c r="J5" s="11" t="s">
        <v>249</v>
      </c>
      <c r="K5" s="12">
        <v>24</v>
      </c>
      <c r="L5" s="13">
        <v>100</v>
      </c>
      <c r="M5" s="14">
        <f t="shared" ref="M5" si="0">L5*K5</f>
        <v>2400</v>
      </c>
      <c r="N5" s="15"/>
      <c r="O5" s="16" t="s">
        <v>111</v>
      </c>
      <c r="P5" s="17">
        <f>M5/1.12*0.01</f>
        <v>21.428571428571427</v>
      </c>
      <c r="Q5" s="18">
        <f>M5/1.12*0.12</f>
        <v>257.14285714285711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>
        <f>M5+P5-Q5</f>
        <v>2164.2857142857147</v>
      </c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2400</v>
      </c>
      <c r="N6" s="38">
        <f>M6</f>
        <v>2400</v>
      </c>
      <c r="O6" s="39" t="s">
        <v>111</v>
      </c>
      <c r="P6" s="38">
        <f>SUM(P5:P5)</f>
        <v>21.428571428571427</v>
      </c>
      <c r="Q6" s="38">
        <f>SUM(Q5:Q5)</f>
        <v>257.14285714285711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2164.2857142857147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 xml:space="preserve">COLOR SWATCH ENTERPRISES 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250</v>
      </c>
      <c r="B10" s="71"/>
      <c r="C10" s="72"/>
      <c r="D10" s="73">
        <f>AH6</f>
        <v>2164.2857142857147</v>
      </c>
      <c r="E10" s="74"/>
      <c r="F10" s="75" t="str">
        <f>"In payment for 24pcs of nikko white for 5th floor suite rooms bathtub using housefund received on " &amp; TEXT(A5, "mmmm dd, yyyy") &amp; " with SI#213 PR#30528 RR#" &amp; " CPO#" &amp;B5</f>
        <v>In payment for 24pcs of nikko white for 5th floor suite rooms bathtub using housefund received on August 12, 2025 with SI#213 PR#30528 RR# CPO#18970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257.14285714285711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12,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21.428571428571427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12,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2400</v>
      </c>
      <c r="F13" s="89" t="str">
        <f>"Recording house fund expenses for replenishment on " &amp; TEXT(A5, "mmmm dd, yyyy")</f>
        <v>Recording house fund expenses for replenishment on August 12,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2421.4285714285716</v>
      </c>
      <c r="E14" s="88">
        <f>SUM(E10:E13)</f>
        <v>2421.4285714285716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12,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7E7E6-BACE-4F4E-B28E-6D1E3BBCDC6F}">
  <sheetPr>
    <tabColor rgb="FFFF0066"/>
  </sheetPr>
  <dimension ref="A1:CY15"/>
  <sheetViews>
    <sheetView workbookViewId="0">
      <selection activeCell="P5" sqref="P5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45881</v>
      </c>
      <c r="B5" s="3" t="s">
        <v>251</v>
      </c>
      <c r="C5" s="4"/>
      <c r="D5" s="5" t="s">
        <v>254</v>
      </c>
      <c r="E5" s="6" t="s">
        <v>204</v>
      </c>
      <c r="F5" s="7"/>
      <c r="G5" s="8" t="s">
        <v>252</v>
      </c>
      <c r="H5" s="9">
        <v>25383</v>
      </c>
      <c r="I5" s="10"/>
      <c r="J5" s="11" t="s">
        <v>253</v>
      </c>
      <c r="K5" s="12">
        <v>27</v>
      </c>
      <c r="L5" s="13">
        <f>69.21429*1.12</f>
        <v>77.520004800000009</v>
      </c>
      <c r="M5" s="14">
        <f t="shared" ref="M5" si="0">L5*K5</f>
        <v>2093.0401296000005</v>
      </c>
      <c r="N5" s="15"/>
      <c r="O5" s="16" t="s">
        <v>111</v>
      </c>
      <c r="P5" s="17">
        <f>M5/1.12*0.01</f>
        <v>18.687858300000002</v>
      </c>
      <c r="Q5" s="18">
        <f>M5/1.12*0.12</f>
        <v>224.25429960000002</v>
      </c>
      <c r="R5" s="17">
        <f>M5+P5-Q5</f>
        <v>1887.4736883000003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2093.0401296000005</v>
      </c>
      <c r="N6" s="38">
        <f>M6</f>
        <v>2093.0401296000005</v>
      </c>
      <c r="O6" s="39" t="s">
        <v>111</v>
      </c>
      <c r="P6" s="38">
        <f>SUM(P5:P5)</f>
        <v>18.687858300000002</v>
      </c>
      <c r="Q6" s="38">
        <f>SUM(Q5:Q5)</f>
        <v>224.25429960000002</v>
      </c>
      <c r="R6" s="38">
        <f>SUM(R5:R5)</f>
        <v>1887.4736883000003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5S DISTRIBUTORS, INC.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151</v>
      </c>
      <c r="B10" s="71"/>
      <c r="C10" s="72"/>
      <c r="D10" s="73">
        <f>R6</f>
        <v>1887.4736883000003</v>
      </c>
      <c r="E10" s="74"/>
      <c r="F10" s="75" t="str">
        <f>"In payment for using housefund received on " &amp; TEXT(A5, "mmmm dd, yyyy") &amp; " with SI# PR# RR#" &amp; " CPO#" &amp;B5</f>
        <v>In payment for using housefund received on August 12, 2025 with SI# PR# RR# CPO#18972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224.25429960000002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12,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18.687858300000002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12,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2093.0401296000005</v>
      </c>
      <c r="F13" s="89" t="str">
        <f>"Recording house fund expenses for replenishment on " &amp; TEXT(A5, "mmmm dd, yyyy")</f>
        <v>Recording house fund expenses for replenishment on August 12,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2111.7279879000002</v>
      </c>
      <c r="E14" s="88">
        <f>SUM(E10:E13)</f>
        <v>2111.7279879000002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12,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3D66-DE31-4AD2-A28E-9C39C6210BA5}">
  <sheetPr>
    <tabColor rgb="FFFF0066"/>
  </sheetPr>
  <dimension ref="A1:CY15"/>
  <sheetViews>
    <sheetView workbookViewId="0">
      <selection activeCell="R5" sqref="R5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45881</v>
      </c>
      <c r="B5" s="3" t="s">
        <v>275</v>
      </c>
      <c r="C5" s="4"/>
      <c r="D5" s="5" t="s">
        <v>122</v>
      </c>
      <c r="E5" s="6" t="s">
        <v>266</v>
      </c>
      <c r="F5" s="7"/>
      <c r="G5" s="8"/>
      <c r="H5" s="9"/>
      <c r="I5" s="10"/>
      <c r="J5" s="11" t="s">
        <v>276</v>
      </c>
      <c r="K5" s="12">
        <v>15</v>
      </c>
      <c r="L5" s="13">
        <v>200</v>
      </c>
      <c r="M5" s="14">
        <f t="shared" ref="M5" si="0">L5*K5</f>
        <v>3000</v>
      </c>
      <c r="N5" s="15"/>
      <c r="O5" s="16" t="s">
        <v>137</v>
      </c>
      <c r="P5" s="17"/>
      <c r="Q5" s="18"/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B5" s="17">
        <f>M5+P5-Q5</f>
        <v>3000</v>
      </c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3000</v>
      </c>
      <c r="N6" s="38">
        <f>M6</f>
        <v>3000</v>
      </c>
      <c r="O6" s="39" t="s">
        <v>137</v>
      </c>
      <c r="P6" s="38"/>
      <c r="Q6" s="38"/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>SUM(BB5:BB5)</f>
        <v>3000</v>
      </c>
      <c r="BC6" s="38">
        <f t="shared" ref="BC6:CV6" si="3">SUM(BC5:BC5)</f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MARKET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227</v>
      </c>
      <c r="B10" s="71"/>
      <c r="C10" s="72"/>
      <c r="D10" s="73">
        <f>BB6</f>
        <v>3000</v>
      </c>
      <c r="E10" s="74"/>
      <c r="F10" s="75" t="str">
        <f>"In payment for 15kg tilapia of staff meal using housefund received on " &amp; TEXT(A5, "mmmm dd, yyyy") &amp; " with PR# RR#" &amp; " CPO#" &amp;B5</f>
        <v>In payment for 15kg tilapia of staff meal using housefund received on August 12, 2025 with PR# RR# CPO#18973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0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12,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0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12,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3000</v>
      </c>
      <c r="F13" s="89" t="str">
        <f>"Recording house fund expenses for replenishment on " &amp; TEXT(A5, "mmmm dd, yyyy")</f>
        <v>Recording house fund expenses for replenishment on August 12,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3000</v>
      </c>
      <c r="E14" s="88">
        <f>SUM(E10:E13)</f>
        <v>3000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12,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EA64-D2C7-46F1-9C81-6392B5B53C42}">
  <sheetPr>
    <tabColor rgb="FFFF0066"/>
  </sheetPr>
  <dimension ref="A1:CY15"/>
  <sheetViews>
    <sheetView workbookViewId="0">
      <selection activeCell="M19" sqref="M19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45882</v>
      </c>
      <c r="B5" s="3" t="s">
        <v>277</v>
      </c>
      <c r="C5" s="4"/>
      <c r="D5" s="5" t="s">
        <v>122</v>
      </c>
      <c r="E5" s="6" t="s">
        <v>278</v>
      </c>
      <c r="F5" s="7"/>
      <c r="G5" s="8" t="s">
        <v>125</v>
      </c>
      <c r="H5" s="9" t="s">
        <v>279</v>
      </c>
      <c r="I5" s="10"/>
      <c r="J5" s="11" t="s">
        <v>280</v>
      </c>
      <c r="K5" s="12">
        <v>1</v>
      </c>
      <c r="L5" s="13">
        <v>349.2</v>
      </c>
      <c r="M5" s="14">
        <f t="shared" ref="M5" si="0">L5*K5</f>
        <v>349.2</v>
      </c>
      <c r="N5" s="15"/>
      <c r="O5" s="16" t="s">
        <v>111</v>
      </c>
      <c r="P5" s="17">
        <f>M5/1.12*0.01</f>
        <v>3.1178571428571424</v>
      </c>
      <c r="Q5" s="18">
        <f>M5/1.12*0.12</f>
        <v>37.414285714285704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7">
        <f>M5+P5-Q5</f>
        <v>314.90357142857141</v>
      </c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349.2</v>
      </c>
      <c r="N6" s="38">
        <f>M6</f>
        <v>349.2</v>
      </c>
      <c r="O6" s="39" t="s">
        <v>111</v>
      </c>
      <c r="P6" s="38">
        <f>SUM(P5:P5)</f>
        <v>3.1178571428571424</v>
      </c>
      <c r="Q6" s="38">
        <f>SUM(Q5:Q5)</f>
        <v>37.414285714285704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>SUM(BS5:BS5)</f>
        <v>314.90357142857141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PHILIPPINE AIRLINES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39</v>
      </c>
      <c r="B10" s="71"/>
      <c r="C10" s="72"/>
      <c r="D10" s="73">
        <f>BS6</f>
        <v>314.90357142857141</v>
      </c>
      <c r="E10" s="74"/>
      <c r="F10" s="75" t="str">
        <f>"In payment for cargo from cebu to manila using housefund received on " &amp; TEXT(A5, "mmmm dd, yyyy") &amp; " with SI#CA/CEB/000000000268356" &amp; " CPO#" &amp;B5</f>
        <v>In payment for cargo from cebu to manila using housefund received on August 13, 2025 with SI#CA/CEB/000000000268356 CPO#18975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37.414285714285704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13,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3.1178571428571424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13,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349.2</v>
      </c>
      <c r="F13" s="89" t="str">
        <f>"Recording house fund expenses for replenishment on " &amp; TEXT(A5, "mmmm dd, yyyy")</f>
        <v>Recording house fund expenses for replenishment on August 13,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352.31785714285712</v>
      </c>
      <c r="E14" s="88">
        <f>SUM(E10:E13)</f>
        <v>352.31785714285712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13,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43D-6D4F-446D-831E-1A67516A13CD}">
  <sheetPr>
    <tabColor rgb="FFFF0066"/>
  </sheetPr>
  <dimension ref="A1:CY15"/>
  <sheetViews>
    <sheetView workbookViewId="0">
      <selection activeCell="E5" sqref="E5:H5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45882</v>
      </c>
      <c r="B5" s="3" t="s">
        <v>277</v>
      </c>
      <c r="C5" s="4"/>
      <c r="D5" s="5" t="s">
        <v>122</v>
      </c>
      <c r="E5" s="6" t="s">
        <v>123</v>
      </c>
      <c r="F5" s="7" t="s">
        <v>124</v>
      </c>
      <c r="G5" s="8" t="s">
        <v>125</v>
      </c>
      <c r="H5" s="9" t="s">
        <v>281</v>
      </c>
      <c r="I5" s="10"/>
      <c r="J5" s="11" t="s">
        <v>280</v>
      </c>
      <c r="K5" s="12">
        <v>1</v>
      </c>
      <c r="L5" s="13">
        <v>462.4</v>
      </c>
      <c r="M5" s="14">
        <f t="shared" ref="M5" si="0">L5*K5</f>
        <v>462.4</v>
      </c>
      <c r="N5" s="15"/>
      <c r="O5" s="16" t="s">
        <v>111</v>
      </c>
      <c r="P5" s="17">
        <f>M5/1.12*0.02</f>
        <v>8.2571428571428562</v>
      </c>
      <c r="Q5" s="18">
        <f>M5/1.12*0.12</f>
        <v>49.54285714285713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7">
        <f>M5+P5-Q5</f>
        <v>421.1142857142857</v>
      </c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462.4</v>
      </c>
      <c r="N6" s="38">
        <f>M6</f>
        <v>462.4</v>
      </c>
      <c r="O6" s="39" t="s">
        <v>111</v>
      </c>
      <c r="P6" s="38">
        <f>SUM(P5:P5)</f>
        <v>8.2571428571428562</v>
      </c>
      <c r="Q6" s="38">
        <f>SUM(Q5:Q5)</f>
        <v>49.54285714285713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>SUM(BS5:BS5)</f>
        <v>421.1142857142857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 xml:space="preserve">PHILIPPINE AIRLINES 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39</v>
      </c>
      <c r="B10" s="71"/>
      <c r="C10" s="72"/>
      <c r="D10" s="73">
        <f>BS6</f>
        <v>421.1142857142857</v>
      </c>
      <c r="E10" s="74"/>
      <c r="F10" s="75" t="str">
        <f>"In payment for cargo from cebu to davao using housefund received on " &amp; TEXT(A5, "mmmm dd, yyyy") &amp; " with SI#CA/CEB/000000000268355" &amp; " CPO#" &amp;B5</f>
        <v>In payment for cargo from cebu to davao using housefund received on August 13, 2025 with SI#CA/CEB/000000000268355 CPO#18975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49.54285714285713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13,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8.2571428571428562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13,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462.4</v>
      </c>
      <c r="F13" s="89" t="str">
        <f>"Recording house fund expenses for replenishment on " &amp; TEXT(A5, "mmmm dd, yyyy")</f>
        <v>Recording house fund expenses for replenishment on August 13,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470.65714285714284</v>
      </c>
      <c r="E14" s="88">
        <f>SUM(E10:E13)</f>
        <v>470.65714285714284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13,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F90C8-1BF1-46F7-B8CC-6DC3C0336EC4}">
  <sheetPr>
    <tabColor rgb="FFFF0066"/>
  </sheetPr>
  <dimension ref="A1:CY15"/>
  <sheetViews>
    <sheetView workbookViewId="0">
      <selection activeCell="D5" sqref="D5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45882</v>
      </c>
      <c r="B5" s="3" t="s">
        <v>277</v>
      </c>
      <c r="C5" s="4"/>
      <c r="D5" s="5" t="s">
        <v>122</v>
      </c>
      <c r="E5" s="6" t="s">
        <v>123</v>
      </c>
      <c r="F5" s="7" t="s">
        <v>124</v>
      </c>
      <c r="G5" s="8" t="s">
        <v>125</v>
      </c>
      <c r="H5" s="9" t="s">
        <v>282</v>
      </c>
      <c r="I5" s="10"/>
      <c r="J5" s="11" t="s">
        <v>280</v>
      </c>
      <c r="K5" s="12">
        <v>1</v>
      </c>
      <c r="L5" s="13">
        <v>527.14</v>
      </c>
      <c r="M5" s="14">
        <f t="shared" ref="M5" si="0">L5*K5</f>
        <v>527.14</v>
      </c>
      <c r="N5" s="15"/>
      <c r="O5" s="16" t="s">
        <v>111</v>
      </c>
      <c r="P5" s="17">
        <f>M5/1.12*0.02</f>
        <v>9.4132142857142842</v>
      </c>
      <c r="Q5" s="18">
        <f>M5/1.12*0.12</f>
        <v>56.479285714285702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7">
        <f>M5+P5-Q5</f>
        <v>480.07392857142855</v>
      </c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527.14</v>
      </c>
      <c r="N6" s="38">
        <f>M6</f>
        <v>527.14</v>
      </c>
      <c r="O6" s="39" t="s">
        <v>111</v>
      </c>
      <c r="P6" s="38">
        <f>SUM(P5:P5)</f>
        <v>9.4132142857142842</v>
      </c>
      <c r="Q6" s="38">
        <f>SUM(Q5:Q5)</f>
        <v>56.479285714285702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>SUM(BS5:BS5)</f>
        <v>480.07392857142855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 xml:space="preserve">PHILIPPINE AIRLINES 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39</v>
      </c>
      <c r="B10" s="71"/>
      <c r="C10" s="72"/>
      <c r="D10" s="73">
        <f>BS6</f>
        <v>480.07392857142855</v>
      </c>
      <c r="E10" s="74"/>
      <c r="F10" s="75" t="str">
        <f>"In payment for cargo from cebu to manila using housefund received on " &amp; TEXT(A5, "mmmm dd, yyyy") &amp; " with SI#CA/CEB/000000000268357" &amp; " CPO#" &amp;B5</f>
        <v>In payment for cargo from cebu to manila using housefund received on August 13, 2025 with SI#CA/CEB/000000000268357 CPO#18975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56.479285714285702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13,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9.4132142857142842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13,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527.14</v>
      </c>
      <c r="F13" s="89" t="str">
        <f>"Recording house fund expenses for replenishment on " &amp; TEXT(A5, "mmmm dd, yyyy")</f>
        <v>Recording house fund expenses for replenishment on August 13,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536.55321428571426</v>
      </c>
      <c r="E14" s="88">
        <f>SUM(E10:E13)</f>
        <v>536.55321428571426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13,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4BD-D92D-4C92-A76D-49350828BD5F}">
  <dimension ref="A1:CY15"/>
  <sheetViews>
    <sheetView workbookViewId="0">
      <selection activeCell="I5" sqref="I5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45881</v>
      </c>
      <c r="B5" s="3" t="s">
        <v>283</v>
      </c>
      <c r="C5" s="4"/>
      <c r="D5" s="5" t="s">
        <v>284</v>
      </c>
      <c r="E5" s="6" t="s">
        <v>285</v>
      </c>
      <c r="F5" s="7" t="s">
        <v>229</v>
      </c>
      <c r="G5" s="8" t="s">
        <v>286</v>
      </c>
      <c r="H5" s="9">
        <v>359</v>
      </c>
      <c r="I5" s="10"/>
      <c r="J5" s="11" t="s">
        <v>287</v>
      </c>
      <c r="K5" s="12">
        <v>1</v>
      </c>
      <c r="L5" s="13">
        <v>600</v>
      </c>
      <c r="M5" s="14">
        <f t="shared" ref="M5" si="0">L5*K5</f>
        <v>600</v>
      </c>
      <c r="N5" s="15"/>
      <c r="O5" s="16" t="s">
        <v>137</v>
      </c>
      <c r="P5" s="17">
        <f>M5*0.02</f>
        <v>12</v>
      </c>
      <c r="Q5" s="18"/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7">
        <f>M5+P5-Q5</f>
        <v>612</v>
      </c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600</v>
      </c>
      <c r="N6" s="38">
        <f>M6</f>
        <v>600</v>
      </c>
      <c r="O6" s="39" t="s">
        <v>137</v>
      </c>
      <c r="P6" s="38">
        <f>SUM(P5:P5)</f>
        <v>12</v>
      </c>
      <c r="Q6" s="38"/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Y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>SUM(AZ5:AZ5)</f>
        <v>612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ZEE'S LAUNDRY SERVICES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288</v>
      </c>
      <c r="B10" s="71"/>
      <c r="C10" s="72"/>
      <c r="D10" s="73">
        <f>AZ6</f>
        <v>612</v>
      </c>
      <c r="E10" s="74"/>
      <c r="F10" s="75" t="str">
        <f>"In payment for using housefund received on " &amp; TEXT(A5, "mmmm dd, yyyy") &amp; " with SI#359" &amp; " CPO#" &amp;B5</f>
        <v>In payment for using housefund received on August 12, 2025 with SI#359 CPO#18976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0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12,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12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12,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600</v>
      </c>
      <c r="F13" s="89" t="str">
        <f>"Recording house fund expenses for replenishment on " &amp; TEXT(A5, "mmmm dd, yyyy")</f>
        <v>Recording house fund expenses for replenishment on August 12,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612</v>
      </c>
      <c r="E14" s="88">
        <f>SUM(E10:E13)</f>
        <v>612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12,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5030-E20F-4311-9877-1EDDC8180E21}">
  <dimension ref="A1:CY15"/>
  <sheetViews>
    <sheetView workbookViewId="0">
      <selection activeCell="E13" sqref="E13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45880</v>
      </c>
      <c r="B5" s="3" t="s">
        <v>283</v>
      </c>
      <c r="C5" s="4"/>
      <c r="D5" s="5" t="s">
        <v>284</v>
      </c>
      <c r="E5" s="6" t="s">
        <v>285</v>
      </c>
      <c r="F5" s="7" t="s">
        <v>229</v>
      </c>
      <c r="G5" s="8" t="s">
        <v>286</v>
      </c>
      <c r="H5" s="9">
        <v>346</v>
      </c>
      <c r="I5" s="10"/>
      <c r="J5" s="11" t="s">
        <v>289</v>
      </c>
      <c r="K5" s="12">
        <v>1</v>
      </c>
      <c r="L5" s="13">
        <v>350</v>
      </c>
      <c r="M5" s="14">
        <f t="shared" ref="M5" si="0">L5*K5</f>
        <v>350</v>
      </c>
      <c r="N5" s="15"/>
      <c r="O5" s="16" t="s">
        <v>111</v>
      </c>
      <c r="P5" s="17">
        <f>M5*0.02</f>
        <v>7</v>
      </c>
      <c r="Q5" s="18"/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7">
        <f>M5+P5-Q5</f>
        <v>357</v>
      </c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350</v>
      </c>
      <c r="N6" s="38">
        <f>M6</f>
        <v>350</v>
      </c>
      <c r="O6" s="39" t="s">
        <v>111</v>
      </c>
      <c r="P6" s="38">
        <f>SUM(P5:P5)</f>
        <v>7</v>
      </c>
      <c r="Q6" s="38"/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Y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>SUM(AZ5:AZ5)</f>
        <v>357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ZEE'S LAUNDRY SERVICES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290</v>
      </c>
      <c r="B10" s="71"/>
      <c r="C10" s="72"/>
      <c r="D10" s="73">
        <f>AZ6</f>
        <v>357</v>
      </c>
      <c r="E10" s="74"/>
      <c r="F10" s="75" t="str">
        <f>"In payment for laundry expense for rooms using housefund received on " &amp; TEXT(A5, "mmmm dd, yyyy") &amp; " with SI#346" &amp; " CPO#" &amp;B5</f>
        <v>In payment for laundry expense for rooms using housefund received on August 11, 2025 with SI#346 CPO#18976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0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11,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7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11,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350</v>
      </c>
      <c r="F13" s="89" t="str">
        <f>"Recording house fund expenses for replenishment on " &amp; TEXT(A5, "mmmm dd, yyyy")</f>
        <v>Recording house fund expenses for replenishment on August 11,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357</v>
      </c>
      <c r="E14" s="88">
        <f>SUM(E10:E13)</f>
        <v>357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11,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922F-F5C1-4BC8-A9AC-93A6F19666FC}">
  <sheetPr>
    <tabColor rgb="FFFF0066"/>
  </sheetPr>
  <dimension ref="A1:CY15"/>
  <sheetViews>
    <sheetView topLeftCell="D1" workbookViewId="0">
      <selection activeCell="G17" sqref="G17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45873</v>
      </c>
      <c r="B5" s="3" t="s">
        <v>121</v>
      </c>
      <c r="C5" s="4"/>
      <c r="D5" s="5" t="s">
        <v>122</v>
      </c>
      <c r="E5" s="6" t="s">
        <v>123</v>
      </c>
      <c r="F5" s="7" t="s">
        <v>124</v>
      </c>
      <c r="G5" s="8" t="s">
        <v>125</v>
      </c>
      <c r="H5" s="9" t="s">
        <v>128</v>
      </c>
      <c r="I5" s="10"/>
      <c r="J5" s="11" t="s">
        <v>127</v>
      </c>
      <c r="K5" s="12">
        <v>1</v>
      </c>
      <c r="L5" s="13">
        <v>56</v>
      </c>
      <c r="M5" s="14">
        <f t="shared" ref="M5" si="0">L5*K5</f>
        <v>56</v>
      </c>
      <c r="N5" s="15"/>
      <c r="O5" s="16" t="s">
        <v>111</v>
      </c>
      <c r="P5" s="17">
        <f>M5/1.12*0.02</f>
        <v>0.99999999999999989</v>
      </c>
      <c r="Q5" s="18">
        <f>M5/1.12*0.12</f>
        <v>5.9999999999999991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7">
        <f>M5+P5-Q5</f>
        <v>51</v>
      </c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56</v>
      </c>
      <c r="N6" s="38">
        <f>M6</f>
        <v>56</v>
      </c>
      <c r="O6" s="39" t="s">
        <v>111</v>
      </c>
      <c r="P6" s="38">
        <f>SUM(P5:P5)</f>
        <v>0.99999999999999989</v>
      </c>
      <c r="Q6" s="38">
        <f>SUM(Q5:Q5)</f>
        <v>5.9999999999999991</v>
      </c>
      <c r="R6" s="38">
        <f>SUM(R5:R5)</f>
        <v>0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51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 xml:space="preserve">PHILIPPINE AIRLINES 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39</v>
      </c>
      <c r="B10" s="71"/>
      <c r="C10" s="72"/>
      <c r="D10" s="73">
        <f>BS6</f>
        <v>51</v>
      </c>
      <c r="E10" s="74"/>
      <c r="F10" s="75" t="str">
        <f>"In payment for storage fee of cargo from davao to cebu using housefund received on " &amp; TEXT(A5, "mmmm dd, yyyy") &amp; " with SI#CA/CEB/000000000266465" &amp; " CPO#" &amp;B5</f>
        <v>In payment for storage fee of cargo from davao to cebu using housefund received on August 04, 2025 with SI#CA/CEB/000000000266465 CPO#18958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5.9999999999999991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04,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0.99999999999999989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04,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56</v>
      </c>
      <c r="F13" s="89" t="str">
        <f>"Recording house fund expenses for replenishment on " &amp; TEXT(A5, "mmmm dd, yyyy")</f>
        <v>Recording house fund expenses for replenishment on August 04,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57</v>
      </c>
      <c r="E14" s="88">
        <f>SUM(E10:E13)</f>
        <v>57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04,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B208-A95C-4DBE-8FB6-56CB752511F1}">
  <dimension ref="A1:CY22"/>
  <sheetViews>
    <sheetView topLeftCell="A4" workbookViewId="0">
      <selection activeCell="J5" sqref="J5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45880</v>
      </c>
      <c r="B5" s="3" t="s">
        <v>283</v>
      </c>
      <c r="C5" s="4"/>
      <c r="D5" s="5" t="s">
        <v>284</v>
      </c>
      <c r="E5" s="6" t="s">
        <v>285</v>
      </c>
      <c r="F5" s="7" t="s">
        <v>229</v>
      </c>
      <c r="G5" s="8" t="s">
        <v>286</v>
      </c>
      <c r="H5" s="9">
        <v>351</v>
      </c>
      <c r="I5" s="10"/>
      <c r="J5" s="11" t="s">
        <v>289</v>
      </c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 t="str">
        <f>E5</f>
        <v>ZEE'S LAUNDRY SERVICES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August 11, 2025 with SI# PR# RR# CPO#18976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August 11, 2025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August 11, 2025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August 11, 2025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August 11, 2025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C618-CA9A-4019-8F42-5B0EFD1D1116}">
  <sheetPr>
    <tabColor rgb="FFFF0066"/>
  </sheetPr>
  <dimension ref="A1:CY15"/>
  <sheetViews>
    <sheetView workbookViewId="0">
      <selection activeCell="H5" sqref="H5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45882</v>
      </c>
      <c r="B5" s="3" t="s">
        <v>270</v>
      </c>
      <c r="C5" s="4"/>
      <c r="D5" s="5" t="s">
        <v>271</v>
      </c>
      <c r="E5" s="6" t="s">
        <v>272</v>
      </c>
      <c r="F5" s="7"/>
      <c r="G5" s="8" t="s">
        <v>273</v>
      </c>
      <c r="H5" s="9">
        <v>28472</v>
      </c>
      <c r="I5" s="10"/>
      <c r="J5" s="11" t="s">
        <v>274</v>
      </c>
      <c r="K5" s="12">
        <v>6</v>
      </c>
      <c r="L5" s="13">
        <v>90</v>
      </c>
      <c r="M5" s="14">
        <f t="shared" ref="M5" si="0">L5*K5</f>
        <v>540</v>
      </c>
      <c r="N5" s="15"/>
      <c r="O5" s="16" t="s">
        <v>111</v>
      </c>
      <c r="P5" s="17">
        <f>M5/1.12*0.01</f>
        <v>4.8214285714285712</v>
      </c>
      <c r="Q5" s="18">
        <f>M5/1.12*0.12</f>
        <v>57.857142857142854</v>
      </c>
      <c r="R5" s="17">
        <f>M5+P5-Q5</f>
        <v>486.96428571428572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540</v>
      </c>
      <c r="N6" s="38">
        <f>M6</f>
        <v>540</v>
      </c>
      <c r="O6" s="39" t="s">
        <v>111</v>
      </c>
      <c r="P6" s="38">
        <f>SUM(P5:P5)</f>
        <v>4.8214285714285712</v>
      </c>
      <c r="Q6" s="38">
        <f>SUM(Q5:Q5)</f>
        <v>57.857142857142854</v>
      </c>
      <c r="R6" s="38">
        <f>SUM(R5:R5)</f>
        <v>486.96428571428572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CEBU CUBE ICE CORPORATION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151</v>
      </c>
      <c r="B10" s="71"/>
      <c r="C10" s="72"/>
      <c r="D10" s="73">
        <f>R6</f>
        <v>486.96428571428572</v>
      </c>
      <c r="E10" s="74"/>
      <c r="F10" s="75" t="str">
        <f>"In payment for using housefund received on " &amp; TEXT(A5, "mmmm dd, yyyy") &amp; " with SI# PR# RR#" &amp; " CPO#" &amp;B5</f>
        <v>In payment for using housefund received on August 13, 2025 with SI# PR# RR# CPO#18980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57.857142857142854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13,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4.8214285714285712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13,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540</v>
      </c>
      <c r="F13" s="89" t="str">
        <f>"Recording house fund expenses for replenishment on " &amp; TEXT(A5, "mmmm dd, yyyy")</f>
        <v>Recording house fund expenses for replenishment on August 13,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544.82142857142856</v>
      </c>
      <c r="E14" s="88">
        <f>SUM(E10:E13)</f>
        <v>544.82142857142856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13,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FE06-E0B0-4FF9-BD53-2030545E86D3}">
  <sheetPr>
    <tabColor rgb="FFFF0066"/>
  </sheetPr>
  <dimension ref="A1:CY22"/>
  <sheetViews>
    <sheetView topLeftCell="A4" workbookViewId="0">
      <selection activeCell="L20" sqref="L20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5F55-636F-4411-B633-FF83C66619F3}">
  <sheetPr>
    <tabColor theme="8" tint="0.39997558519241921"/>
  </sheetPr>
  <dimension ref="A1:CY15"/>
  <sheetViews>
    <sheetView tabSelected="1" workbookViewId="0">
      <selection activeCell="M18" sqref="M18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235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236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45891</v>
      </c>
      <c r="B5" s="3" t="s">
        <v>291</v>
      </c>
      <c r="C5" s="4"/>
      <c r="D5" s="5" t="s">
        <v>133</v>
      </c>
      <c r="E5" s="6" t="s">
        <v>292</v>
      </c>
      <c r="F5" s="7"/>
      <c r="G5" s="8"/>
      <c r="H5" s="9"/>
      <c r="I5" s="10" t="s">
        <v>293</v>
      </c>
      <c r="J5" s="11" t="s">
        <v>294</v>
      </c>
      <c r="K5" s="12">
        <v>5</v>
      </c>
      <c r="L5" s="13">
        <v>270</v>
      </c>
      <c r="M5" s="14">
        <f t="shared" ref="M5" si="0">L5*K5</f>
        <v>1350</v>
      </c>
      <c r="N5" s="15"/>
      <c r="O5" s="16" t="s">
        <v>137</v>
      </c>
      <c r="P5" s="17"/>
      <c r="Q5" s="18"/>
      <c r="R5" s="17">
        <f>M5+P5-Q5</f>
        <v>1350</v>
      </c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1350</v>
      </c>
      <c r="N6" s="38">
        <f>M6</f>
        <v>1350</v>
      </c>
      <c r="O6" s="39" t="s">
        <v>137</v>
      </c>
      <c r="P6" s="38"/>
      <c r="Q6" s="38"/>
      <c r="R6" s="38">
        <f>SUM(R5:R5)</f>
        <v>1350</v>
      </c>
      <c r="T6" s="38">
        <f t="shared" ref="S6:AD6" si="1">SUM(T5:T5)</f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SOONG WET MARKET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151</v>
      </c>
      <c r="B10" s="71"/>
      <c r="C10" s="72"/>
      <c r="D10" s="73">
        <f>R6</f>
        <v>1350</v>
      </c>
      <c r="E10" s="74"/>
      <c r="F10" s="75" t="str">
        <f>"In payment for 5 trays of egg using housefund received on " &amp; TEXT(A5, "mmmm dd, yyyy") &amp; " with RR#  &amp;B5 " &amp; " CPO#" &amp;B5</f>
        <v>In payment for 5 trays of egg using housefund received on August 22, 2025 with RR#  &amp;B5  CPO#19011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0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22,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0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22,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1350</v>
      </c>
      <c r="F13" s="89" t="str">
        <f>"Recording house fund expenses for replenishment on " &amp; TEXT(A5, "mmmm dd, yyyy")</f>
        <v>Recording house fund expenses for replenishment on August 22,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1350</v>
      </c>
      <c r="E14" s="88">
        <f>SUM(E10:E13)</f>
        <v>1350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22,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9074-4BFC-430B-AA87-87B5BECFAB42}">
  <sheetPr>
    <tabColor rgb="FF92D050"/>
  </sheetPr>
  <dimension ref="A1:CY15"/>
  <sheetViews>
    <sheetView workbookViewId="0">
      <selection activeCell="I21" sqref="I21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ht="12" x14ac:dyDescent="0.2">
      <c r="A5" s="2">
        <v>45896</v>
      </c>
      <c r="B5" s="3" t="s">
        <v>295</v>
      </c>
      <c r="C5" s="4"/>
      <c r="D5" s="5" t="s">
        <v>189</v>
      </c>
      <c r="E5" s="6" t="s">
        <v>272</v>
      </c>
      <c r="F5" s="7" t="s">
        <v>296</v>
      </c>
      <c r="G5" s="8" t="s">
        <v>297</v>
      </c>
      <c r="H5" s="8">
        <v>31715</v>
      </c>
      <c r="I5" s="10" t="s">
        <v>298</v>
      </c>
      <c r="J5" s="11" t="s">
        <v>299</v>
      </c>
      <c r="K5" s="12">
        <v>3</v>
      </c>
      <c r="L5" s="13">
        <v>90</v>
      </c>
      <c r="M5" s="14">
        <f t="shared" ref="M5" si="0">L5*K5</f>
        <v>270</v>
      </c>
      <c r="N5" s="15"/>
      <c r="O5" s="16" t="s">
        <v>111</v>
      </c>
      <c r="P5" s="17">
        <f>M5/1.12*0.01</f>
        <v>2.4107142857142856</v>
      </c>
      <c r="Q5" s="18">
        <f>M5/1.12*0.12</f>
        <v>28.928571428571427</v>
      </c>
      <c r="R5" s="17">
        <f>M5+P5-Q5</f>
        <v>243.48214285714286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270</v>
      </c>
      <c r="N6" s="38">
        <f>M6</f>
        <v>270</v>
      </c>
      <c r="O6" s="39" t="s">
        <v>111</v>
      </c>
      <c r="P6" s="38">
        <f>SUM(P5:P5)</f>
        <v>2.4107142857142856</v>
      </c>
      <c r="Q6" s="38">
        <f>SUM(Q5:Q5)</f>
        <v>28.928571428571427</v>
      </c>
      <c r="R6" s="38">
        <f>SUM(R5:R5)</f>
        <v>243.48214285714286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CEBU CUBE ICE CORPORATION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151</v>
      </c>
      <c r="B10" s="71"/>
      <c r="C10" s="72"/>
      <c r="D10" s="73">
        <f>R6</f>
        <v>243.48214285714286</v>
      </c>
      <c r="E10" s="74"/>
      <c r="F10" s="75" t="str">
        <f>"In payment for 6 packs of Tube Ice using housefund received on " &amp; TEXT(A5, "mmmm dd, yyyy") &amp; " with SI#32207  RR# 5304  " &amp; " CPO#" &amp;B5</f>
        <v>In payment for 6 packs of Tube Ice using housefund received on August 27, 2025 with SI#32207  RR# 5304   CPO#19029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28.928571428571427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27,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2.4107142857142856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27,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270</v>
      </c>
      <c r="F13" s="89" t="str">
        <f>"Recording house fund expenses for replenishment on " &amp; TEXT(A5, "mmmm dd, yyyy")</f>
        <v>Recording house fund expenses for replenishment on August 27,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272.41071428571428</v>
      </c>
      <c r="E14" s="88">
        <f>SUM(E10:E13)</f>
        <v>272.41071428571428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27,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6500-B09F-4630-9810-B4B7FF29473B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1B24-5995-43CD-B480-10F475A60FA0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46A6-AA0A-43FE-AED3-6E919FFA9E12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5D9E-D788-4EF8-9CB4-E2C5D40723F9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9484-8184-4E28-822E-F0787969F607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0227-4201-43CB-BF0D-F4C3A6335DB5}">
  <sheetPr>
    <tabColor rgb="FFFF0066"/>
  </sheetPr>
  <dimension ref="A1:CY15"/>
  <sheetViews>
    <sheetView workbookViewId="0">
      <selection activeCell="J10" sqref="J10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45849</v>
      </c>
      <c r="B5" s="3" t="s">
        <v>121</v>
      </c>
      <c r="C5" s="4"/>
      <c r="D5" s="5" t="s">
        <v>122</v>
      </c>
      <c r="E5" s="6" t="s">
        <v>123</v>
      </c>
      <c r="F5" s="7" t="s">
        <v>124</v>
      </c>
      <c r="G5" s="8" t="s">
        <v>125</v>
      </c>
      <c r="H5" s="9" t="s">
        <v>129</v>
      </c>
      <c r="I5" s="10"/>
      <c r="J5" s="11" t="s">
        <v>127</v>
      </c>
      <c r="K5" s="12">
        <v>1</v>
      </c>
      <c r="L5" s="13">
        <v>56</v>
      </c>
      <c r="M5" s="14">
        <f t="shared" ref="M5" si="0">L5*K5</f>
        <v>56</v>
      </c>
      <c r="N5" s="15"/>
      <c r="O5" s="16" t="s">
        <v>111</v>
      </c>
      <c r="P5" s="17">
        <f>M5/1.12*0.02</f>
        <v>0.99999999999999989</v>
      </c>
      <c r="Q5" s="18">
        <f>M5/1.12*0.12</f>
        <v>5.9999999999999991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7">
        <f>M5+P5-Q5</f>
        <v>51</v>
      </c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56</v>
      </c>
      <c r="N6" s="38">
        <f>M6</f>
        <v>56</v>
      </c>
      <c r="O6" s="39" t="s">
        <v>111</v>
      </c>
      <c r="P6" s="38">
        <f>SUM(P5:P5)</f>
        <v>0.99999999999999989</v>
      </c>
      <c r="Q6" s="38">
        <f>SUM(Q5:Q5)</f>
        <v>5.9999999999999991</v>
      </c>
      <c r="R6" s="38">
        <f>SUM(R5:R5)</f>
        <v>0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51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 xml:space="preserve">PHILIPPINE AIRLINES 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39</v>
      </c>
      <c r="B10" s="71"/>
      <c r="C10" s="72"/>
      <c r="D10" s="73">
        <f>BS6</f>
        <v>51</v>
      </c>
      <c r="E10" s="74"/>
      <c r="F10" s="75" t="str">
        <f>"In payment for storage fee of cargo from davao to cebu using housefund received on " &amp; TEXT(A5, "mmmm dd, yyyy") &amp; " with SI#CA/CEB/000000000261710" &amp; " CPO#" &amp;B5</f>
        <v>In payment for storage fee of cargo from davao to cebu using housefund received on July 11, 2025 with SI#CA/CEB/000000000261710 CPO#18958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5.9999999999999991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July 11,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0.99999999999999989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July 11,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56</v>
      </c>
      <c r="F13" s="89" t="str">
        <f>"Recording house fund expenses for replenishment on " &amp; TEXT(A5, "mmmm dd, yyyy")</f>
        <v>Recording house fund expenses for replenishment on July 11,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57</v>
      </c>
      <c r="E14" s="88">
        <f>SUM(E10:E13)</f>
        <v>57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July 11,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88C0-3E96-4439-8C38-4732921B5602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8F64-38DB-424C-8A66-B0A30C62148E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B81B-660C-42AD-BC68-942D04F97D72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047A-BE7B-4556-ADC0-CACC0C474E96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B507-A9D1-4531-99D3-163B9E61392F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7EDB-D314-4C85-B17C-3972BC2603F3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B0341-0F9A-4194-B465-4A842C63AA66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2DCE-5FAD-4911-987F-9B0CE1E15A60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B7D87-D74E-479A-B57F-9B572C25A02C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3FC5-CC4E-4239-BA35-A9B6D86BE75A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378-D5A0-48A0-B7BD-E3765DE4FADF}">
  <sheetPr>
    <tabColor rgb="FFFF0066"/>
  </sheetPr>
  <dimension ref="A1:CY15"/>
  <sheetViews>
    <sheetView workbookViewId="0">
      <selection activeCell="J5" sqref="J5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45680</v>
      </c>
      <c r="B5" s="3" t="s">
        <v>121</v>
      </c>
      <c r="C5" s="4"/>
      <c r="D5" s="5" t="s">
        <v>122</v>
      </c>
      <c r="E5" s="6" t="s">
        <v>123</v>
      </c>
      <c r="F5" s="7" t="s">
        <v>124</v>
      </c>
      <c r="G5" s="8" t="s">
        <v>125</v>
      </c>
      <c r="H5" s="9" t="s">
        <v>130</v>
      </c>
      <c r="I5" s="10"/>
      <c r="J5" s="11" t="s">
        <v>127</v>
      </c>
      <c r="K5" s="12">
        <v>1</v>
      </c>
      <c r="L5" s="13">
        <v>56</v>
      </c>
      <c r="M5" s="14">
        <f t="shared" ref="M5" si="0">L5*K5</f>
        <v>56</v>
      </c>
      <c r="N5" s="15"/>
      <c r="O5" s="16" t="s">
        <v>111</v>
      </c>
      <c r="P5" s="17">
        <f>M5/1.12*0.02</f>
        <v>0.99999999999999989</v>
      </c>
      <c r="Q5" s="18">
        <f>M5/1.12*0.12</f>
        <v>5.9999999999999991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7">
        <f>M5+P5-Q5</f>
        <v>51</v>
      </c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56</v>
      </c>
      <c r="N6" s="38">
        <f>M6</f>
        <v>56</v>
      </c>
      <c r="O6" s="39" t="s">
        <v>111</v>
      </c>
      <c r="P6" s="38">
        <f>SUM(P5:P5)</f>
        <v>0.99999999999999989</v>
      </c>
      <c r="Q6" s="38">
        <f>SUM(Q5:Q5)</f>
        <v>5.9999999999999991</v>
      </c>
      <c r="R6" s="38">
        <f>SUM(R5:R5)</f>
        <v>0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51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 xml:space="preserve">PHILIPPINE AIRLINES 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39</v>
      </c>
      <c r="B10" s="71"/>
      <c r="C10" s="72"/>
      <c r="D10" s="73">
        <f>BS6</f>
        <v>51</v>
      </c>
      <c r="E10" s="74"/>
      <c r="F10" s="75" t="str">
        <f>"In payment for storage fee of cargo from davao to cebu using housefund received on " &amp; TEXT(A5, "mmmm dd, yyyy") &amp; " with SI#CA/CEB/000000000227914" &amp; " CPO#" &amp;B5</f>
        <v>In payment for storage fee of cargo from davao to cebu using housefund received on January 23, 2025 with SI#CA/CEB/000000000227914 CPO#18958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5.9999999999999991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January 23,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0.99999999999999989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January 23,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56</v>
      </c>
      <c r="F13" s="89" t="str">
        <f>"Recording house fund expenses for replenishment on " &amp; TEXT(A5, "mmmm dd, yyyy")</f>
        <v>Recording house fund expenses for replenishment on January 23,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57</v>
      </c>
      <c r="E14" s="88">
        <f>SUM(E10:E13)</f>
        <v>57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January 23,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B849-3466-4F27-A1F9-BCBF6A1963DD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2EAD-C54E-4462-B5EA-779E27C4BC61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8540-87F9-43DB-B15F-ADB9AF1AC459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3592-C1A4-4A03-8A2D-10162B3E6580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8CC9-9AC9-48D2-A8F5-C5DBF60097E0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0EA3-7326-47BA-BC40-D097C04606F5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C5A-06FF-47FC-B21F-296C2CE276B5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F1A4-6CEE-4E92-AD0B-ABC77632DE37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0F0E-3C93-414B-9C66-6FA4B36E7C34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D5F9-02C2-4FA8-9E80-5BFE91F0D562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66DA-0523-4371-A951-1BD5C0329899}">
  <sheetPr>
    <tabColor rgb="FFFF0066"/>
  </sheetPr>
  <dimension ref="A1:CY15"/>
  <sheetViews>
    <sheetView topLeftCell="A4" workbookViewId="0">
      <selection activeCell="A6" sqref="A6:XFD12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45834</v>
      </c>
      <c r="B5" s="3" t="s">
        <v>121</v>
      </c>
      <c r="C5" s="4"/>
      <c r="D5" s="5" t="s">
        <v>122</v>
      </c>
      <c r="E5" s="6" t="s">
        <v>123</v>
      </c>
      <c r="F5" s="7" t="s">
        <v>124</v>
      </c>
      <c r="G5" s="8" t="s">
        <v>125</v>
      </c>
      <c r="H5" s="9" t="s">
        <v>131</v>
      </c>
      <c r="I5" s="10"/>
      <c r="J5" s="11" t="s">
        <v>127</v>
      </c>
      <c r="K5" s="12">
        <v>1</v>
      </c>
      <c r="L5" s="13">
        <v>56</v>
      </c>
      <c r="M5" s="14">
        <f t="shared" ref="M5" si="0">L5*K5</f>
        <v>56</v>
      </c>
      <c r="N5" s="15"/>
      <c r="O5" s="16" t="s">
        <v>111</v>
      </c>
      <c r="P5" s="17">
        <f>M5/1.12*0.02</f>
        <v>0.99999999999999989</v>
      </c>
      <c r="Q5" s="18">
        <f>M5/1.12*0.12</f>
        <v>5.9999999999999991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7">
        <f>M5+P5-Q5</f>
        <v>51</v>
      </c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56</v>
      </c>
      <c r="N6" s="38">
        <f>M6</f>
        <v>56</v>
      </c>
      <c r="O6" s="39" t="s">
        <v>111</v>
      </c>
      <c r="P6" s="38">
        <f>SUM(P5:P5)</f>
        <v>0.99999999999999989</v>
      </c>
      <c r="Q6" s="38">
        <f>SUM(Q5:Q5)</f>
        <v>5.9999999999999991</v>
      </c>
      <c r="R6" s="38">
        <f>SUM(R5:R5)</f>
        <v>0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51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 xml:space="preserve">PHILIPPINE AIRLINES 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39</v>
      </c>
      <c r="B10" s="71"/>
      <c r="C10" s="72"/>
      <c r="D10" s="73">
        <f>BS6</f>
        <v>51</v>
      </c>
      <c r="E10" s="74"/>
      <c r="F10" s="75" t="str">
        <f>"In payment for storage fee of cargo from davao to cebu using housefund received on " &amp; TEXT(A5, "mmmm dd, yyyy") &amp; " with SI#CA/CEB/000000000258525" &amp; " CPO#" &amp;B5</f>
        <v>In payment for storage fee of cargo from davao to cebu using housefund received on June 26, 2025 with SI#CA/CEB/000000000258525 CPO#18958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5.9999999999999991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June 26,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0.99999999999999989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June 26,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56</v>
      </c>
      <c r="F13" s="89" t="str">
        <f>"Recording house fund expenses for replenishment on " &amp; TEXT(A5, "mmmm dd, yyyy")</f>
        <v>Recording house fund expenses for replenishment on June 26,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57</v>
      </c>
      <c r="E14" s="88">
        <f>SUM(E10:E13)</f>
        <v>57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June 26,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9F76-32B0-42E4-B7E5-951B6A6E97BF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EC9B-AA78-4A0D-908B-4F679E7C8119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C31E0-CB89-40B4-A723-6A1443347122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455C-15A3-486B-9B88-D59943E55D0B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147A-8259-4150-9B00-E529FEFF31D9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2A4B-118C-42F8-AF06-7C0E6FE04B3F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27E7-32A1-4177-860F-BC6198B288C4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0F5D-37B8-4F05-B8EC-C9895604F05B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93F3-B3AF-4A35-8BC7-D2C1BB5131C8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7805-75F2-4B32-BCF9-04F5D40DC3BB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1843-C3DD-47EF-AE29-18F4059F8A65}">
  <sheetPr>
    <tabColor rgb="FFFF0066"/>
  </sheetPr>
  <dimension ref="A1:CY15"/>
  <sheetViews>
    <sheetView workbookViewId="0">
      <selection activeCell="A6" sqref="A6:XFD12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45877</v>
      </c>
      <c r="B5" s="3" t="s">
        <v>132</v>
      </c>
      <c r="C5" s="4"/>
      <c r="D5" s="5" t="s">
        <v>133</v>
      </c>
      <c r="E5" s="6" t="s">
        <v>134</v>
      </c>
      <c r="F5" s="7"/>
      <c r="G5" s="8"/>
      <c r="H5" s="9"/>
      <c r="I5" s="10"/>
      <c r="J5" s="11" t="s">
        <v>135</v>
      </c>
      <c r="K5" s="12">
        <v>1</v>
      </c>
      <c r="L5" s="13">
        <v>119</v>
      </c>
      <c r="M5" s="14">
        <f t="shared" ref="M5" si="0">L5*K5</f>
        <v>119</v>
      </c>
      <c r="N5" s="15"/>
      <c r="O5" s="16" t="s">
        <v>136</v>
      </c>
      <c r="P5" s="17"/>
      <c r="Q5" s="18"/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>
        <f>M5+P5-Q5</f>
        <v>119</v>
      </c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119</v>
      </c>
      <c r="N6" s="38">
        <f>M6</f>
        <v>119</v>
      </c>
      <c r="O6" s="39" t="s">
        <v>137</v>
      </c>
      <c r="P6" s="38">
        <f>SUM(P5:P5)</f>
        <v>0</v>
      </c>
      <c r="Q6" s="38">
        <f>SUM(Q5:Q5)</f>
        <v>0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 t="shared" si="2"/>
        <v>0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 t="shared" si="2"/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>SUM(BO5:BO5)</f>
        <v>119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MAXIM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138</v>
      </c>
      <c r="B10" s="71"/>
      <c r="C10" s="72"/>
      <c r="D10" s="73">
        <f>BO6</f>
        <v>119</v>
      </c>
      <c r="E10" s="74"/>
      <c r="F10" s="75" t="str">
        <f>"In payment for maxim fare from lapu-lapu cordova custom furniture to lapu-lapu venecia apartment mactan bag-ong silingan using housefund received on " &amp; TEXT(A5, "mmmm dd, yyyy") &amp; " with" &amp; " CPO#" &amp;B5</f>
        <v>In payment for maxim fare from lapu-lapu cordova custom furniture to lapu-lapu venecia apartment mactan bag-ong silingan using housefund received on August 08, 2025 with CPO#18960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0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08,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0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08,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119</v>
      </c>
      <c r="F13" s="89" t="str">
        <f>"Recording house fund expenses for replenishment on " &amp; TEXT(A5, "mmmm dd, yyyy")</f>
        <v>Recording house fund expenses for replenishment on August 08,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119</v>
      </c>
      <c r="E14" s="88">
        <f>SUM(E10:E13)</f>
        <v>119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08,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E7C0-935C-4467-A6BD-5229AA0AF651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7BBE-D15C-4535-BDEB-01D1A198540D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FB74-F9CC-4E8D-BCD6-B56D5B036CE8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DBC1-894C-47A8-9AF6-848F07E6DAF4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7D74-E221-4A9B-B14D-FE935DF5FFF6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774E1-4786-45A6-87F1-26D0334FF8AF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9ED0-1544-4690-8711-E2AA295D71FF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368A-D63C-4AEC-A7EB-72C4FF5FA897}">
  <dimension ref="A1:CY22"/>
  <sheetViews>
    <sheetView workbookViewId="0">
      <selection activeCellId="1" sqref="A1:XFD1048576 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D95F-5C22-4696-B5D3-49187A37BE7D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AF68-C9D6-45F8-968C-886CB873AA4D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9AA4-C348-4984-A10E-E4BAC5654A1F}">
  <sheetPr>
    <tabColor rgb="FFFF0066"/>
  </sheetPr>
  <dimension ref="A1:CY15"/>
  <sheetViews>
    <sheetView topLeftCell="A4" workbookViewId="0">
      <selection activeCell="A6" sqref="A6:XFD12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144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>
        <v>45876</v>
      </c>
      <c r="B5" s="3" t="s">
        <v>139</v>
      </c>
      <c r="C5" s="4"/>
      <c r="D5" s="5" t="s">
        <v>122</v>
      </c>
      <c r="E5" s="6" t="s">
        <v>140</v>
      </c>
      <c r="F5" s="7" t="s">
        <v>141</v>
      </c>
      <c r="G5" s="8" t="s">
        <v>142</v>
      </c>
      <c r="H5" s="9">
        <v>289</v>
      </c>
      <c r="I5" s="10"/>
      <c r="J5" s="11" t="s">
        <v>143</v>
      </c>
      <c r="K5" s="12">
        <v>1</v>
      </c>
      <c r="L5" s="13">
        <v>336</v>
      </c>
      <c r="M5" s="14">
        <f t="shared" ref="M5" si="0">L5*K5</f>
        <v>336</v>
      </c>
      <c r="N5" s="15"/>
      <c r="O5" s="16" t="s">
        <v>111</v>
      </c>
      <c r="P5" s="17">
        <f>M5/1.12*0.02</f>
        <v>5.9999999999999991</v>
      </c>
      <c r="Q5" s="18">
        <f>M5/1.12*0.12</f>
        <v>35.999999999999993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7">
        <f>M5+P5-Q5</f>
        <v>306</v>
      </c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30" customFormat="1" ht="11.25" x14ac:dyDescent="0.2">
      <c r="A6" s="27"/>
      <c r="B6" s="28"/>
      <c r="C6" s="29"/>
      <c r="E6" s="31"/>
      <c r="F6" s="32"/>
      <c r="G6" s="33"/>
      <c r="H6" s="34"/>
      <c r="I6" s="34"/>
      <c r="J6" s="35"/>
      <c r="K6" s="36"/>
      <c r="L6" s="37"/>
      <c r="M6" s="38">
        <f>SUM(M5:M5)</f>
        <v>336</v>
      </c>
      <c r="N6" s="38">
        <f>M6</f>
        <v>336</v>
      </c>
      <c r="O6" s="39" t="s">
        <v>111</v>
      </c>
      <c r="P6" s="38">
        <f>SUM(P5:P5)</f>
        <v>5.9999999999999991</v>
      </c>
      <c r="Q6" s="38">
        <f>SUM(Q5:Q5)</f>
        <v>35.999999999999993</v>
      </c>
      <c r="S6" s="38">
        <f t="shared" ref="S6:AD6" si="1">SUM(S5:S5)</f>
        <v>0</v>
      </c>
      <c r="T6" s="38">
        <f t="shared" si="1"/>
        <v>0</v>
      </c>
      <c r="U6" s="38">
        <f t="shared" si="1"/>
        <v>0</v>
      </c>
      <c r="V6" s="38">
        <f t="shared" si="1"/>
        <v>0</v>
      </c>
      <c r="W6" s="38">
        <f t="shared" si="1"/>
        <v>0</v>
      </c>
      <c r="X6" s="38">
        <f t="shared" si="1"/>
        <v>0</v>
      </c>
      <c r="Y6" s="38">
        <f t="shared" si="1"/>
        <v>0</v>
      </c>
      <c r="Z6" s="38">
        <f t="shared" si="1"/>
        <v>0</v>
      </c>
      <c r="AA6" s="38">
        <f t="shared" si="1"/>
        <v>0</v>
      </c>
      <c r="AB6" s="38">
        <f t="shared" si="1"/>
        <v>0</v>
      </c>
      <c r="AC6" s="38">
        <f t="shared" si="1"/>
        <v>0</v>
      </c>
      <c r="AD6" s="38">
        <f t="shared" si="1"/>
        <v>0</v>
      </c>
      <c r="AF6" s="38">
        <f>SUM(AF5:AF5)</f>
        <v>0</v>
      </c>
      <c r="AH6" s="38">
        <f t="shared" ref="AH6:AZ6" si="2">SUM(AH5:AH5)</f>
        <v>0</v>
      </c>
      <c r="AI6" s="38">
        <f>SUM(AI5:AI5)</f>
        <v>306</v>
      </c>
      <c r="AJ6" s="38">
        <f t="shared" si="2"/>
        <v>0</v>
      </c>
      <c r="AK6" s="38">
        <f t="shared" si="2"/>
        <v>0</v>
      </c>
      <c r="AL6" s="38">
        <f t="shared" si="2"/>
        <v>0</v>
      </c>
      <c r="AM6" s="38">
        <f t="shared" si="2"/>
        <v>0</v>
      </c>
      <c r="AN6" s="38">
        <f t="shared" si="2"/>
        <v>0</v>
      </c>
      <c r="AO6" s="38">
        <f t="shared" si="2"/>
        <v>0</v>
      </c>
      <c r="AP6" s="38">
        <f t="shared" si="2"/>
        <v>0</v>
      </c>
      <c r="AQ6" s="38">
        <f>SUM(AQ5:AQ5)</f>
        <v>0</v>
      </c>
      <c r="AR6" s="38">
        <f t="shared" si="2"/>
        <v>0</v>
      </c>
      <c r="AS6" s="38">
        <f t="shared" si="2"/>
        <v>0</v>
      </c>
      <c r="AT6" s="38">
        <f t="shared" si="2"/>
        <v>0</v>
      </c>
      <c r="AU6" s="38">
        <f t="shared" si="2"/>
        <v>0</v>
      </c>
      <c r="AV6" s="38">
        <f t="shared" si="2"/>
        <v>0</v>
      </c>
      <c r="AW6" s="38">
        <f t="shared" si="2"/>
        <v>0</v>
      </c>
      <c r="AX6" s="38">
        <f t="shared" si="2"/>
        <v>0</v>
      </c>
      <c r="AY6" s="38">
        <f t="shared" si="2"/>
        <v>0</v>
      </c>
      <c r="AZ6" s="38">
        <f t="shared" si="2"/>
        <v>0</v>
      </c>
      <c r="BB6" s="38">
        <f t="shared" ref="BB6:CV6" si="3">SUM(BB5:BB5)</f>
        <v>0</v>
      </c>
      <c r="BC6" s="38">
        <f t="shared" si="3"/>
        <v>0</v>
      </c>
      <c r="BD6" s="38">
        <f t="shared" si="3"/>
        <v>0</v>
      </c>
      <c r="BE6" s="38">
        <f t="shared" si="3"/>
        <v>0</v>
      </c>
      <c r="BF6" s="38">
        <f t="shared" si="3"/>
        <v>0</v>
      </c>
      <c r="BG6" s="38">
        <f t="shared" si="3"/>
        <v>0</v>
      </c>
      <c r="BH6" s="38">
        <f t="shared" si="3"/>
        <v>0</v>
      </c>
      <c r="BI6" s="38">
        <f t="shared" si="3"/>
        <v>0</v>
      </c>
      <c r="BJ6" s="38">
        <f t="shared" si="3"/>
        <v>0</v>
      </c>
      <c r="BK6" s="38">
        <f t="shared" si="3"/>
        <v>0</v>
      </c>
      <c r="BL6" s="38">
        <f t="shared" si="3"/>
        <v>0</v>
      </c>
      <c r="BM6" s="38">
        <f t="shared" si="3"/>
        <v>0</v>
      </c>
      <c r="BN6" s="38">
        <f t="shared" si="3"/>
        <v>0</v>
      </c>
      <c r="BO6" s="38">
        <f t="shared" si="3"/>
        <v>0</v>
      </c>
      <c r="BP6" s="38">
        <f t="shared" si="3"/>
        <v>0</v>
      </c>
      <c r="BQ6" s="38">
        <f t="shared" si="3"/>
        <v>0</v>
      </c>
      <c r="BR6" s="38">
        <f t="shared" si="3"/>
        <v>0</v>
      </c>
      <c r="BS6" s="38">
        <f t="shared" si="3"/>
        <v>0</v>
      </c>
      <c r="BT6" s="38">
        <f t="shared" si="3"/>
        <v>0</v>
      </c>
      <c r="BU6" s="38">
        <f t="shared" si="3"/>
        <v>0</v>
      </c>
      <c r="BV6" s="38">
        <f t="shared" si="3"/>
        <v>0</v>
      </c>
      <c r="BW6" s="38">
        <f t="shared" si="3"/>
        <v>0</v>
      </c>
      <c r="BX6" s="38">
        <f t="shared" si="3"/>
        <v>0</v>
      </c>
      <c r="BY6" s="38">
        <f t="shared" si="3"/>
        <v>0</v>
      </c>
      <c r="BZ6" s="38">
        <f t="shared" si="3"/>
        <v>0</v>
      </c>
      <c r="CA6" s="38">
        <f t="shared" si="3"/>
        <v>0</v>
      </c>
      <c r="CB6" s="38">
        <f t="shared" si="3"/>
        <v>0</v>
      </c>
      <c r="CC6" s="38">
        <f t="shared" si="3"/>
        <v>0</v>
      </c>
      <c r="CD6" s="38">
        <f t="shared" si="3"/>
        <v>0</v>
      </c>
      <c r="CE6" s="38">
        <f t="shared" si="3"/>
        <v>0</v>
      </c>
      <c r="CF6" s="38">
        <f t="shared" si="3"/>
        <v>0</v>
      </c>
      <c r="CG6" s="38">
        <f t="shared" si="3"/>
        <v>0</v>
      </c>
      <c r="CH6" s="38">
        <f t="shared" si="3"/>
        <v>0</v>
      </c>
      <c r="CI6" s="38">
        <f t="shared" si="3"/>
        <v>0</v>
      </c>
      <c r="CJ6" s="38">
        <f t="shared" si="3"/>
        <v>0</v>
      </c>
      <c r="CK6" s="38">
        <f t="shared" si="3"/>
        <v>0</v>
      </c>
      <c r="CL6" s="38">
        <f t="shared" si="3"/>
        <v>0</v>
      </c>
      <c r="CM6" s="38">
        <f t="shared" si="3"/>
        <v>0</v>
      </c>
      <c r="CN6" s="38">
        <f t="shared" si="3"/>
        <v>0</v>
      </c>
      <c r="CO6" s="38">
        <f t="shared" si="3"/>
        <v>0</v>
      </c>
      <c r="CP6" s="38">
        <f t="shared" si="3"/>
        <v>0</v>
      </c>
      <c r="CQ6" s="38">
        <f t="shared" si="3"/>
        <v>0</v>
      </c>
      <c r="CR6" s="38">
        <f t="shared" si="3"/>
        <v>0</v>
      </c>
      <c r="CS6" s="38">
        <f t="shared" si="3"/>
        <v>0</v>
      </c>
      <c r="CT6" s="38">
        <f t="shared" si="3"/>
        <v>0</v>
      </c>
      <c r="CU6" s="38">
        <f t="shared" si="3"/>
        <v>0</v>
      </c>
      <c r="CV6" s="38">
        <f t="shared" si="3"/>
        <v>0</v>
      </c>
      <c r="CW6" s="40"/>
    </row>
    <row r="7" spans="1:103" customFormat="1" ht="15" x14ac:dyDescent="0.25"/>
    <row r="8" spans="1:103" customFormat="1" ht="15" x14ac:dyDescent="0.25">
      <c r="A8" s="41" t="str">
        <f>E5</f>
        <v>TOTAL PRO-TECH SOLUTIONS INC.</v>
      </c>
      <c r="B8" s="42"/>
      <c r="C8" s="43"/>
      <c r="D8" s="44"/>
      <c r="E8" s="44"/>
      <c r="F8" s="45"/>
      <c r="G8" s="46"/>
      <c r="H8" s="47"/>
      <c r="I8" s="48"/>
      <c r="J8" s="49"/>
      <c r="K8" s="50"/>
      <c r="L8" s="51"/>
      <c r="M8" s="52"/>
      <c r="N8" s="53"/>
      <c r="O8" s="54"/>
      <c r="P8" s="55"/>
    </row>
    <row r="9" spans="1:103" customFormat="1" ht="15" x14ac:dyDescent="0.25">
      <c r="A9" s="56"/>
      <c r="B9" s="57"/>
      <c r="C9" s="58"/>
      <c r="D9" s="59" t="s">
        <v>112</v>
      </c>
      <c r="E9" s="59" t="s">
        <v>113</v>
      </c>
      <c r="F9" s="60" t="s">
        <v>114</v>
      </c>
      <c r="G9" s="61"/>
      <c r="H9" s="62"/>
      <c r="I9" s="63"/>
      <c r="J9" s="64"/>
      <c r="K9" s="1"/>
      <c r="L9" s="65"/>
      <c r="M9" s="66"/>
      <c r="N9" s="67"/>
      <c r="O9" s="68"/>
      <c r="P9" s="69"/>
    </row>
    <row r="10" spans="1:103" customFormat="1" ht="13.5" customHeight="1" x14ac:dyDescent="0.25">
      <c r="A10" s="70" t="s">
        <v>145</v>
      </c>
      <c r="B10" s="71"/>
      <c r="C10" s="72"/>
      <c r="D10" s="73">
        <f>AI6</f>
        <v>306</v>
      </c>
      <c r="E10" s="74"/>
      <c r="F10" s="75" t="str">
        <f>"In payment for check up charge of printer at front office (EPSON L3210-XAGM357622) using housefund received on " &amp; TEXT(A5, "mmmm dd, yyyy") &amp; " with SI#000289" &amp; " CPO#" &amp;B5</f>
        <v>In payment for check up charge of printer at front office (EPSON L3210-XAGM357622) using housefund received on August 07, 2025 with SI#000289 CPO#18961</v>
      </c>
      <c r="G10" s="76"/>
      <c r="H10" s="77"/>
      <c r="I10" s="77"/>
      <c r="J10" s="76"/>
      <c r="K10" s="1"/>
      <c r="L10" s="65"/>
      <c r="M10" s="78"/>
      <c r="N10" s="79"/>
      <c r="O10" s="80"/>
      <c r="P10" s="81"/>
    </row>
    <row r="11" spans="1:103" customFormat="1" ht="15" x14ac:dyDescent="0.25">
      <c r="A11" s="70" t="s">
        <v>115</v>
      </c>
      <c r="B11" s="71"/>
      <c r="C11" s="72"/>
      <c r="D11" s="73">
        <f>Q6</f>
        <v>35.999999999999993</v>
      </c>
      <c r="E11" s="74"/>
      <c r="F11" s="64" t="str">
        <f>"Recording input VAT for expenses and purchases made using house fund for " &amp; TEXT(A5, "mmmm dd, yyyy")</f>
        <v>Recording input VAT for expenses and purchases made using house fund for August 07, 2025</v>
      </c>
      <c r="G11" s="82"/>
      <c r="H11" s="83"/>
      <c r="I11" s="84"/>
      <c r="J11" s="82"/>
      <c r="K11" s="1"/>
      <c r="L11" s="65"/>
      <c r="M11" s="66"/>
      <c r="N11" s="67"/>
      <c r="O11" s="68"/>
      <c r="P11" s="69"/>
    </row>
    <row r="12" spans="1:103" customFormat="1" ht="15" x14ac:dyDescent="0.25">
      <c r="A12" s="85" t="s">
        <v>116</v>
      </c>
      <c r="B12" s="86"/>
      <c r="C12" s="87"/>
      <c r="D12" s="88"/>
      <c r="E12" s="74">
        <f>P6</f>
        <v>5.9999999999999991</v>
      </c>
      <c r="F12" s="89" t="str">
        <f>"Recording the tax withheld for expenses and purchases using the house fund received on " &amp; TEXT(A5, "mmmm dd, yyyy")</f>
        <v>Recording the tax withheld for expenses and purchases using the house fund received on August 07, 2025</v>
      </c>
      <c r="G12" s="82"/>
      <c r="H12" s="83"/>
      <c r="I12" s="84"/>
      <c r="J12" s="82"/>
      <c r="K12" s="1"/>
      <c r="L12" s="65"/>
      <c r="M12" s="66"/>
      <c r="N12" s="67"/>
      <c r="O12" s="68"/>
      <c r="P12" s="69"/>
    </row>
    <row r="13" spans="1:103" customFormat="1" ht="15" x14ac:dyDescent="0.25">
      <c r="A13" s="70" t="s">
        <v>117</v>
      </c>
      <c r="B13" s="86"/>
      <c r="C13" s="87"/>
      <c r="D13" s="90"/>
      <c r="E13" s="91">
        <f>M6</f>
        <v>336</v>
      </c>
      <c r="F13" s="89" t="str">
        <f>"Recording house fund expenses for replenishment on " &amp; TEXT(A5, "mmmm dd, yyyy")</f>
        <v>Recording house fund expenses for replenishment on August 07, 2025</v>
      </c>
      <c r="G13" s="82"/>
      <c r="H13" s="83"/>
      <c r="I13" s="84"/>
      <c r="J13" s="82"/>
      <c r="K13" s="1"/>
      <c r="L13" s="65"/>
      <c r="M13" s="66"/>
      <c r="N13" s="67"/>
      <c r="O13" s="68"/>
      <c r="P13" s="69"/>
    </row>
    <row r="14" spans="1:103" customFormat="1" ht="15" x14ac:dyDescent="0.25">
      <c r="A14" s="85"/>
      <c r="B14" s="86"/>
      <c r="C14" s="87"/>
      <c r="D14" s="88">
        <f>SUM(D10:D11)</f>
        <v>342</v>
      </c>
      <c r="E14" s="88">
        <f>SUM(E10:E13)</f>
        <v>342</v>
      </c>
      <c r="F14" s="92"/>
      <c r="G14" s="92"/>
      <c r="H14" s="93"/>
      <c r="I14" s="94"/>
      <c r="J14" s="92"/>
      <c r="K14" s="1"/>
      <c r="L14" s="65"/>
      <c r="M14" s="66"/>
      <c r="N14" s="67"/>
      <c r="O14" s="68"/>
      <c r="P14" s="69"/>
    </row>
    <row r="15" spans="1:103" customFormat="1" ht="15" x14ac:dyDescent="0.25">
      <c r="A15" s="95" t="s">
        <v>118</v>
      </c>
      <c r="B15" s="96" t="str">
        <f>"To record house fund expenses on " &amp; TEXT(A5, "mmmm dd, yyyy") &amp; " with PCV#" &amp; C5</f>
        <v>To record house fund expenses on August 07, 2025 with PCV#</v>
      </c>
      <c r="C15" s="97"/>
      <c r="D15" s="98"/>
      <c r="E15" s="98"/>
      <c r="F15" s="98"/>
      <c r="G15" s="92"/>
      <c r="H15" s="93"/>
      <c r="I15" s="94"/>
      <c r="J15" s="92"/>
      <c r="K15" s="1"/>
      <c r="L15" s="65"/>
      <c r="M15" s="66"/>
      <c r="N15" s="67"/>
      <c r="O15" s="68"/>
      <c r="P15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D241-EA41-4FC5-A236-0DFB468A3DA5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E459-AC59-492C-A2C1-495AE177206D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432D-FA73-48DE-A389-50914FAA41FA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1A0B-AFF7-476C-9C1A-271B13FAC973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6C3D-AA70-407C-8B6C-530F7E132A06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6BCF-A061-460C-86B5-524E07B48064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BF44-62F5-4057-8528-C9468078F4B9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46E5-F806-4869-B1C0-448D2711F7AA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06FE-4D27-4727-A0DE-F518FD4AA30F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E9BA-8524-4B49-8F65-5B6194C89AB8}">
  <dimension ref="A1:CY22"/>
  <sheetViews>
    <sheetView workbookViewId="0">
      <selection sqref="A1:XFD1048576"/>
    </sheetView>
  </sheetViews>
  <sheetFormatPr defaultRowHeight="12.75" x14ac:dyDescent="0.2"/>
  <cols>
    <col min="1" max="1" width="9.140625" style="155"/>
    <col min="2" max="2" width="12.140625" style="155" customWidth="1"/>
    <col min="3" max="3" width="11.5703125" style="155" customWidth="1"/>
    <col min="4" max="7" width="9.140625" style="155"/>
    <col min="8" max="8" width="9" style="155" customWidth="1"/>
    <col min="9" max="64" width="9.140625" style="155"/>
    <col min="65" max="65" width="10.140625" style="155" bestFit="1" customWidth="1"/>
    <col min="66" max="69" width="9.140625" style="155"/>
    <col min="70" max="70" width="10.42578125" style="155" customWidth="1"/>
    <col min="71" max="71" width="12.42578125" style="155" customWidth="1"/>
    <col min="72" max="16384" width="9.140625" style="155"/>
  </cols>
  <sheetData>
    <row r="1" spans="1:103" s="104" customFormat="1" x14ac:dyDescent="0.25">
      <c r="A1" s="99" t="s">
        <v>0</v>
      </c>
      <c r="B1" s="100"/>
      <c r="C1" s="101"/>
      <c r="D1" s="102"/>
      <c r="E1" s="103"/>
      <c r="G1" s="105"/>
      <c r="H1" s="106" t="s">
        <v>1</v>
      </c>
      <c r="I1" s="107"/>
      <c r="J1" s="108"/>
      <c r="K1" s="109"/>
      <c r="L1" s="110"/>
      <c r="M1" s="111"/>
      <c r="N1" s="112"/>
      <c r="O1" s="113"/>
      <c r="P1" s="114"/>
      <c r="Q1" s="114"/>
      <c r="R1" s="115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R1" s="114"/>
      <c r="BS1" s="114"/>
      <c r="BT1" s="114"/>
      <c r="BU1" s="114"/>
      <c r="BV1" s="114"/>
      <c r="BY1" s="116"/>
      <c r="CC1" s="116"/>
      <c r="CD1" s="116"/>
      <c r="CE1" s="116"/>
    </row>
    <row r="2" spans="1:103" s="104" customFormat="1" ht="13.5" thickBot="1" x14ac:dyDescent="0.3">
      <c r="A2" s="117"/>
      <c r="B2" s="118"/>
      <c r="C2" s="119"/>
      <c r="D2" s="120"/>
      <c r="E2" s="121"/>
      <c r="G2" s="105"/>
      <c r="H2" s="122"/>
      <c r="I2" s="107" t="s">
        <v>2</v>
      </c>
      <c r="J2" s="108"/>
      <c r="K2" s="109"/>
      <c r="L2" s="110"/>
      <c r="M2" s="111"/>
      <c r="N2" s="112"/>
      <c r="O2" s="113"/>
      <c r="P2" s="114"/>
      <c r="Q2" s="114"/>
      <c r="R2" s="116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R2" s="114"/>
      <c r="BS2" s="114"/>
      <c r="BT2" s="114"/>
      <c r="BU2" s="114"/>
      <c r="BV2" s="114"/>
      <c r="BY2" s="116"/>
      <c r="CC2" s="116"/>
      <c r="CD2" s="116"/>
      <c r="CE2" s="116"/>
    </row>
    <row r="3" spans="1:103" s="129" customFormat="1" ht="22.5" customHeight="1" x14ac:dyDescent="0.2">
      <c r="A3" s="192" t="s">
        <v>3</v>
      </c>
      <c r="B3" s="194" t="s">
        <v>4</v>
      </c>
      <c r="C3" s="196" t="s">
        <v>5</v>
      </c>
      <c r="D3" s="198" t="s">
        <v>6</v>
      </c>
      <c r="E3" s="200" t="s">
        <v>7</v>
      </c>
      <c r="F3" s="202" t="s">
        <v>8</v>
      </c>
      <c r="G3" s="204" t="s">
        <v>9</v>
      </c>
      <c r="H3" s="206" t="s">
        <v>10</v>
      </c>
      <c r="I3" s="194" t="s">
        <v>11</v>
      </c>
      <c r="J3" s="208" t="s">
        <v>12</v>
      </c>
      <c r="K3" s="210" t="s">
        <v>13</v>
      </c>
      <c r="L3" s="190" t="s">
        <v>14</v>
      </c>
      <c r="M3" s="182" t="s">
        <v>15</v>
      </c>
      <c r="N3" s="184" t="s">
        <v>16</v>
      </c>
      <c r="O3" s="184" t="s">
        <v>17</v>
      </c>
      <c r="P3" s="186" t="s">
        <v>18</v>
      </c>
      <c r="Q3" s="188" t="s">
        <v>19</v>
      </c>
      <c r="R3" s="168" t="s">
        <v>20</v>
      </c>
      <c r="S3" s="169"/>
      <c r="T3" s="169"/>
      <c r="U3" s="169"/>
      <c r="V3" s="169"/>
      <c r="W3" s="169"/>
      <c r="X3" s="169"/>
      <c r="Y3" s="169"/>
      <c r="Z3" s="170"/>
      <c r="AA3" s="171" t="s">
        <v>21</v>
      </c>
      <c r="AB3" s="172"/>
      <c r="AC3" s="172"/>
      <c r="AD3" s="172"/>
      <c r="AE3" s="172"/>
      <c r="AF3" s="173"/>
      <c r="AG3" s="174" t="s">
        <v>22</v>
      </c>
      <c r="AH3" s="176" t="s">
        <v>23</v>
      </c>
      <c r="AI3" s="177"/>
      <c r="AJ3" s="177"/>
      <c r="AK3" s="177"/>
      <c r="AL3" s="177"/>
      <c r="AM3" s="177"/>
      <c r="AN3" s="177"/>
      <c r="AO3" s="177"/>
      <c r="AP3" s="177"/>
      <c r="AQ3" s="178"/>
      <c r="AR3" s="179" t="s">
        <v>24</v>
      </c>
      <c r="AS3" s="180"/>
      <c r="AT3" s="180"/>
      <c r="AU3" s="180"/>
      <c r="AV3" s="181"/>
      <c r="AW3" s="123" t="s">
        <v>25</v>
      </c>
      <c r="AX3" s="220" t="s">
        <v>26</v>
      </c>
      <c r="AY3" s="221"/>
      <c r="AZ3" s="220" t="s">
        <v>27</v>
      </c>
      <c r="BA3" s="221"/>
      <c r="BB3" s="222" t="s">
        <v>28</v>
      </c>
      <c r="BC3" s="223"/>
      <c r="BD3" s="124"/>
      <c r="BE3" s="224" t="s">
        <v>29</v>
      </c>
      <c r="BF3" s="226" t="s">
        <v>30</v>
      </c>
      <c r="BG3" s="227"/>
      <c r="BH3" s="125" t="s">
        <v>31</v>
      </c>
      <c r="BI3" s="125" t="s">
        <v>32</v>
      </c>
      <c r="BJ3" s="125" t="s">
        <v>33</v>
      </c>
      <c r="BK3" s="226" t="s">
        <v>34</v>
      </c>
      <c r="BL3" s="232"/>
      <c r="BM3" s="227"/>
      <c r="BN3" s="233" t="s">
        <v>35</v>
      </c>
      <c r="BO3" s="234"/>
      <c r="BP3" s="230" t="s">
        <v>36</v>
      </c>
      <c r="BQ3" s="228" t="s">
        <v>37</v>
      </c>
      <c r="BR3" s="160" t="s">
        <v>38</v>
      </c>
      <c r="BS3" s="228" t="s">
        <v>39</v>
      </c>
      <c r="BT3" s="228" t="s">
        <v>40</v>
      </c>
      <c r="BU3" s="160" t="s">
        <v>41</v>
      </c>
      <c r="BV3" s="160" t="s">
        <v>42</v>
      </c>
      <c r="BW3" s="160" t="s">
        <v>43</v>
      </c>
      <c r="BX3" s="166" t="s">
        <v>44</v>
      </c>
      <c r="BY3" s="160" t="s">
        <v>45</v>
      </c>
      <c r="BZ3" s="160" t="s">
        <v>46</v>
      </c>
      <c r="CA3" s="160" t="s">
        <v>47</v>
      </c>
      <c r="CB3" s="160" t="s">
        <v>48</v>
      </c>
      <c r="CC3" s="126" t="s">
        <v>49</v>
      </c>
      <c r="CD3" s="126" t="s">
        <v>50</v>
      </c>
      <c r="CE3" s="162" t="s">
        <v>51</v>
      </c>
      <c r="CF3" s="164" t="s">
        <v>52</v>
      </c>
      <c r="CG3" s="212" t="s">
        <v>53</v>
      </c>
      <c r="CH3" s="212"/>
      <c r="CI3" s="212"/>
      <c r="CJ3" s="212"/>
      <c r="CK3" s="212"/>
      <c r="CL3" s="212"/>
      <c r="CM3" s="212"/>
      <c r="CN3" s="212"/>
      <c r="CO3" s="212"/>
      <c r="CP3" s="213"/>
      <c r="CQ3" s="127" t="s">
        <v>54</v>
      </c>
      <c r="CR3" s="214" t="s">
        <v>55</v>
      </c>
      <c r="CS3" s="215"/>
      <c r="CT3" s="216" t="s">
        <v>56</v>
      </c>
      <c r="CU3" s="218" t="s">
        <v>57</v>
      </c>
      <c r="CV3" s="128"/>
    </row>
    <row r="4" spans="1:103" s="154" customFormat="1" ht="51.75" thickBot="1" x14ac:dyDescent="0.25">
      <c r="A4" s="193"/>
      <c r="B4" s="195"/>
      <c r="C4" s="197"/>
      <c r="D4" s="199"/>
      <c r="E4" s="201"/>
      <c r="F4" s="203"/>
      <c r="G4" s="205"/>
      <c r="H4" s="207"/>
      <c r="I4" s="195"/>
      <c r="J4" s="209"/>
      <c r="K4" s="211"/>
      <c r="L4" s="191"/>
      <c r="M4" s="183"/>
      <c r="N4" s="185"/>
      <c r="O4" s="185"/>
      <c r="P4" s="187"/>
      <c r="Q4" s="189"/>
      <c r="R4" s="130" t="s">
        <v>58</v>
      </c>
      <c r="S4" s="131" t="s">
        <v>59</v>
      </c>
      <c r="T4" s="131" t="s">
        <v>60</v>
      </c>
      <c r="U4" s="131" t="s">
        <v>61</v>
      </c>
      <c r="V4" s="131" t="s">
        <v>62</v>
      </c>
      <c r="W4" s="132" t="s">
        <v>63</v>
      </c>
      <c r="X4" s="132" t="s">
        <v>64</v>
      </c>
      <c r="Y4" s="132" t="s">
        <v>65</v>
      </c>
      <c r="Z4" s="132" t="s">
        <v>66</v>
      </c>
      <c r="AA4" s="133" t="s">
        <v>67</v>
      </c>
      <c r="AB4" s="133" t="s">
        <v>68</v>
      </c>
      <c r="AC4" s="134" t="s">
        <v>69</v>
      </c>
      <c r="AD4" s="134" t="s">
        <v>70</v>
      </c>
      <c r="AE4" s="134" t="s">
        <v>119</v>
      </c>
      <c r="AF4" s="134" t="s">
        <v>71</v>
      </c>
      <c r="AG4" s="175"/>
      <c r="AH4" s="135" t="s">
        <v>72</v>
      </c>
      <c r="AI4" s="135" t="s">
        <v>73</v>
      </c>
      <c r="AJ4" s="136" t="s">
        <v>74</v>
      </c>
      <c r="AK4" s="136" t="s">
        <v>75</v>
      </c>
      <c r="AL4" s="136" t="s">
        <v>76</v>
      </c>
      <c r="AM4" s="136" t="s">
        <v>71</v>
      </c>
      <c r="AN4" s="136" t="s">
        <v>77</v>
      </c>
      <c r="AO4" s="136" t="s">
        <v>78</v>
      </c>
      <c r="AP4" s="136" t="s">
        <v>79</v>
      </c>
      <c r="AQ4" s="137" t="s">
        <v>80</v>
      </c>
      <c r="AR4" s="137" t="s">
        <v>81</v>
      </c>
      <c r="AS4" s="137" t="s">
        <v>71</v>
      </c>
      <c r="AT4" s="137" t="s">
        <v>82</v>
      </c>
      <c r="AU4" s="138" t="s">
        <v>83</v>
      </c>
      <c r="AV4" s="139" t="s">
        <v>84</v>
      </c>
      <c r="AW4" s="140" t="s">
        <v>82</v>
      </c>
      <c r="AX4" s="141" t="s">
        <v>85</v>
      </c>
      <c r="AY4" s="141" t="s">
        <v>86</v>
      </c>
      <c r="AZ4" s="141" t="s">
        <v>87</v>
      </c>
      <c r="BA4" s="141" t="s">
        <v>71</v>
      </c>
      <c r="BB4" s="142" t="s">
        <v>88</v>
      </c>
      <c r="BC4" s="143" t="s">
        <v>89</v>
      </c>
      <c r="BD4" s="144" t="s">
        <v>120</v>
      </c>
      <c r="BE4" s="225"/>
      <c r="BF4" s="141" t="s">
        <v>90</v>
      </c>
      <c r="BG4" s="141" t="s">
        <v>91</v>
      </c>
      <c r="BH4" s="141" t="s">
        <v>92</v>
      </c>
      <c r="BI4" s="141" t="s">
        <v>93</v>
      </c>
      <c r="BJ4" s="141" t="s">
        <v>94</v>
      </c>
      <c r="BK4" s="145" t="s">
        <v>87</v>
      </c>
      <c r="BL4" s="135" t="s">
        <v>71</v>
      </c>
      <c r="BM4" s="135" t="s">
        <v>82</v>
      </c>
      <c r="BN4" s="146" t="s">
        <v>95</v>
      </c>
      <c r="BO4" s="146" t="s">
        <v>96</v>
      </c>
      <c r="BP4" s="231"/>
      <c r="BQ4" s="229"/>
      <c r="BR4" s="161"/>
      <c r="BS4" s="229"/>
      <c r="BT4" s="229"/>
      <c r="BU4" s="161"/>
      <c r="BV4" s="161"/>
      <c r="BW4" s="161"/>
      <c r="BX4" s="167"/>
      <c r="BY4" s="161"/>
      <c r="BZ4" s="161"/>
      <c r="CA4" s="161"/>
      <c r="CB4" s="161"/>
      <c r="CC4" s="147" t="s">
        <v>97</v>
      </c>
      <c r="CD4" s="147" t="s">
        <v>98</v>
      </c>
      <c r="CE4" s="163"/>
      <c r="CF4" s="165"/>
      <c r="CG4" s="148" t="s">
        <v>99</v>
      </c>
      <c r="CH4" s="148" t="s">
        <v>100</v>
      </c>
      <c r="CI4" s="148" t="s">
        <v>101</v>
      </c>
      <c r="CJ4" s="148" t="s">
        <v>102</v>
      </c>
      <c r="CK4" s="148" t="s">
        <v>103</v>
      </c>
      <c r="CL4" s="148" t="s">
        <v>104</v>
      </c>
      <c r="CM4" s="148" t="s">
        <v>105</v>
      </c>
      <c r="CN4" s="148" t="s">
        <v>106</v>
      </c>
      <c r="CO4" s="148" t="s">
        <v>107</v>
      </c>
      <c r="CP4" s="149" t="s">
        <v>108</v>
      </c>
      <c r="CQ4" s="150" t="s">
        <v>109</v>
      </c>
      <c r="CR4" s="150" t="s">
        <v>110</v>
      </c>
      <c r="CS4" s="150" t="s">
        <v>70</v>
      </c>
      <c r="CT4" s="217"/>
      <c r="CU4" s="219"/>
      <c r="CV4" s="151"/>
      <c r="CW4" s="152"/>
      <c r="CX4" s="152"/>
      <c r="CY4" s="153"/>
    </row>
    <row r="5" spans="1:103" s="5" customFormat="1" x14ac:dyDescent="0.2">
      <c r="A5" s="2"/>
      <c r="B5" s="3"/>
      <c r="C5" s="4"/>
      <c r="E5" s="6"/>
      <c r="F5" s="7"/>
      <c r="G5" s="8"/>
      <c r="H5" s="9"/>
      <c r="I5" s="10"/>
      <c r="J5" s="11"/>
      <c r="K5" s="12"/>
      <c r="L5" s="13"/>
      <c r="M5" s="14">
        <f t="shared" ref="M5:M12" si="0">L5*K5</f>
        <v>0</v>
      </c>
      <c r="N5" s="15"/>
      <c r="O5" s="16" t="s">
        <v>111</v>
      </c>
      <c r="P5" s="17">
        <f>M5/1.12*0.01</f>
        <v>0</v>
      </c>
      <c r="Q5" s="18">
        <f>M5/1.12*0.12</f>
        <v>0</v>
      </c>
      <c r="R5" s="17">
        <f>M5+P5-Q5</f>
        <v>0</v>
      </c>
      <c r="S5" s="19"/>
      <c r="T5" s="19"/>
      <c r="U5" s="19"/>
      <c r="V5" s="19"/>
      <c r="W5" s="17"/>
      <c r="X5" s="20"/>
      <c r="Y5" s="19"/>
      <c r="Z5" s="19"/>
      <c r="AA5" s="19"/>
      <c r="AB5" s="19"/>
      <c r="AC5" s="19"/>
      <c r="AD5" s="19"/>
      <c r="AF5" s="19"/>
      <c r="AH5" s="17"/>
      <c r="AI5" s="19"/>
      <c r="AJ5" s="19"/>
      <c r="AK5" s="19"/>
      <c r="AL5" s="19"/>
      <c r="AM5" s="17"/>
      <c r="AN5" s="19"/>
      <c r="AO5" s="19"/>
      <c r="AP5" s="19"/>
      <c r="AQ5" s="19"/>
      <c r="AR5" s="19"/>
      <c r="AS5" s="21"/>
      <c r="AU5" s="19"/>
      <c r="AW5" s="22"/>
      <c r="AX5" s="19"/>
      <c r="AZ5" s="19"/>
      <c r="BC5" s="19"/>
      <c r="BD5" s="19"/>
      <c r="BE5" s="19"/>
      <c r="BF5" s="19"/>
      <c r="BG5" s="19"/>
      <c r="BH5" s="19"/>
      <c r="BI5" s="19"/>
      <c r="BJ5" s="19"/>
      <c r="BK5" s="13"/>
      <c r="BN5" s="19"/>
      <c r="BO5" s="17"/>
      <c r="BP5" s="19"/>
      <c r="BQ5" s="17"/>
      <c r="BR5" s="19"/>
      <c r="BS5" s="13"/>
      <c r="BU5" s="23"/>
      <c r="BV5" s="23"/>
      <c r="BW5" s="24"/>
      <c r="CA5" s="24"/>
      <c r="CB5" s="24"/>
      <c r="CC5" s="24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25"/>
      <c r="CW5" s="26"/>
    </row>
    <row r="6" spans="1:103" s="5" customFormat="1" x14ac:dyDescent="0.2">
      <c r="A6" s="2"/>
      <c r="B6" s="3"/>
      <c r="C6" s="4"/>
      <c r="E6" s="6"/>
      <c r="F6" s="7"/>
      <c r="G6" s="8"/>
      <c r="H6" s="9"/>
      <c r="I6" s="10"/>
      <c r="J6" s="11"/>
      <c r="K6" s="12"/>
      <c r="L6" s="13"/>
      <c r="M6" s="14">
        <f t="shared" si="0"/>
        <v>0</v>
      </c>
      <c r="N6" s="15"/>
      <c r="O6" s="16" t="s">
        <v>111</v>
      </c>
      <c r="P6" s="17">
        <f t="shared" ref="P6:P12" si="1">M6/1.12*0.01</f>
        <v>0</v>
      </c>
      <c r="Q6" s="18">
        <f t="shared" ref="Q6:Q12" si="2">M6/1.12*0.12</f>
        <v>0</v>
      </c>
      <c r="R6" s="17">
        <f t="shared" ref="R6:R12" si="3">M6+P6-Q6</f>
        <v>0</v>
      </c>
      <c r="S6" s="19"/>
      <c r="T6" s="19"/>
      <c r="U6" s="19"/>
      <c r="V6" s="19"/>
      <c r="W6" s="17"/>
      <c r="X6" s="20"/>
      <c r="Y6" s="19"/>
      <c r="Z6" s="19"/>
      <c r="AA6" s="19"/>
      <c r="AB6" s="19"/>
      <c r="AC6" s="19"/>
      <c r="AD6" s="19"/>
      <c r="AF6" s="19"/>
      <c r="AH6" s="17"/>
      <c r="AI6" s="19"/>
      <c r="AJ6" s="19"/>
      <c r="AK6" s="19"/>
      <c r="AL6" s="19"/>
      <c r="AM6" s="17"/>
      <c r="AN6" s="19"/>
      <c r="AO6" s="19"/>
      <c r="AP6" s="19"/>
      <c r="AQ6" s="19"/>
      <c r="AR6" s="19"/>
      <c r="AS6" s="21"/>
      <c r="AU6" s="19"/>
      <c r="AW6" s="22"/>
      <c r="AX6" s="19"/>
      <c r="AZ6" s="19"/>
      <c r="BC6" s="19"/>
      <c r="BD6" s="19"/>
      <c r="BE6" s="19"/>
      <c r="BF6" s="19"/>
      <c r="BG6" s="19"/>
      <c r="BH6" s="19"/>
      <c r="BI6" s="19"/>
      <c r="BJ6" s="19"/>
      <c r="BK6" s="13"/>
      <c r="BN6" s="19"/>
      <c r="BO6" s="17"/>
      <c r="BP6" s="19"/>
      <c r="BQ6" s="17"/>
      <c r="BR6" s="19"/>
      <c r="BS6" s="13"/>
      <c r="BU6" s="23"/>
      <c r="BV6" s="23"/>
      <c r="BW6" s="24"/>
      <c r="CA6" s="24"/>
      <c r="CB6" s="24"/>
      <c r="CC6" s="24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25"/>
      <c r="CW6" s="26"/>
    </row>
    <row r="7" spans="1:103" s="5" customFormat="1" x14ac:dyDescent="0.2">
      <c r="A7" s="2"/>
      <c r="B7" s="3"/>
      <c r="C7" s="4"/>
      <c r="E7" s="6"/>
      <c r="F7" s="7"/>
      <c r="G7" s="8"/>
      <c r="H7" s="9"/>
      <c r="I7" s="10"/>
      <c r="J7" s="11"/>
      <c r="K7" s="12"/>
      <c r="L7" s="13"/>
      <c r="M7" s="14">
        <f t="shared" si="0"/>
        <v>0</v>
      </c>
      <c r="N7" s="15"/>
      <c r="O7" s="16" t="s">
        <v>111</v>
      </c>
      <c r="P7" s="17">
        <f t="shared" si="1"/>
        <v>0</v>
      </c>
      <c r="Q7" s="18">
        <f t="shared" si="2"/>
        <v>0</v>
      </c>
      <c r="R7" s="17">
        <f t="shared" si="3"/>
        <v>0</v>
      </c>
      <c r="S7" s="19"/>
      <c r="T7" s="19"/>
      <c r="U7" s="19"/>
      <c r="V7" s="19"/>
      <c r="W7" s="17"/>
      <c r="X7" s="20"/>
      <c r="Y7" s="19"/>
      <c r="Z7" s="19"/>
      <c r="AA7" s="19"/>
      <c r="AB7" s="19"/>
      <c r="AC7" s="19"/>
      <c r="AD7" s="19"/>
      <c r="AF7" s="19"/>
      <c r="AH7" s="17"/>
      <c r="AI7" s="19"/>
      <c r="AJ7" s="19"/>
      <c r="AK7" s="19"/>
      <c r="AL7" s="19"/>
      <c r="AM7" s="17"/>
      <c r="AN7" s="19"/>
      <c r="AO7" s="19"/>
      <c r="AP7" s="19"/>
      <c r="AQ7" s="19"/>
      <c r="AR7" s="19"/>
      <c r="AS7" s="21"/>
      <c r="AU7" s="19"/>
      <c r="AW7" s="22"/>
      <c r="AX7" s="19"/>
      <c r="AZ7" s="19"/>
      <c r="BC7" s="19"/>
      <c r="BD7" s="19"/>
      <c r="BE7" s="19"/>
      <c r="BF7" s="19"/>
      <c r="BG7" s="19"/>
      <c r="BH7" s="19"/>
      <c r="BI7" s="19"/>
      <c r="BJ7" s="19"/>
      <c r="BK7" s="13"/>
      <c r="BN7" s="19"/>
      <c r="BO7" s="17"/>
      <c r="BP7" s="19"/>
      <c r="BQ7" s="17"/>
      <c r="BR7" s="19"/>
      <c r="BS7" s="13"/>
      <c r="BU7" s="23"/>
      <c r="BV7" s="23"/>
      <c r="BW7" s="24"/>
      <c r="CA7" s="24"/>
      <c r="CB7" s="24"/>
      <c r="CC7" s="24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25"/>
      <c r="CW7" s="26"/>
    </row>
    <row r="8" spans="1:103" s="5" customFormat="1" x14ac:dyDescent="0.2">
      <c r="A8" s="2"/>
      <c r="B8" s="3"/>
      <c r="C8" s="4"/>
      <c r="E8" s="6"/>
      <c r="F8" s="7"/>
      <c r="G8" s="8"/>
      <c r="H8" s="9"/>
      <c r="I8" s="10"/>
      <c r="J8" s="11"/>
      <c r="K8" s="12"/>
      <c r="L8" s="13"/>
      <c r="M8" s="14">
        <f t="shared" si="0"/>
        <v>0</v>
      </c>
      <c r="N8" s="15"/>
      <c r="O8" s="16" t="s">
        <v>111</v>
      </c>
      <c r="P8" s="17">
        <f t="shared" si="1"/>
        <v>0</v>
      </c>
      <c r="Q8" s="18">
        <f t="shared" si="2"/>
        <v>0</v>
      </c>
      <c r="R8" s="17">
        <f t="shared" si="3"/>
        <v>0</v>
      </c>
      <c r="S8" s="19"/>
      <c r="T8" s="19"/>
      <c r="U8" s="19"/>
      <c r="V8" s="19"/>
      <c r="W8" s="17"/>
      <c r="X8" s="20"/>
      <c r="Y8" s="19"/>
      <c r="Z8" s="19"/>
      <c r="AA8" s="19"/>
      <c r="AB8" s="19"/>
      <c r="AC8" s="19"/>
      <c r="AD8" s="19"/>
      <c r="AF8" s="19"/>
      <c r="AH8" s="17"/>
      <c r="AI8" s="19"/>
      <c r="AJ8" s="19"/>
      <c r="AK8" s="19"/>
      <c r="AL8" s="19"/>
      <c r="AM8" s="17"/>
      <c r="AN8" s="19"/>
      <c r="AO8" s="19"/>
      <c r="AP8" s="19"/>
      <c r="AQ8" s="19"/>
      <c r="AR8" s="19"/>
      <c r="AS8" s="21"/>
      <c r="AU8" s="19"/>
      <c r="AW8" s="22"/>
      <c r="AX8" s="19"/>
      <c r="AZ8" s="19"/>
      <c r="BC8" s="19"/>
      <c r="BD8" s="19"/>
      <c r="BE8" s="19"/>
      <c r="BF8" s="19"/>
      <c r="BG8" s="19"/>
      <c r="BH8" s="19"/>
      <c r="BI8" s="19"/>
      <c r="BJ8" s="19"/>
      <c r="BK8" s="13"/>
      <c r="BN8" s="19"/>
      <c r="BO8" s="17"/>
      <c r="BP8" s="19"/>
      <c r="BQ8" s="17"/>
      <c r="BR8" s="19"/>
      <c r="BS8" s="13"/>
      <c r="BU8" s="23"/>
      <c r="BV8" s="23"/>
      <c r="BW8" s="24"/>
      <c r="CA8" s="24"/>
      <c r="CB8" s="24"/>
      <c r="CC8" s="24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25"/>
      <c r="CW8" s="26"/>
    </row>
    <row r="9" spans="1:103" s="5" customFormat="1" x14ac:dyDescent="0.2">
      <c r="A9" s="2"/>
      <c r="B9" s="3"/>
      <c r="C9" s="4"/>
      <c r="E9" s="6"/>
      <c r="F9" s="7"/>
      <c r="G9" s="8"/>
      <c r="H9" s="9"/>
      <c r="I9" s="10"/>
      <c r="J9" s="11"/>
      <c r="K9" s="12"/>
      <c r="L9" s="13"/>
      <c r="M9" s="14">
        <f t="shared" si="0"/>
        <v>0</v>
      </c>
      <c r="N9" s="15"/>
      <c r="O9" s="16" t="s">
        <v>111</v>
      </c>
      <c r="P9" s="17">
        <f t="shared" si="1"/>
        <v>0</v>
      </c>
      <c r="Q9" s="18">
        <f t="shared" si="2"/>
        <v>0</v>
      </c>
      <c r="R9" s="17">
        <f t="shared" si="3"/>
        <v>0</v>
      </c>
      <c r="S9" s="19"/>
      <c r="T9" s="19"/>
      <c r="U9" s="19"/>
      <c r="V9" s="19"/>
      <c r="W9" s="17"/>
      <c r="X9" s="20"/>
      <c r="Y9" s="19"/>
      <c r="Z9" s="19"/>
      <c r="AA9" s="19"/>
      <c r="AB9" s="19"/>
      <c r="AC9" s="19"/>
      <c r="AD9" s="19"/>
      <c r="AF9" s="19"/>
      <c r="AH9" s="17"/>
      <c r="AI9" s="19"/>
      <c r="AJ9" s="19"/>
      <c r="AK9" s="19"/>
      <c r="AL9" s="19"/>
      <c r="AM9" s="17"/>
      <c r="AN9" s="19"/>
      <c r="AO9" s="19"/>
      <c r="AP9" s="19"/>
      <c r="AQ9" s="19"/>
      <c r="AR9" s="19"/>
      <c r="AS9" s="21"/>
      <c r="AU9" s="19"/>
      <c r="AW9" s="22"/>
      <c r="AX9" s="19"/>
      <c r="AZ9" s="19"/>
      <c r="BC9" s="19"/>
      <c r="BD9" s="19"/>
      <c r="BE9" s="19"/>
      <c r="BF9" s="19"/>
      <c r="BG9" s="19"/>
      <c r="BH9" s="19"/>
      <c r="BI9" s="19"/>
      <c r="BJ9" s="19"/>
      <c r="BK9" s="13"/>
      <c r="BN9" s="19"/>
      <c r="BO9" s="17"/>
      <c r="BP9" s="19"/>
      <c r="BQ9" s="17"/>
      <c r="BR9" s="19"/>
      <c r="BS9" s="13"/>
      <c r="BU9" s="23"/>
      <c r="BV9" s="23"/>
      <c r="BW9" s="24"/>
      <c r="CA9" s="24"/>
      <c r="CB9" s="24"/>
      <c r="CC9" s="24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25"/>
      <c r="CW9" s="26"/>
    </row>
    <row r="10" spans="1:103" s="5" customFormat="1" x14ac:dyDescent="0.2">
      <c r="A10" s="2"/>
      <c r="B10" s="3"/>
      <c r="C10" s="4"/>
      <c r="E10" s="6"/>
      <c r="F10" s="7"/>
      <c r="G10" s="8"/>
      <c r="H10" s="9"/>
      <c r="I10" s="10"/>
      <c r="J10" s="11"/>
      <c r="K10" s="12"/>
      <c r="L10" s="13"/>
      <c r="M10" s="14">
        <f t="shared" si="0"/>
        <v>0</v>
      </c>
      <c r="N10" s="15"/>
      <c r="O10" s="16" t="s">
        <v>111</v>
      </c>
      <c r="P10" s="17">
        <f t="shared" si="1"/>
        <v>0</v>
      </c>
      <c r="Q10" s="18">
        <f t="shared" si="2"/>
        <v>0</v>
      </c>
      <c r="R10" s="17">
        <f t="shared" si="3"/>
        <v>0</v>
      </c>
      <c r="S10" s="19"/>
      <c r="T10" s="19"/>
      <c r="U10" s="19"/>
      <c r="V10" s="19"/>
      <c r="W10" s="17"/>
      <c r="X10" s="20"/>
      <c r="Y10" s="19"/>
      <c r="Z10" s="19"/>
      <c r="AA10" s="19"/>
      <c r="AB10" s="19"/>
      <c r="AC10" s="19"/>
      <c r="AD10" s="19"/>
      <c r="AF10" s="19"/>
      <c r="AH10" s="17"/>
      <c r="AI10" s="19"/>
      <c r="AJ10" s="19"/>
      <c r="AK10" s="19"/>
      <c r="AL10" s="19"/>
      <c r="AM10" s="17"/>
      <c r="AN10" s="19"/>
      <c r="AO10" s="19"/>
      <c r="AP10" s="19"/>
      <c r="AQ10" s="19"/>
      <c r="AR10" s="19"/>
      <c r="AS10" s="21"/>
      <c r="AU10" s="19"/>
      <c r="AW10" s="22"/>
      <c r="AX10" s="19"/>
      <c r="AZ10" s="19"/>
      <c r="BC10" s="19"/>
      <c r="BD10" s="19"/>
      <c r="BE10" s="19"/>
      <c r="BF10" s="19"/>
      <c r="BG10" s="19"/>
      <c r="BH10" s="19"/>
      <c r="BI10" s="19"/>
      <c r="BJ10" s="19"/>
      <c r="BK10" s="13"/>
      <c r="BN10" s="19"/>
      <c r="BO10" s="17"/>
      <c r="BP10" s="19"/>
      <c r="BQ10" s="17"/>
      <c r="BR10" s="19"/>
      <c r="BS10" s="13"/>
      <c r="BU10" s="23"/>
      <c r="BV10" s="23"/>
      <c r="BW10" s="24"/>
      <c r="CA10" s="24"/>
      <c r="CB10" s="24"/>
      <c r="CC10" s="24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25"/>
      <c r="CW10" s="26"/>
    </row>
    <row r="11" spans="1:103" s="5" customFormat="1" x14ac:dyDescent="0.2">
      <c r="A11" s="2"/>
      <c r="B11" s="3"/>
      <c r="C11" s="4"/>
      <c r="E11" s="6"/>
      <c r="F11" s="7"/>
      <c r="G11" s="8"/>
      <c r="H11" s="9"/>
      <c r="I11" s="10"/>
      <c r="J11" s="11"/>
      <c r="K11" s="12"/>
      <c r="L11" s="13"/>
      <c r="M11" s="14">
        <f t="shared" si="0"/>
        <v>0</v>
      </c>
      <c r="N11" s="15"/>
      <c r="O11" s="16" t="s">
        <v>111</v>
      </c>
      <c r="P11" s="17">
        <f t="shared" si="1"/>
        <v>0</v>
      </c>
      <c r="Q11" s="18">
        <f t="shared" si="2"/>
        <v>0</v>
      </c>
      <c r="R11" s="17">
        <f t="shared" si="3"/>
        <v>0</v>
      </c>
      <c r="S11" s="19"/>
      <c r="T11" s="19"/>
      <c r="U11" s="19"/>
      <c r="V11" s="19"/>
      <c r="W11" s="17"/>
      <c r="X11" s="20"/>
      <c r="Y11" s="19"/>
      <c r="Z11" s="19"/>
      <c r="AA11" s="19"/>
      <c r="AB11" s="19"/>
      <c r="AC11" s="19"/>
      <c r="AD11" s="19"/>
      <c r="AF11" s="19"/>
      <c r="AH11" s="17"/>
      <c r="AI11" s="19"/>
      <c r="AJ11" s="19"/>
      <c r="AK11" s="19"/>
      <c r="AL11" s="19"/>
      <c r="AM11" s="17"/>
      <c r="AN11" s="19"/>
      <c r="AO11" s="19"/>
      <c r="AP11" s="19"/>
      <c r="AQ11" s="19"/>
      <c r="AR11" s="19"/>
      <c r="AS11" s="21"/>
      <c r="AU11" s="19"/>
      <c r="AW11" s="22"/>
      <c r="AX11" s="19"/>
      <c r="AZ11" s="19"/>
      <c r="BC11" s="19"/>
      <c r="BD11" s="19"/>
      <c r="BE11" s="19"/>
      <c r="BF11" s="19"/>
      <c r="BG11" s="19"/>
      <c r="BH11" s="19"/>
      <c r="BI11" s="19"/>
      <c r="BJ11" s="19"/>
      <c r="BK11" s="13"/>
      <c r="BN11" s="19"/>
      <c r="BO11" s="17"/>
      <c r="BP11" s="19"/>
      <c r="BQ11" s="17"/>
      <c r="BR11" s="19"/>
      <c r="BS11" s="13"/>
      <c r="BU11" s="23"/>
      <c r="BV11" s="23"/>
      <c r="BW11" s="24"/>
      <c r="CA11" s="24"/>
      <c r="CB11" s="24"/>
      <c r="CC11" s="24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5"/>
      <c r="CW11" s="26"/>
    </row>
    <row r="12" spans="1:103" s="5" customFormat="1" x14ac:dyDescent="0.2">
      <c r="A12" s="2"/>
      <c r="B12" s="3"/>
      <c r="C12" s="4"/>
      <c r="E12" s="6"/>
      <c r="F12" s="7"/>
      <c r="G12" s="8"/>
      <c r="H12" s="9"/>
      <c r="I12" s="10"/>
      <c r="J12" s="11"/>
      <c r="K12" s="12"/>
      <c r="L12" s="13"/>
      <c r="M12" s="14">
        <f t="shared" si="0"/>
        <v>0</v>
      </c>
      <c r="N12" s="15"/>
      <c r="O12" s="16" t="s">
        <v>111</v>
      </c>
      <c r="P12" s="17">
        <f t="shared" si="1"/>
        <v>0</v>
      </c>
      <c r="Q12" s="18">
        <f t="shared" si="2"/>
        <v>0</v>
      </c>
      <c r="R12" s="17">
        <f t="shared" si="3"/>
        <v>0</v>
      </c>
      <c r="S12" s="19"/>
      <c r="T12" s="19"/>
      <c r="U12" s="19"/>
      <c r="V12" s="19"/>
      <c r="W12" s="17"/>
      <c r="X12" s="20"/>
      <c r="Y12" s="19"/>
      <c r="Z12" s="19"/>
      <c r="AA12" s="19"/>
      <c r="AB12" s="19"/>
      <c r="AC12" s="19"/>
      <c r="AD12" s="19"/>
      <c r="AF12" s="19"/>
      <c r="AH12" s="17"/>
      <c r="AI12" s="19"/>
      <c r="AJ12" s="19"/>
      <c r="AK12" s="19"/>
      <c r="AL12" s="19"/>
      <c r="AM12" s="17"/>
      <c r="AN12" s="19"/>
      <c r="AO12" s="19"/>
      <c r="AP12" s="19"/>
      <c r="AQ12" s="19"/>
      <c r="AR12" s="19"/>
      <c r="AS12" s="21"/>
      <c r="AU12" s="19"/>
      <c r="AW12" s="22"/>
      <c r="AX12" s="19"/>
      <c r="AZ12" s="19"/>
      <c r="BC12" s="19"/>
      <c r="BD12" s="19"/>
      <c r="BE12" s="19"/>
      <c r="BF12" s="19"/>
      <c r="BG12" s="19"/>
      <c r="BH12" s="19"/>
      <c r="BI12" s="19"/>
      <c r="BJ12" s="19"/>
      <c r="BK12" s="13"/>
      <c r="BN12" s="19"/>
      <c r="BO12" s="17"/>
      <c r="BP12" s="19"/>
      <c r="BQ12" s="17"/>
      <c r="BR12" s="19"/>
      <c r="BS12" s="13"/>
      <c r="BU12" s="23"/>
      <c r="BV12" s="23"/>
      <c r="BW12" s="24"/>
      <c r="CA12" s="24"/>
      <c r="CB12" s="24"/>
      <c r="CC12" s="24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25"/>
      <c r="CW12" s="26"/>
    </row>
    <row r="13" spans="1:103" s="30" customFormat="1" ht="11.25" x14ac:dyDescent="0.2">
      <c r="A13" s="27"/>
      <c r="B13" s="28"/>
      <c r="C13" s="29"/>
      <c r="E13" s="31"/>
      <c r="F13" s="32"/>
      <c r="G13" s="33"/>
      <c r="H13" s="34"/>
      <c r="I13" s="34"/>
      <c r="J13" s="35"/>
      <c r="K13" s="36"/>
      <c r="L13" s="37"/>
      <c r="M13" s="38">
        <f>SUM(M5:M12)</f>
        <v>0</v>
      </c>
      <c r="N13" s="38">
        <f>M13</f>
        <v>0</v>
      </c>
      <c r="O13" s="39" t="s">
        <v>111</v>
      </c>
      <c r="P13" s="38">
        <f>SUM(P5:P12)</f>
        <v>0</v>
      </c>
      <c r="Q13" s="38">
        <f>SUM(Q5:Q12)</f>
        <v>0</v>
      </c>
      <c r="R13" s="38">
        <f>SUM(R5:R12)</f>
        <v>0</v>
      </c>
      <c r="S13" s="38">
        <f t="shared" ref="S13:AD13" si="4">SUM(S5:S5)</f>
        <v>0</v>
      </c>
      <c r="T13" s="38">
        <f t="shared" si="4"/>
        <v>0</v>
      </c>
      <c r="U13" s="38">
        <f t="shared" si="4"/>
        <v>0</v>
      </c>
      <c r="V13" s="38">
        <f t="shared" si="4"/>
        <v>0</v>
      </c>
      <c r="W13" s="38">
        <f t="shared" si="4"/>
        <v>0</v>
      </c>
      <c r="X13" s="38">
        <f t="shared" si="4"/>
        <v>0</v>
      </c>
      <c r="Y13" s="38">
        <f t="shared" si="4"/>
        <v>0</v>
      </c>
      <c r="Z13" s="38">
        <f t="shared" si="4"/>
        <v>0</v>
      </c>
      <c r="AA13" s="38">
        <f t="shared" si="4"/>
        <v>0</v>
      </c>
      <c r="AB13" s="38">
        <f t="shared" si="4"/>
        <v>0</v>
      </c>
      <c r="AC13" s="38">
        <f t="shared" si="4"/>
        <v>0</v>
      </c>
      <c r="AD13" s="38">
        <f t="shared" si="4"/>
        <v>0</v>
      </c>
      <c r="AF13" s="38">
        <f>SUM(AF5:AF5)</f>
        <v>0</v>
      </c>
      <c r="AH13" s="38">
        <f t="shared" ref="AH13:AZ13" si="5">SUM(AH5:AH5)</f>
        <v>0</v>
      </c>
      <c r="AI13" s="38">
        <f t="shared" si="5"/>
        <v>0</v>
      </c>
      <c r="AJ13" s="38">
        <f t="shared" si="5"/>
        <v>0</v>
      </c>
      <c r="AK13" s="38">
        <f t="shared" si="5"/>
        <v>0</v>
      </c>
      <c r="AL13" s="38">
        <f t="shared" si="5"/>
        <v>0</v>
      </c>
      <c r="AM13" s="38">
        <f t="shared" si="5"/>
        <v>0</v>
      </c>
      <c r="AN13" s="38">
        <f t="shared" si="5"/>
        <v>0</v>
      </c>
      <c r="AO13" s="38">
        <f t="shared" si="5"/>
        <v>0</v>
      </c>
      <c r="AP13" s="38">
        <f t="shared" si="5"/>
        <v>0</v>
      </c>
      <c r="AQ13" s="38">
        <f t="shared" si="5"/>
        <v>0</v>
      </c>
      <c r="AR13" s="38">
        <f t="shared" si="5"/>
        <v>0</v>
      </c>
      <c r="AS13" s="38">
        <f t="shared" si="5"/>
        <v>0</v>
      </c>
      <c r="AT13" s="38">
        <f t="shared" si="5"/>
        <v>0</v>
      </c>
      <c r="AU13" s="38">
        <f t="shared" si="5"/>
        <v>0</v>
      </c>
      <c r="AV13" s="38">
        <f t="shared" si="5"/>
        <v>0</v>
      </c>
      <c r="AW13" s="38">
        <f t="shared" si="5"/>
        <v>0</v>
      </c>
      <c r="AX13" s="38">
        <f t="shared" si="5"/>
        <v>0</v>
      </c>
      <c r="AY13" s="38">
        <f t="shared" si="5"/>
        <v>0</v>
      </c>
      <c r="AZ13" s="38">
        <f t="shared" si="5"/>
        <v>0</v>
      </c>
      <c r="BB13" s="38">
        <f t="shared" ref="BB13:CV13" si="6">SUM(BB5:BB5)</f>
        <v>0</v>
      </c>
      <c r="BC13" s="38">
        <f t="shared" si="6"/>
        <v>0</v>
      </c>
      <c r="BD13" s="38">
        <f t="shared" si="6"/>
        <v>0</v>
      </c>
      <c r="BE13" s="38">
        <f t="shared" si="6"/>
        <v>0</v>
      </c>
      <c r="BF13" s="38">
        <f t="shared" si="6"/>
        <v>0</v>
      </c>
      <c r="BG13" s="38">
        <f t="shared" si="6"/>
        <v>0</v>
      </c>
      <c r="BH13" s="38">
        <f t="shared" si="6"/>
        <v>0</v>
      </c>
      <c r="BI13" s="38">
        <f t="shared" si="6"/>
        <v>0</v>
      </c>
      <c r="BJ13" s="38">
        <f t="shared" si="6"/>
        <v>0</v>
      </c>
      <c r="BK13" s="38">
        <f t="shared" si="6"/>
        <v>0</v>
      </c>
      <c r="BL13" s="38">
        <f t="shared" si="6"/>
        <v>0</v>
      </c>
      <c r="BM13" s="38">
        <f t="shared" si="6"/>
        <v>0</v>
      </c>
      <c r="BN13" s="38">
        <f t="shared" si="6"/>
        <v>0</v>
      </c>
      <c r="BO13" s="38">
        <f t="shared" si="6"/>
        <v>0</v>
      </c>
      <c r="BP13" s="38">
        <f t="shared" si="6"/>
        <v>0</v>
      </c>
      <c r="BQ13" s="38">
        <f t="shared" si="6"/>
        <v>0</v>
      </c>
      <c r="BR13" s="38">
        <f t="shared" si="6"/>
        <v>0</v>
      </c>
      <c r="BS13" s="38">
        <f t="shared" si="6"/>
        <v>0</v>
      </c>
      <c r="BT13" s="38">
        <f t="shared" si="6"/>
        <v>0</v>
      </c>
      <c r="BU13" s="38">
        <f t="shared" si="6"/>
        <v>0</v>
      </c>
      <c r="BV13" s="38">
        <f t="shared" si="6"/>
        <v>0</v>
      </c>
      <c r="BW13" s="38">
        <f t="shared" si="6"/>
        <v>0</v>
      </c>
      <c r="BX13" s="38">
        <f t="shared" si="6"/>
        <v>0</v>
      </c>
      <c r="BY13" s="38">
        <f t="shared" si="6"/>
        <v>0</v>
      </c>
      <c r="BZ13" s="38">
        <f t="shared" si="6"/>
        <v>0</v>
      </c>
      <c r="CA13" s="38">
        <f t="shared" si="6"/>
        <v>0</v>
      </c>
      <c r="CB13" s="38">
        <f t="shared" si="6"/>
        <v>0</v>
      </c>
      <c r="CC13" s="38">
        <f t="shared" si="6"/>
        <v>0</v>
      </c>
      <c r="CD13" s="38">
        <f t="shared" si="6"/>
        <v>0</v>
      </c>
      <c r="CE13" s="38">
        <f t="shared" si="6"/>
        <v>0</v>
      </c>
      <c r="CF13" s="38">
        <f t="shared" si="6"/>
        <v>0</v>
      </c>
      <c r="CG13" s="38">
        <f t="shared" si="6"/>
        <v>0</v>
      </c>
      <c r="CH13" s="38">
        <f t="shared" si="6"/>
        <v>0</v>
      </c>
      <c r="CI13" s="38">
        <f t="shared" si="6"/>
        <v>0</v>
      </c>
      <c r="CJ13" s="38">
        <f t="shared" si="6"/>
        <v>0</v>
      </c>
      <c r="CK13" s="38">
        <f t="shared" si="6"/>
        <v>0</v>
      </c>
      <c r="CL13" s="38">
        <f t="shared" si="6"/>
        <v>0</v>
      </c>
      <c r="CM13" s="38">
        <f t="shared" si="6"/>
        <v>0</v>
      </c>
      <c r="CN13" s="38">
        <f t="shared" si="6"/>
        <v>0</v>
      </c>
      <c r="CO13" s="38">
        <f t="shared" si="6"/>
        <v>0</v>
      </c>
      <c r="CP13" s="38">
        <f t="shared" si="6"/>
        <v>0</v>
      </c>
      <c r="CQ13" s="38">
        <f t="shared" si="6"/>
        <v>0</v>
      </c>
      <c r="CR13" s="38">
        <f t="shared" si="6"/>
        <v>0</v>
      </c>
      <c r="CS13" s="38">
        <f t="shared" si="6"/>
        <v>0</v>
      </c>
      <c r="CT13" s="38">
        <f t="shared" si="6"/>
        <v>0</v>
      </c>
      <c r="CU13" s="38">
        <f t="shared" si="6"/>
        <v>0</v>
      </c>
      <c r="CV13" s="38">
        <f t="shared" si="6"/>
        <v>0</v>
      </c>
      <c r="CW13" s="40"/>
    </row>
    <row r="14" spans="1:103" customFormat="1" ht="15" x14ac:dyDescent="0.25"/>
    <row r="15" spans="1:103" customFormat="1" ht="15" x14ac:dyDescent="0.25">
      <c r="A15" s="41">
        <f>E5</f>
        <v>0</v>
      </c>
      <c r="B15" s="42"/>
      <c r="C15" s="43"/>
      <c r="D15" s="44"/>
      <c r="E15" s="44"/>
      <c r="F15" s="45"/>
      <c r="G15" s="46"/>
      <c r="H15" s="47"/>
      <c r="I15" s="48"/>
      <c r="J15" s="49"/>
      <c r="K15" s="50"/>
      <c r="L15" s="51"/>
      <c r="M15" s="52"/>
      <c r="N15" s="53"/>
      <c r="O15" s="54"/>
      <c r="P15" s="55"/>
    </row>
    <row r="16" spans="1:103" customFormat="1" ht="15" x14ac:dyDescent="0.25">
      <c r="A16" s="56"/>
      <c r="B16" s="57"/>
      <c r="C16" s="58"/>
      <c r="D16" s="59" t="s">
        <v>112</v>
      </c>
      <c r="E16" s="59" t="s">
        <v>113</v>
      </c>
      <c r="F16" s="60" t="s">
        <v>114</v>
      </c>
      <c r="G16" s="61"/>
      <c r="H16" s="62"/>
      <c r="I16" s="63"/>
      <c r="J16" s="64"/>
      <c r="K16" s="1"/>
      <c r="L16" s="65"/>
      <c r="M16" s="66"/>
      <c r="N16" s="67"/>
      <c r="O16" s="68"/>
      <c r="P16" s="69"/>
    </row>
    <row r="17" spans="1:16" customFormat="1" ht="13.5" customHeight="1" x14ac:dyDescent="0.25">
      <c r="A17" s="70"/>
      <c r="B17" s="71"/>
      <c r="C17" s="72"/>
      <c r="D17" s="73">
        <f>R13</f>
        <v>0</v>
      </c>
      <c r="E17" s="74"/>
      <c r="F17" s="75" t="str">
        <f>"In payment for using housefund received on " &amp; TEXT(A5, "mmmm dd, yyyy") &amp; " with SI# PR# RR#" &amp; " CPO#" &amp;B5</f>
        <v>In payment for using housefund received on January 00, 1900 with SI# PR# RR# CPO#</v>
      </c>
      <c r="G17" s="76"/>
      <c r="H17" s="77"/>
      <c r="I17" s="77"/>
      <c r="J17" s="76"/>
      <c r="K17" s="1"/>
      <c r="L17" s="65"/>
      <c r="M17" s="78"/>
      <c r="N17" s="79"/>
      <c r="O17" s="80"/>
      <c r="P17" s="81"/>
    </row>
    <row r="18" spans="1:16" customFormat="1" ht="15" x14ac:dyDescent="0.25">
      <c r="A18" s="70" t="s">
        <v>115</v>
      </c>
      <c r="B18" s="71"/>
      <c r="C18" s="72"/>
      <c r="D18" s="73">
        <f>Q13</f>
        <v>0</v>
      </c>
      <c r="E18" s="74"/>
      <c r="F18" s="64" t="str">
        <f>"Recording input VAT for expenses and purchases made using house fund for " &amp; TEXT(A5, "mmmm dd, yyyy")</f>
        <v>Recording input VAT for expenses and purchases made using house fund for January 00, 1900</v>
      </c>
      <c r="G18" s="82"/>
      <c r="H18" s="83"/>
      <c r="I18" s="84"/>
      <c r="J18" s="82"/>
      <c r="K18" s="1"/>
      <c r="L18" s="65"/>
      <c r="M18" s="66"/>
      <c r="N18" s="67"/>
      <c r="O18" s="68"/>
      <c r="P18" s="69"/>
    </row>
    <row r="19" spans="1:16" customFormat="1" ht="15" x14ac:dyDescent="0.25">
      <c r="A19" s="85" t="s">
        <v>116</v>
      </c>
      <c r="B19" s="86"/>
      <c r="C19" s="87"/>
      <c r="D19" s="88"/>
      <c r="E19" s="74">
        <f>P13</f>
        <v>0</v>
      </c>
      <c r="F19" s="89" t="str">
        <f>"Recording the tax withheld for expenses and purchases using the house fund received on " &amp; TEXT(A5, "mmmm dd, yyyy")</f>
        <v>Recording the tax withheld for expenses and purchases using the house fund received on January 00, 1900</v>
      </c>
      <c r="G19" s="82"/>
      <c r="H19" s="83"/>
      <c r="I19" s="84"/>
      <c r="J19" s="82"/>
      <c r="K19" s="1"/>
      <c r="L19" s="65"/>
      <c r="M19" s="66"/>
      <c r="N19" s="67"/>
      <c r="O19" s="68"/>
      <c r="P19" s="69"/>
    </row>
    <row r="20" spans="1:16" customFormat="1" ht="15" x14ac:dyDescent="0.25">
      <c r="A20" s="70" t="s">
        <v>117</v>
      </c>
      <c r="B20" s="86"/>
      <c r="C20" s="87"/>
      <c r="D20" s="90"/>
      <c r="E20" s="91">
        <f>M13</f>
        <v>0</v>
      </c>
      <c r="F20" s="89" t="str">
        <f>"Recording house fund expenses for replenishment on " &amp; TEXT(A5, "mmmm dd, yyyy")</f>
        <v>Recording house fund expenses for replenishment on January 00, 1900</v>
      </c>
      <c r="G20" s="82"/>
      <c r="H20" s="83"/>
      <c r="I20" s="84"/>
      <c r="J20" s="82"/>
      <c r="K20" s="1"/>
      <c r="L20" s="65"/>
      <c r="M20" s="66"/>
      <c r="N20" s="67"/>
      <c r="O20" s="68"/>
      <c r="P20" s="69"/>
    </row>
    <row r="21" spans="1:16" customFormat="1" ht="15" x14ac:dyDescent="0.25">
      <c r="A21" s="85"/>
      <c r="B21" s="86"/>
      <c r="C21" s="87"/>
      <c r="D21" s="88">
        <f>SUM(D17:D18)</f>
        <v>0</v>
      </c>
      <c r="E21" s="88">
        <f>SUM(E17:E20)</f>
        <v>0</v>
      </c>
      <c r="F21" s="92"/>
      <c r="G21" s="92"/>
      <c r="H21" s="93"/>
      <c r="I21" s="94"/>
      <c r="J21" s="92"/>
      <c r="K21" s="1"/>
      <c r="L21" s="65"/>
      <c r="M21" s="66"/>
      <c r="N21" s="67"/>
      <c r="O21" s="68"/>
      <c r="P21" s="69"/>
    </row>
    <row r="22" spans="1:16" customFormat="1" ht="15" x14ac:dyDescent="0.25">
      <c r="A22" s="95" t="s">
        <v>118</v>
      </c>
      <c r="B22" s="96" t="str">
        <f>"To record house fund expenses on " &amp; TEXT(A5, "mmmm dd, yyyy") &amp; " with PCV#" &amp; C5</f>
        <v>To record house fund expenses on January 00, 1900 with PCV#</v>
      </c>
      <c r="C22" s="97"/>
      <c r="D22" s="98"/>
      <c r="E22" s="98"/>
      <c r="F22" s="98"/>
      <c r="G22" s="92"/>
      <c r="H22" s="93"/>
      <c r="I22" s="94"/>
      <c r="J22" s="92"/>
      <c r="K22" s="1"/>
      <c r="L22" s="65"/>
      <c r="M22" s="66"/>
      <c r="N22" s="67"/>
      <c r="O22" s="68"/>
      <c r="P22" s="69"/>
    </row>
  </sheetData>
  <mergeCells count="48">
    <mergeCell ref="BZ3:BZ4"/>
    <mergeCell ref="CA3:CA4"/>
    <mergeCell ref="CB3:CB4"/>
    <mergeCell ref="CE3:CE4"/>
    <mergeCell ref="CF3:CF4"/>
    <mergeCell ref="BU3:BU4"/>
    <mergeCell ref="BV3:BV4"/>
    <mergeCell ref="BW3:BW4"/>
    <mergeCell ref="BX3:BX4"/>
    <mergeCell ref="BY3:BY4"/>
    <mergeCell ref="R3:Z3"/>
    <mergeCell ref="AA3:AF3"/>
    <mergeCell ref="AG3:AG4"/>
    <mergeCell ref="AH3:AQ3"/>
    <mergeCell ref="AR3:AV3"/>
    <mergeCell ref="M3:M4"/>
    <mergeCell ref="N3:N4"/>
    <mergeCell ref="O3:O4"/>
    <mergeCell ref="P3:P4"/>
    <mergeCell ref="Q3:Q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CG3:CP3"/>
    <mergeCell ref="CR3:CS3"/>
    <mergeCell ref="CT3:CT4"/>
    <mergeCell ref="CU3:CU4"/>
    <mergeCell ref="AX3:AY3"/>
    <mergeCell ref="AZ3:BA3"/>
    <mergeCell ref="BB3:BC3"/>
    <mergeCell ref="BE3:BE4"/>
    <mergeCell ref="BF3:BG3"/>
    <mergeCell ref="BT3:BT4"/>
    <mergeCell ref="BP3:BP4"/>
    <mergeCell ref="BQ3:BQ4"/>
    <mergeCell ref="BR3:BR4"/>
    <mergeCell ref="BS3:BS4"/>
    <mergeCell ref="BK3:BM3"/>
    <mergeCell ref="BN3:BO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102</vt:i4>
      </vt:variant>
      <vt:variant>
        <vt:lpstr>Named Ranges</vt:lpstr>
      </vt:variant>
      <vt:variant>
        <vt:i4>1</vt:i4>
      </vt:variant>
    </vt:vector>
  </HeadingPairs>
  <TitlesOfParts>
    <vt:vector size="103" baseType="lpstr">
      <vt:lpstr>AUGUST 2025</vt:lpstr>
      <vt:lpstr>FOR CV</vt:lpstr>
      <vt:lpstr>CPO18958</vt:lpstr>
      <vt:lpstr>Sheet26</vt:lpstr>
      <vt:lpstr>Sheet27</vt:lpstr>
      <vt:lpstr>Sheet28</vt:lpstr>
      <vt:lpstr>Sheet29</vt:lpstr>
      <vt:lpstr>cpo18960</vt:lpstr>
      <vt:lpstr>cpo18961</vt:lpstr>
      <vt:lpstr>CPO18962</vt:lpstr>
      <vt:lpstr>Sheet33</vt:lpstr>
      <vt:lpstr>Sheet34</vt:lpstr>
      <vt:lpstr>Sheet35</vt:lpstr>
      <vt:lpstr>Sheet36</vt:lpstr>
      <vt:lpstr>CPO18963</vt:lpstr>
      <vt:lpstr>CPO18964</vt:lpstr>
      <vt:lpstr>cpo18965</vt:lpstr>
      <vt:lpstr>CPO18967</vt:lpstr>
      <vt:lpstr>Sheet25</vt:lpstr>
      <vt:lpstr>Sheet30</vt:lpstr>
      <vt:lpstr>cpo18968</vt:lpstr>
      <vt:lpstr>CPO18969</vt:lpstr>
      <vt:lpstr>Sheet42</vt:lpstr>
      <vt:lpstr>Sheet43</vt:lpstr>
      <vt:lpstr>Sheet44</vt:lpstr>
      <vt:lpstr>Sheet45</vt:lpstr>
      <vt:lpstr>Sheet11</vt:lpstr>
      <vt:lpstr>Sheet12</vt:lpstr>
      <vt:lpstr>Sheet13</vt:lpstr>
      <vt:lpstr>cpo18970</vt:lpstr>
      <vt:lpstr>Sheet15</vt:lpstr>
      <vt:lpstr>Sheet16</vt:lpstr>
      <vt:lpstr>CPO18972</vt:lpstr>
      <vt:lpstr>CPO18973</vt:lpstr>
      <vt:lpstr>CPO18975</vt:lpstr>
      <vt:lpstr>Sheet21</vt:lpstr>
      <vt:lpstr>Sheet22</vt:lpstr>
      <vt:lpstr>CPO18976</vt:lpstr>
      <vt:lpstr>Sheet24</vt:lpstr>
      <vt:lpstr>Sheet51</vt:lpstr>
      <vt:lpstr>CPO18980</vt:lpstr>
      <vt:lpstr>Sheet52</vt:lpstr>
      <vt:lpstr>CPO19011</vt:lpstr>
      <vt:lpstr>CP19029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Sheet95</vt:lpstr>
      <vt:lpstr>Sheet96</vt:lpstr>
      <vt:lpstr>Sheet97</vt:lpstr>
      <vt:lpstr>Sheet46</vt:lpstr>
      <vt:lpstr>Sheet47</vt:lpstr>
      <vt:lpstr>Sheet48</vt:lpstr>
      <vt:lpstr>Sheet49</vt:lpstr>
      <vt:lpstr>Sheet50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'FOR CV'!Print_Area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ARTERRA-PC5</dc:creator>
  <cp:lastModifiedBy>HP</cp:lastModifiedBy>
  <cp:lastPrinted>2025-06-14T09:27:53Z</cp:lastPrinted>
  <dcterms:created xsi:type="dcterms:W3CDTF">2025-05-10T03:52:08Z</dcterms:created>
  <dcterms:modified xsi:type="dcterms:W3CDTF">2025-08-31T09:11:54Z</dcterms:modified>
</cp:coreProperties>
</file>