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BAFBD99-BA1F-4123-AC12-B71A5D9B3727}" xr6:coauthVersionLast="47" xr6:coauthVersionMax="47" xr10:uidLastSave="{00000000-0000-0000-0000-000000000000}"/>
  <bookViews>
    <workbookView xWindow="15" yWindow="0" windowWidth="20475" windowHeight="10920" firstSheet="125" activeTab="127" xr2:uid="{9B1CA021-BB15-4207-B961-4FB4C9480C5B}"/>
  </bookViews>
  <sheets>
    <sheet name="SEPTEMBER 2025" sheetId="1" r:id="rId1"/>
    <sheet name="For PCV-Printing" sheetId="2" r:id="rId2"/>
    <sheet name="ON CALL SUMMARY" sheetId="243" r:id="rId3"/>
    <sheet name="PCV6686" sheetId="244" r:id="rId4"/>
    <sheet name="PCV6687" sheetId="285" r:id="rId5"/>
    <sheet name="PCV6688" sheetId="287" r:id="rId6"/>
    <sheet name="PCV6689" sheetId="288" r:id="rId7"/>
    <sheet name="PCV6768" sheetId="427" r:id="rId8"/>
    <sheet name="PCV6769" sheetId="428" r:id="rId9"/>
    <sheet name="PCV6770" sheetId="429" r:id="rId10"/>
    <sheet name="PCV6771" sheetId="430" r:id="rId11"/>
    <sheet name="PCV6772" sheetId="431" r:id="rId12"/>
    <sheet name="PCV6773" sheetId="432" r:id="rId13"/>
    <sheet name="------LAST------" sheetId="433" r:id="rId14"/>
    <sheet name="PCV6690" sheetId="289" r:id="rId15"/>
    <sheet name="PCV6691" sheetId="290" r:id="rId16"/>
    <sheet name="PCV6692" sheetId="291" r:id="rId17"/>
    <sheet name="PCV6693" sheetId="422" r:id="rId18"/>
    <sheet name="PCV6694" sheetId="292" r:id="rId19"/>
    <sheet name="PCV6695" sheetId="293" r:id="rId20"/>
    <sheet name="PCV6696" sheetId="294" r:id="rId21"/>
    <sheet name="PCV6697" sheetId="295" r:id="rId22"/>
    <sheet name="PCV6698" sheetId="296" r:id="rId23"/>
    <sheet name="PCV6699" sheetId="297" r:id="rId24"/>
    <sheet name="PCV6670" sheetId="423" r:id="rId25"/>
    <sheet name="PCV6701" sheetId="298" r:id="rId26"/>
    <sheet name="PCV6702" sheetId="299" r:id="rId27"/>
    <sheet name="PCV6703" sheetId="300" r:id="rId28"/>
    <sheet name="PCV6704" sheetId="301" r:id="rId29"/>
    <sheet name="PCV6705" sheetId="302" r:id="rId30"/>
    <sheet name="PCV6706" sheetId="303" r:id="rId31"/>
    <sheet name="PCV6707" sheetId="304" r:id="rId32"/>
    <sheet name="PCV6708" sheetId="305" r:id="rId33"/>
    <sheet name="PCV6709" sheetId="306" r:id="rId34"/>
    <sheet name="PCV6710" sheetId="307" r:id="rId35"/>
    <sheet name="PCV6711" sheetId="308" r:id="rId36"/>
    <sheet name="PCV6712" sheetId="310" r:id="rId37"/>
    <sheet name="PCV6713" sheetId="312" r:id="rId38"/>
    <sheet name="PCV6714" sheetId="313" r:id="rId39"/>
    <sheet name="PCV6715" sheetId="314" r:id="rId40"/>
    <sheet name="PCV6716" sheetId="311" r:id="rId41"/>
    <sheet name="PCV6717" sheetId="315" r:id="rId42"/>
    <sheet name="PCV6718" sheetId="316" r:id="rId43"/>
    <sheet name="PCV6719" sheetId="318" r:id="rId44"/>
    <sheet name="PCV6720" sheetId="319" r:id="rId45"/>
    <sheet name="PCV6721" sheetId="320" r:id="rId46"/>
    <sheet name="PCV6722" sheetId="321" r:id="rId47"/>
    <sheet name="CPO6723" sheetId="322" r:id="rId48"/>
    <sheet name="PCV6724" sheetId="323" r:id="rId49"/>
    <sheet name="PCV6725" sheetId="324" r:id="rId50"/>
    <sheet name="PCV6726" sheetId="325" r:id="rId51"/>
    <sheet name="PCV6727" sheetId="326" r:id="rId52"/>
    <sheet name="PCV6728" sheetId="327" r:id="rId53"/>
    <sheet name="PCV6729" sheetId="328" r:id="rId54"/>
    <sheet name="-----LAST-----" sheetId="426" r:id="rId55"/>
    <sheet name="PCV6730" sheetId="329" r:id="rId56"/>
    <sheet name="PCV6731" sheetId="330" r:id="rId57"/>
    <sheet name="PCV6732" sheetId="331" r:id="rId58"/>
    <sheet name="PCV6733" sheetId="332" r:id="rId59"/>
    <sheet name="CPO6734" sheetId="336" r:id="rId60"/>
    <sheet name="CPO6735" sheetId="337" r:id="rId61"/>
    <sheet name="CPO6736" sheetId="338" r:id="rId62"/>
    <sheet name="CPO6737" sheetId="339" r:id="rId63"/>
    <sheet name="CPO6738" sheetId="340" r:id="rId64"/>
    <sheet name="PCV6739" sheetId="341" r:id="rId65"/>
    <sheet name="PCV6740" sheetId="342" r:id="rId66"/>
    <sheet name="PCV6741" sheetId="343" r:id="rId67"/>
    <sheet name="PCV6742" sheetId="344" r:id="rId68"/>
    <sheet name="PCV6743" sheetId="345" r:id="rId69"/>
    <sheet name="PCV6744" sheetId="346" r:id="rId70"/>
    <sheet name="PCV6745" sheetId="347" r:id="rId71"/>
    <sheet name="PCV6746" sheetId="348" r:id="rId72"/>
    <sheet name="PCV6747" sheetId="349" r:id="rId73"/>
    <sheet name="PCV6748" sheetId="350" r:id="rId74"/>
    <sheet name="PCV6749" sheetId="351" r:id="rId75"/>
    <sheet name="PCV6750" sheetId="352" r:id="rId76"/>
    <sheet name="PCV6751" sheetId="353" r:id="rId77"/>
    <sheet name="PCV6752" sheetId="354" r:id="rId78"/>
    <sheet name="PCV6753" sheetId="355" r:id="rId79"/>
    <sheet name="PCV6754" sheetId="356" r:id="rId80"/>
    <sheet name="PCV6755" sheetId="357" r:id="rId81"/>
    <sheet name="PCV6756" sheetId="358" r:id="rId82"/>
    <sheet name="PCV6757" sheetId="359" r:id="rId83"/>
    <sheet name="PCV6758" sheetId="360" r:id="rId84"/>
    <sheet name="PCV6759" sheetId="361" r:id="rId85"/>
    <sheet name="PCV6760" sheetId="362" r:id="rId86"/>
    <sheet name="PCV6761" sheetId="363" r:id="rId87"/>
    <sheet name="PCV6762" sheetId="364" r:id="rId88"/>
    <sheet name="PCV6763" sheetId="365" r:id="rId89"/>
    <sheet name="PCV6764" sheetId="366" r:id="rId90"/>
    <sheet name="PCV6765" sheetId="333" r:id="rId91"/>
    <sheet name="PCV6766" sheetId="334" r:id="rId92"/>
    <sheet name="PCV6767" sheetId="335" r:id="rId93"/>
    <sheet name="-------LAST-------" sheetId="367" r:id="rId94"/>
    <sheet name="CPO3537" sheetId="368" r:id="rId95"/>
    <sheet name="CPO4159" sheetId="369" r:id="rId96"/>
    <sheet name="CPO4220" sheetId="381" r:id="rId97"/>
    <sheet name="CPO4223" sheetId="370" r:id="rId98"/>
    <sheet name="CPO4228" sheetId="371" r:id="rId99"/>
    <sheet name="Sheet91" sheetId="372" r:id="rId100"/>
    <sheet name="Sheet92" sheetId="373" r:id="rId101"/>
    <sheet name="CPO4231" sheetId="374" r:id="rId102"/>
    <sheet name="CPO4235" sheetId="375" r:id="rId103"/>
    <sheet name="CPO4239" sheetId="376" r:id="rId104"/>
    <sheet name="CPO4240" sheetId="377" r:id="rId105"/>
    <sheet name="CPO4241" sheetId="378" r:id="rId106"/>
    <sheet name="CPO4250" sheetId="379" r:id="rId107"/>
    <sheet name="CPO4251" sheetId="380" r:id="rId108"/>
    <sheet name="CPO4252" sheetId="382" r:id="rId109"/>
    <sheet name="CPO4165" sheetId="385" r:id="rId110"/>
    <sheet name="Sheet105" sheetId="386" r:id="rId111"/>
    <sheet name="Sheet106" sheetId="387" r:id="rId112"/>
    <sheet name="Sheet107" sheetId="388" r:id="rId113"/>
    <sheet name="Sheet108" sheetId="389" r:id="rId114"/>
    <sheet name="Sheet109" sheetId="390" r:id="rId115"/>
    <sheet name="CPO4132" sheetId="391" r:id="rId116"/>
    <sheet name="CPO4229" sheetId="392" r:id="rId117"/>
    <sheet name="CPO4253" sheetId="393" r:id="rId118"/>
    <sheet name="CPO4255" sheetId="394" r:id="rId119"/>
    <sheet name="CPO4210" sheetId="395" r:id="rId120"/>
    <sheet name="CPO4243" sheetId="396" r:id="rId121"/>
    <sheet name="Sheet116" sheetId="397" r:id="rId122"/>
    <sheet name="Sheet117" sheetId="398" r:id="rId123"/>
    <sheet name="Sheet118" sheetId="399" r:id="rId124"/>
    <sheet name="Sheet119" sheetId="400" r:id="rId125"/>
    <sheet name="Sheet120" sheetId="401" r:id="rId126"/>
    <sheet name="CPO4272" sheetId="402" r:id="rId127"/>
    <sheet name="CPO4256" sheetId="403" r:id="rId128"/>
    <sheet name="Sheet123" sheetId="404" r:id="rId129"/>
    <sheet name="Sheet124" sheetId="405" r:id="rId130"/>
    <sheet name="Sheet125" sheetId="406" r:id="rId131"/>
    <sheet name="Sheet126" sheetId="407" r:id="rId132"/>
    <sheet name="Sheet127" sheetId="408" r:id="rId133"/>
    <sheet name="Sheet128" sheetId="409" r:id="rId134"/>
    <sheet name="Sheet129" sheetId="410" r:id="rId135"/>
    <sheet name="Sheet130" sheetId="411" r:id="rId136"/>
    <sheet name="Sheet131" sheetId="412" r:id="rId137"/>
    <sheet name="Sheet132" sheetId="413" r:id="rId138"/>
    <sheet name="Sheet133" sheetId="414" r:id="rId139"/>
    <sheet name="Sheet134" sheetId="415" r:id="rId140"/>
    <sheet name="Sheet135" sheetId="416" r:id="rId141"/>
    <sheet name="Sheet136" sheetId="417" r:id="rId142"/>
    <sheet name="Sheet137" sheetId="418" r:id="rId143"/>
    <sheet name="Sheet138" sheetId="419" r:id="rId144"/>
    <sheet name="Sheet139" sheetId="420" r:id="rId145"/>
    <sheet name="Sheet1" sheetId="421" r:id="rId146"/>
  </sheets>
  <definedNames>
    <definedName name="_xlnm.Print_Area" localSheetId="1">'For PCV-Printing'!$A$1:$N$125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" i="403" l="1"/>
  <c r="R8" i="402"/>
  <c r="F11" i="402"/>
  <c r="P7" i="402"/>
  <c r="R8" i="401"/>
  <c r="F11" i="401"/>
  <c r="R8" i="400"/>
  <c r="F11" i="400"/>
  <c r="F11" i="399"/>
  <c r="F11" i="398"/>
  <c r="R8" i="399"/>
  <c r="AS8" i="399"/>
  <c r="P7" i="399"/>
  <c r="M7" i="399"/>
  <c r="P7" i="398"/>
  <c r="R8" i="398"/>
  <c r="R9" i="397"/>
  <c r="F12" i="397"/>
  <c r="E15" i="397"/>
  <c r="R8" i="396"/>
  <c r="F11" i="396"/>
  <c r="E14" i="396"/>
  <c r="S8" i="396"/>
  <c r="T8" i="396"/>
  <c r="U8" i="396"/>
  <c r="V8" i="396"/>
  <c r="W8" i="396"/>
  <c r="X8" i="396"/>
  <c r="Z8" i="396"/>
  <c r="AA8" i="396"/>
  <c r="AB8" i="396"/>
  <c r="AC8" i="396"/>
  <c r="AD8" i="396"/>
  <c r="AE8" i="396"/>
  <c r="AF8" i="396"/>
  <c r="AG8" i="396"/>
  <c r="AH8" i="396"/>
  <c r="AI8" i="396"/>
  <c r="AJ8" i="396"/>
  <c r="AK8" i="396"/>
  <c r="AL8" i="396"/>
  <c r="AM8" i="396"/>
  <c r="AN8" i="396"/>
  <c r="AO8" i="396"/>
  <c r="AP8" i="396"/>
  <c r="AQ8" i="396"/>
  <c r="AR8" i="396"/>
  <c r="AS8" i="396"/>
  <c r="AT8" i="396"/>
  <c r="AU8" i="396"/>
  <c r="AV8" i="396"/>
  <c r="AW8" i="396"/>
  <c r="AX8" i="396"/>
  <c r="AY8" i="396"/>
  <c r="AZ8" i="396"/>
  <c r="BA8" i="396"/>
  <c r="BB8" i="396"/>
  <c r="BC8" i="396"/>
  <c r="BD8" i="396"/>
  <c r="BE8" i="396"/>
  <c r="BF8" i="396"/>
  <c r="BG8" i="396"/>
  <c r="BH8" i="396"/>
  <c r="BI8" i="396"/>
  <c r="BJ8" i="396"/>
  <c r="BK8" i="396"/>
  <c r="BL8" i="396"/>
  <c r="BM8" i="396"/>
  <c r="BN8" i="396"/>
  <c r="BO8" i="396"/>
  <c r="BP8" i="396"/>
  <c r="BQ8" i="396"/>
  <c r="BR8" i="396"/>
  <c r="BS8" i="396"/>
  <c r="BT8" i="396"/>
  <c r="BU8" i="396"/>
  <c r="BV8" i="396"/>
  <c r="BW8" i="396"/>
  <c r="BX8" i="396"/>
  <c r="BY8" i="396"/>
  <c r="BZ8" i="396"/>
  <c r="CA8" i="396"/>
  <c r="CB8" i="396"/>
  <c r="CC8" i="396"/>
  <c r="CD8" i="396"/>
  <c r="CE8" i="396"/>
  <c r="CF8" i="396"/>
  <c r="CG8" i="396"/>
  <c r="CH8" i="396"/>
  <c r="CI8" i="396"/>
  <c r="CJ8" i="396"/>
  <c r="CK8" i="396"/>
  <c r="CL8" i="396"/>
  <c r="CM8" i="396"/>
  <c r="CN8" i="396"/>
  <c r="CO8" i="396"/>
  <c r="CP8" i="396"/>
  <c r="CQ8" i="396"/>
  <c r="CR8" i="396"/>
  <c r="CS8" i="396"/>
  <c r="CT8" i="396"/>
  <c r="CU8" i="396"/>
  <c r="CV8" i="396"/>
  <c r="CW8" i="396"/>
  <c r="CX8" i="396"/>
  <c r="CY8" i="396"/>
  <c r="CZ8" i="396"/>
  <c r="DA8" i="396"/>
  <c r="DB8" i="396"/>
  <c r="DC8" i="396"/>
  <c r="DD8" i="396"/>
  <c r="DE8" i="396"/>
  <c r="DF8" i="396"/>
  <c r="DG8" i="396"/>
  <c r="DH8" i="396"/>
  <c r="DI8" i="396"/>
  <c r="DJ8" i="396"/>
  <c r="DK8" i="396"/>
  <c r="DL8" i="396"/>
  <c r="DM8" i="396"/>
  <c r="R8" i="395"/>
  <c r="F11" i="395"/>
  <c r="E14" i="395"/>
  <c r="F11" i="394"/>
  <c r="R8" i="394"/>
  <c r="E14" i="394"/>
  <c r="R8" i="393"/>
  <c r="F11" i="393"/>
  <c r="E14" i="393"/>
  <c r="F11" i="392"/>
  <c r="R8" i="392"/>
  <c r="R8" i="391"/>
  <c r="F11" i="391"/>
  <c r="E14" i="391"/>
  <c r="R8" i="368"/>
  <c r="R8" i="389"/>
  <c r="F11" i="389"/>
  <c r="F11" i="390"/>
  <c r="D20" i="390"/>
  <c r="D19" i="390"/>
  <c r="D18" i="390"/>
  <c r="D17" i="390"/>
  <c r="D16" i="390"/>
  <c r="D15" i="390"/>
  <c r="D14" i="390"/>
  <c r="D13" i="390"/>
  <c r="D12" i="390"/>
  <c r="R8" i="390"/>
  <c r="D20" i="389"/>
  <c r="D19" i="389"/>
  <c r="D18" i="389"/>
  <c r="D17" i="389"/>
  <c r="D16" i="389"/>
  <c r="D15" i="389"/>
  <c r="D14" i="389"/>
  <c r="D13" i="389"/>
  <c r="D12" i="389"/>
  <c r="F11" i="388"/>
  <c r="D20" i="388"/>
  <c r="D19" i="388"/>
  <c r="D18" i="388"/>
  <c r="D17" i="388"/>
  <c r="D16" i="388"/>
  <c r="D15" i="388"/>
  <c r="D14" i="388"/>
  <c r="D13" i="388"/>
  <c r="D12" i="388"/>
  <c r="R8" i="388"/>
  <c r="R8" i="387"/>
  <c r="F11" i="387"/>
  <c r="D20" i="387"/>
  <c r="D19" i="387"/>
  <c r="D18" i="387"/>
  <c r="D17" i="387"/>
  <c r="D16" i="387"/>
  <c r="D15" i="387"/>
  <c r="D14" i="387"/>
  <c r="D13" i="387"/>
  <c r="D12" i="387"/>
  <c r="F17" i="386"/>
  <c r="D20" i="386"/>
  <c r="D19" i="386"/>
  <c r="D18" i="386"/>
  <c r="D17" i="386"/>
  <c r="D16" i="386"/>
  <c r="D15" i="386"/>
  <c r="D14" i="386"/>
  <c r="D13" i="386"/>
  <c r="D12" i="386"/>
  <c r="Q7" i="386"/>
  <c r="R8" i="386"/>
  <c r="M7" i="386"/>
  <c r="B25" i="386"/>
  <c r="D20" i="385"/>
  <c r="D19" i="385"/>
  <c r="D18" i="385"/>
  <c r="D17" i="385"/>
  <c r="D16" i="385"/>
  <c r="D15" i="385"/>
  <c r="D14" i="385"/>
  <c r="D13" i="385"/>
  <c r="D12" i="385"/>
  <c r="R8" i="385"/>
  <c r="BZ8" i="385"/>
  <c r="DF8" i="385"/>
  <c r="DG8" i="385"/>
  <c r="DH8" i="385"/>
  <c r="R8" i="382"/>
  <c r="F11" i="382"/>
  <c r="F11" i="381" l="1"/>
  <c r="R8" i="381"/>
  <c r="F11" i="380"/>
  <c r="R8" i="380"/>
  <c r="R8" i="379"/>
  <c r="F11" i="379"/>
  <c r="F11" i="378"/>
  <c r="R8" i="378"/>
  <c r="F11" i="377"/>
  <c r="R8" i="377"/>
  <c r="AR8" i="377"/>
  <c r="R8" i="376"/>
  <c r="F11" i="376"/>
  <c r="R8" i="375"/>
  <c r="F11" i="375"/>
  <c r="R8" i="374"/>
  <c r="F11" i="374"/>
  <c r="F11" i="373"/>
  <c r="R8" i="373"/>
  <c r="R8" i="372"/>
  <c r="F11" i="372"/>
  <c r="R8" i="371"/>
  <c r="F11" i="371"/>
  <c r="F12" i="370"/>
  <c r="R9" i="370"/>
  <c r="R8" i="369"/>
  <c r="F11" i="369"/>
  <c r="F11" i="368"/>
  <c r="M33" i="243"/>
  <c r="M32" i="243"/>
  <c r="M30" i="243"/>
  <c r="M31" i="243" s="1"/>
  <c r="N31" i="243" s="1"/>
  <c r="M28" i="243"/>
  <c r="M26" i="243"/>
  <c r="M24" i="243"/>
  <c r="M22" i="243"/>
  <c r="M23" i="243" s="1"/>
  <c r="N23" i="243" s="1"/>
  <c r="M20" i="243"/>
  <c r="M19" i="243"/>
  <c r="M18" i="243"/>
  <c r="M16" i="243"/>
  <c r="M15" i="243"/>
  <c r="M14" i="243"/>
  <c r="M12" i="243"/>
  <c r="M11" i="243"/>
  <c r="M10" i="243"/>
  <c r="M8" i="243"/>
  <c r="M7" i="243"/>
  <c r="M9" i="243" s="1"/>
  <c r="N9" i="243" s="1"/>
  <c r="M13" i="243" l="1"/>
  <c r="N13" i="243" s="1"/>
  <c r="M34" i="243"/>
  <c r="N34" i="243" s="1"/>
  <c r="M29" i="243"/>
  <c r="N29" i="243" s="1"/>
  <c r="M27" i="243"/>
  <c r="N27" i="243" s="1"/>
  <c r="M25" i="243"/>
  <c r="N25" i="243" s="1"/>
  <c r="M21" i="243"/>
  <c r="N21" i="243" s="1"/>
  <c r="M17" i="243"/>
  <c r="N17" i="243" s="1"/>
  <c r="N35" i="243" s="1"/>
  <c r="F11" i="429" l="1"/>
  <c r="R8" i="428"/>
  <c r="F11" i="428"/>
  <c r="F11" i="427"/>
  <c r="F12" i="432"/>
  <c r="R9" i="432"/>
  <c r="F11" i="431"/>
  <c r="R8" i="431"/>
  <c r="R8" i="430"/>
  <c r="F11" i="430"/>
  <c r="R8" i="429"/>
  <c r="R8" i="427"/>
  <c r="B18" i="432"/>
  <c r="F16" i="432"/>
  <c r="F15" i="432"/>
  <c r="F14" i="432"/>
  <c r="A11" i="432"/>
  <c r="DM9" i="432"/>
  <c r="DL9" i="432"/>
  <c r="DK9" i="432"/>
  <c r="DJ9" i="432"/>
  <c r="DI9" i="432"/>
  <c r="DH9" i="432"/>
  <c r="DG9" i="432"/>
  <c r="DF9" i="432"/>
  <c r="DE9" i="432"/>
  <c r="DD9" i="432"/>
  <c r="DC9" i="432"/>
  <c r="DB9" i="432"/>
  <c r="DA9" i="432"/>
  <c r="CZ9" i="432"/>
  <c r="CY9" i="432"/>
  <c r="CX9" i="432"/>
  <c r="CW9" i="432"/>
  <c r="CV9" i="432"/>
  <c r="CU9" i="432"/>
  <c r="CT9" i="432"/>
  <c r="CS9" i="432"/>
  <c r="CR9" i="432"/>
  <c r="CQ9" i="432"/>
  <c r="CP9" i="432"/>
  <c r="CO9" i="432"/>
  <c r="CN9" i="432"/>
  <c r="CM9" i="432"/>
  <c r="CL9" i="432"/>
  <c r="CK9" i="432"/>
  <c r="CJ9" i="432"/>
  <c r="CI9" i="432"/>
  <c r="CH9" i="432"/>
  <c r="CG9" i="432"/>
  <c r="CF9" i="432"/>
  <c r="CE9" i="432"/>
  <c r="CD9" i="432"/>
  <c r="CC9" i="432"/>
  <c r="CB9" i="432"/>
  <c r="CA9" i="432"/>
  <c r="BZ9" i="432"/>
  <c r="BY9" i="432"/>
  <c r="BX9" i="432"/>
  <c r="BW9" i="432"/>
  <c r="BV9" i="432"/>
  <c r="BU9" i="432"/>
  <c r="BT9" i="432"/>
  <c r="BS9" i="432"/>
  <c r="BR9" i="432"/>
  <c r="BQ9" i="432"/>
  <c r="BP9" i="432"/>
  <c r="BO9" i="432"/>
  <c r="BN9" i="432"/>
  <c r="BM9" i="432"/>
  <c r="BL9" i="432"/>
  <c r="BK9" i="432"/>
  <c r="BJ9" i="432"/>
  <c r="BI9" i="432"/>
  <c r="BH9" i="432"/>
  <c r="BG9" i="432"/>
  <c r="BF9" i="432"/>
  <c r="BE9" i="432"/>
  <c r="BD9" i="432"/>
  <c r="BC9" i="432"/>
  <c r="BB9" i="432"/>
  <c r="BA9" i="432"/>
  <c r="AZ9" i="432"/>
  <c r="AY9" i="432"/>
  <c r="AX9" i="432"/>
  <c r="AW9" i="432"/>
  <c r="AV9" i="432"/>
  <c r="AU9" i="432"/>
  <c r="AT9" i="432"/>
  <c r="AS9" i="432"/>
  <c r="AR9" i="432"/>
  <c r="AQ9" i="432"/>
  <c r="AP9" i="432"/>
  <c r="AO9" i="432"/>
  <c r="AM9" i="432"/>
  <c r="AL9" i="432"/>
  <c r="AK9" i="432"/>
  <c r="AJ9" i="432"/>
  <c r="AI9" i="432"/>
  <c r="AH9" i="432"/>
  <c r="AG9" i="432"/>
  <c r="AF9" i="432"/>
  <c r="AE9" i="432"/>
  <c r="AD9" i="432"/>
  <c r="AC9" i="432"/>
  <c r="AB9" i="432"/>
  <c r="AA9" i="432"/>
  <c r="Z9" i="432"/>
  <c r="Y9" i="432"/>
  <c r="X9" i="432"/>
  <c r="W9" i="432"/>
  <c r="V9" i="432"/>
  <c r="U9" i="432"/>
  <c r="T9" i="432"/>
  <c r="S9" i="432"/>
  <c r="M8" i="432"/>
  <c r="M7" i="432"/>
  <c r="B16" i="431"/>
  <c r="F14" i="431"/>
  <c r="F13" i="431"/>
  <c r="F12" i="431"/>
  <c r="A10" i="431"/>
  <c r="DM8" i="431"/>
  <c r="DL8" i="431"/>
  <c r="DK8" i="431"/>
  <c r="DJ8" i="431"/>
  <c r="DI8" i="431"/>
  <c r="DH8" i="431"/>
  <c r="DG8" i="431"/>
  <c r="DF8" i="431"/>
  <c r="DE8" i="431"/>
  <c r="DD8" i="431"/>
  <c r="DC8" i="431"/>
  <c r="DB8" i="431"/>
  <c r="DA8" i="431"/>
  <c r="CZ8" i="431"/>
  <c r="CY8" i="431"/>
  <c r="CX8" i="431"/>
  <c r="CW8" i="431"/>
  <c r="CV8" i="431"/>
  <c r="CU8" i="431"/>
  <c r="CT8" i="431"/>
  <c r="CS8" i="431"/>
  <c r="CR8" i="431"/>
  <c r="CQ8" i="431"/>
  <c r="CP8" i="431"/>
  <c r="CO8" i="431"/>
  <c r="CN8" i="431"/>
  <c r="CM8" i="431"/>
  <c r="CL8" i="431"/>
  <c r="CK8" i="431"/>
  <c r="CJ8" i="431"/>
  <c r="CI8" i="431"/>
  <c r="CH8" i="431"/>
  <c r="CG8" i="431"/>
  <c r="CF8" i="431"/>
  <c r="CE8" i="431"/>
  <c r="CD8" i="431"/>
  <c r="CC8" i="431"/>
  <c r="CB8" i="431"/>
  <c r="CA8" i="431"/>
  <c r="BZ8" i="431"/>
  <c r="BY8" i="431"/>
  <c r="BX8" i="431"/>
  <c r="BW8" i="431"/>
  <c r="BV8" i="431"/>
  <c r="BU8" i="431"/>
  <c r="BT8" i="431"/>
  <c r="BS8" i="431"/>
  <c r="BR8" i="431"/>
  <c r="BQ8" i="431"/>
  <c r="BP8" i="431"/>
  <c r="BO8" i="431"/>
  <c r="BN8" i="431"/>
  <c r="BM8" i="431"/>
  <c r="BL8" i="431"/>
  <c r="BK8" i="431"/>
  <c r="BJ8" i="431"/>
  <c r="BI8" i="431"/>
  <c r="BH8" i="431"/>
  <c r="BG8" i="431"/>
  <c r="BF8" i="431"/>
  <c r="BE8" i="431"/>
  <c r="BD8" i="431"/>
  <c r="BC8" i="431"/>
  <c r="BB8" i="431"/>
  <c r="BA8" i="431"/>
  <c r="AZ8" i="431"/>
  <c r="AY8" i="431"/>
  <c r="AX8" i="431"/>
  <c r="AW8" i="431"/>
  <c r="AV8" i="431"/>
  <c r="AU8" i="431"/>
  <c r="AT8" i="431"/>
  <c r="AS8" i="431"/>
  <c r="AR8" i="431"/>
  <c r="AQ8" i="431"/>
  <c r="AP8" i="431"/>
  <c r="AO8" i="431"/>
  <c r="AM8" i="431"/>
  <c r="AL8" i="431"/>
  <c r="AK8" i="431"/>
  <c r="AJ8" i="431"/>
  <c r="AI8" i="431"/>
  <c r="AH8" i="431"/>
  <c r="AG8" i="431"/>
  <c r="AF8" i="431"/>
  <c r="AE8" i="431"/>
  <c r="AD8" i="431"/>
  <c r="AC8" i="431"/>
  <c r="AB8" i="431"/>
  <c r="AA8" i="431"/>
  <c r="Z8" i="431"/>
  <c r="Y8" i="431"/>
  <c r="X8" i="431"/>
  <c r="W8" i="431"/>
  <c r="V8" i="431"/>
  <c r="U8" i="431"/>
  <c r="T8" i="431"/>
  <c r="S8" i="431"/>
  <c r="M7" i="431"/>
  <c r="B16" i="430"/>
  <c r="F14" i="430"/>
  <c r="F13" i="430"/>
  <c r="F12" i="430"/>
  <c r="A10" i="430"/>
  <c r="DM8" i="430"/>
  <c r="DL8" i="430"/>
  <c r="DK8" i="430"/>
  <c r="DJ8" i="430"/>
  <c r="DI8" i="430"/>
  <c r="DH8" i="430"/>
  <c r="DG8" i="430"/>
  <c r="DF8" i="430"/>
  <c r="DE8" i="430"/>
  <c r="DD8" i="430"/>
  <c r="DC8" i="430"/>
  <c r="DB8" i="430"/>
  <c r="DA8" i="430"/>
  <c r="CZ8" i="430"/>
  <c r="CY8" i="430"/>
  <c r="CX8" i="430"/>
  <c r="CW8" i="430"/>
  <c r="CV8" i="430"/>
  <c r="CU8" i="430"/>
  <c r="CT8" i="430"/>
  <c r="CS8" i="430"/>
  <c r="CR8" i="430"/>
  <c r="CQ8" i="430"/>
  <c r="CP8" i="430"/>
  <c r="CO8" i="430"/>
  <c r="CN8" i="430"/>
  <c r="CM8" i="430"/>
  <c r="CL8" i="430"/>
  <c r="CK8" i="430"/>
  <c r="CJ8" i="430"/>
  <c r="CI8" i="430"/>
  <c r="CH8" i="430"/>
  <c r="CG8" i="430"/>
  <c r="CF8" i="430"/>
  <c r="CE8" i="430"/>
  <c r="CD8" i="430"/>
  <c r="CC8" i="430"/>
  <c r="CB8" i="430"/>
  <c r="CA8" i="430"/>
  <c r="BZ8" i="430"/>
  <c r="BY8" i="430"/>
  <c r="BX8" i="430"/>
  <c r="BW8" i="430"/>
  <c r="BV8" i="430"/>
  <c r="BU8" i="430"/>
  <c r="BT8" i="430"/>
  <c r="BS8" i="430"/>
  <c r="BR8" i="430"/>
  <c r="BQ8" i="430"/>
  <c r="BP8" i="430"/>
  <c r="BO8" i="430"/>
  <c r="BN8" i="430"/>
  <c r="BM8" i="430"/>
  <c r="BL8" i="430"/>
  <c r="BK8" i="430"/>
  <c r="BJ8" i="430"/>
  <c r="BI8" i="430"/>
  <c r="BH8" i="430"/>
  <c r="BG8" i="430"/>
  <c r="BF8" i="430"/>
  <c r="BE8" i="430"/>
  <c r="BD8" i="430"/>
  <c r="BC8" i="430"/>
  <c r="BB8" i="430"/>
  <c r="BA8" i="430"/>
  <c r="AZ8" i="430"/>
  <c r="AY8" i="430"/>
  <c r="AX8" i="430"/>
  <c r="AW8" i="430"/>
  <c r="AV8" i="430"/>
  <c r="AU8" i="430"/>
  <c r="AT8" i="430"/>
  <c r="AS8" i="430"/>
  <c r="AR8" i="430"/>
  <c r="AQ8" i="430"/>
  <c r="AP8" i="430"/>
  <c r="AO8" i="430"/>
  <c r="AM8" i="430"/>
  <c r="AL8" i="430"/>
  <c r="AK8" i="430"/>
  <c r="AJ8" i="430"/>
  <c r="AI8" i="430"/>
  <c r="AH8" i="430"/>
  <c r="AG8" i="430"/>
  <c r="AF8" i="430"/>
  <c r="AE8" i="430"/>
  <c r="AD8" i="430"/>
  <c r="AC8" i="430"/>
  <c r="AB8" i="430"/>
  <c r="AA8" i="430"/>
  <c r="Z8" i="430"/>
  <c r="Y8" i="430"/>
  <c r="X8" i="430"/>
  <c r="W8" i="430"/>
  <c r="V8" i="430"/>
  <c r="U8" i="430"/>
  <c r="T8" i="430"/>
  <c r="S8" i="430"/>
  <c r="M7" i="430"/>
  <c r="D12" i="430" s="1"/>
  <c r="B16" i="429"/>
  <c r="F14" i="429"/>
  <c r="F13" i="429"/>
  <c r="F12" i="429"/>
  <c r="A10" i="429"/>
  <c r="DM8" i="429"/>
  <c r="DL8" i="429"/>
  <c r="DK8" i="429"/>
  <c r="DJ8" i="429"/>
  <c r="DI8" i="429"/>
  <c r="DH8" i="429"/>
  <c r="DG8" i="429"/>
  <c r="DF8" i="429"/>
  <c r="DE8" i="429"/>
  <c r="DD8" i="429"/>
  <c r="DC8" i="429"/>
  <c r="DB8" i="429"/>
  <c r="DA8" i="429"/>
  <c r="CZ8" i="429"/>
  <c r="CY8" i="429"/>
  <c r="CX8" i="429"/>
  <c r="CW8" i="429"/>
  <c r="CV8" i="429"/>
  <c r="CU8" i="429"/>
  <c r="CT8" i="429"/>
  <c r="CS8" i="429"/>
  <c r="CR8" i="429"/>
  <c r="CQ8" i="429"/>
  <c r="CP8" i="429"/>
  <c r="CO8" i="429"/>
  <c r="CN8" i="429"/>
  <c r="CM8" i="429"/>
  <c r="CL8" i="429"/>
  <c r="CK8" i="429"/>
  <c r="CJ8" i="429"/>
  <c r="CI8" i="429"/>
  <c r="CH8" i="429"/>
  <c r="CG8" i="429"/>
  <c r="CF8" i="429"/>
  <c r="CE8" i="429"/>
  <c r="CD8" i="429"/>
  <c r="CC8" i="429"/>
  <c r="CB8" i="429"/>
  <c r="CA8" i="429"/>
  <c r="BZ8" i="429"/>
  <c r="BY8" i="429"/>
  <c r="BX8" i="429"/>
  <c r="BW8" i="429"/>
  <c r="BV8" i="429"/>
  <c r="BU8" i="429"/>
  <c r="BT8" i="429"/>
  <c r="BS8" i="429"/>
  <c r="BR8" i="429"/>
  <c r="BQ8" i="429"/>
  <c r="BP8" i="429"/>
  <c r="BO8" i="429"/>
  <c r="BN8" i="429"/>
  <c r="BM8" i="429"/>
  <c r="BL8" i="429"/>
  <c r="BK8" i="429"/>
  <c r="BJ8" i="429"/>
  <c r="BI8" i="429"/>
  <c r="BH8" i="429"/>
  <c r="BG8" i="429"/>
  <c r="BF8" i="429"/>
  <c r="BE8" i="429"/>
  <c r="BD8" i="429"/>
  <c r="BC8" i="429"/>
  <c r="BB8" i="429"/>
  <c r="BA8" i="429"/>
  <c r="AZ8" i="429"/>
  <c r="AY8" i="429"/>
  <c r="AX8" i="429"/>
  <c r="AW8" i="429"/>
  <c r="AV8" i="429"/>
  <c r="AU8" i="429"/>
  <c r="AT8" i="429"/>
  <c r="AS8" i="429"/>
  <c r="AR8" i="429"/>
  <c r="AQ8" i="429"/>
  <c r="AP8" i="429"/>
  <c r="AO8" i="429"/>
  <c r="AM8" i="429"/>
  <c r="AL8" i="429"/>
  <c r="AK8" i="429"/>
  <c r="AJ8" i="429"/>
  <c r="AI8" i="429"/>
  <c r="AH8" i="429"/>
  <c r="AG8" i="429"/>
  <c r="AF8" i="429"/>
  <c r="AE8" i="429"/>
  <c r="AD8" i="429"/>
  <c r="AC8" i="429"/>
  <c r="AB8" i="429"/>
  <c r="AA8" i="429"/>
  <c r="Z8" i="429"/>
  <c r="Y8" i="429"/>
  <c r="X8" i="429"/>
  <c r="W8" i="429"/>
  <c r="V8" i="429"/>
  <c r="U8" i="429"/>
  <c r="T8" i="429"/>
  <c r="S8" i="429"/>
  <c r="M7" i="429"/>
  <c r="D12" i="429" s="1"/>
  <c r="B16" i="428"/>
  <c r="F14" i="428"/>
  <c r="F13" i="428"/>
  <c r="F12" i="428"/>
  <c r="A10" i="428"/>
  <c r="DM8" i="428"/>
  <c r="DL8" i="428"/>
  <c r="DK8" i="428"/>
  <c r="DJ8" i="428"/>
  <c r="DI8" i="428"/>
  <c r="DH8" i="428"/>
  <c r="DG8" i="428"/>
  <c r="DF8" i="428"/>
  <c r="DE8" i="428"/>
  <c r="DD8" i="428"/>
  <c r="DC8" i="428"/>
  <c r="DB8" i="428"/>
  <c r="DA8" i="428"/>
  <c r="CZ8" i="428"/>
  <c r="CY8" i="428"/>
  <c r="CX8" i="428"/>
  <c r="CW8" i="428"/>
  <c r="CV8" i="428"/>
  <c r="CU8" i="428"/>
  <c r="CT8" i="428"/>
  <c r="CS8" i="428"/>
  <c r="CR8" i="428"/>
  <c r="CQ8" i="428"/>
  <c r="CP8" i="428"/>
  <c r="CO8" i="428"/>
  <c r="CN8" i="428"/>
  <c r="CM8" i="428"/>
  <c r="CL8" i="428"/>
  <c r="CK8" i="428"/>
  <c r="CJ8" i="428"/>
  <c r="CI8" i="428"/>
  <c r="CH8" i="428"/>
  <c r="CG8" i="428"/>
  <c r="CF8" i="428"/>
  <c r="CE8" i="428"/>
  <c r="CD8" i="428"/>
  <c r="CC8" i="428"/>
  <c r="CB8" i="428"/>
  <c r="CA8" i="428"/>
  <c r="BZ8" i="428"/>
  <c r="BY8" i="428"/>
  <c r="BX8" i="428"/>
  <c r="BW8" i="428"/>
  <c r="BV8" i="428"/>
  <c r="BU8" i="428"/>
  <c r="BT8" i="428"/>
  <c r="BS8" i="428"/>
  <c r="BR8" i="428"/>
  <c r="BQ8" i="428"/>
  <c r="BP8" i="428"/>
  <c r="BO8" i="428"/>
  <c r="BN8" i="428"/>
  <c r="BM8" i="428"/>
  <c r="BL8" i="428"/>
  <c r="BK8" i="428"/>
  <c r="BJ8" i="428"/>
  <c r="BI8" i="428"/>
  <c r="BH8" i="428"/>
  <c r="BG8" i="428"/>
  <c r="BF8" i="428"/>
  <c r="BE8" i="428"/>
  <c r="BD8" i="428"/>
  <c r="BC8" i="428"/>
  <c r="BB8" i="428"/>
  <c r="BA8" i="428"/>
  <c r="AZ8" i="428"/>
  <c r="AY8" i="428"/>
  <c r="AX8" i="428"/>
  <c r="AW8" i="428"/>
  <c r="AV8" i="428"/>
  <c r="AU8" i="428"/>
  <c r="AT8" i="428"/>
  <c r="AS8" i="428"/>
  <c r="AR8" i="428"/>
  <c r="AQ8" i="428"/>
  <c r="AP8" i="428"/>
  <c r="AO8" i="428"/>
  <c r="AM8" i="428"/>
  <c r="AL8" i="428"/>
  <c r="AK8" i="428"/>
  <c r="AJ8" i="428"/>
  <c r="AI8" i="428"/>
  <c r="AH8" i="428"/>
  <c r="AG8" i="428"/>
  <c r="AF8" i="428"/>
  <c r="AE8" i="428"/>
  <c r="AD8" i="428"/>
  <c r="AC8" i="428"/>
  <c r="AB8" i="428"/>
  <c r="AA8" i="428"/>
  <c r="Z8" i="428"/>
  <c r="Y8" i="428"/>
  <c r="X8" i="428"/>
  <c r="W8" i="428"/>
  <c r="V8" i="428"/>
  <c r="U8" i="428"/>
  <c r="T8" i="428"/>
  <c r="S8" i="428"/>
  <c r="M7" i="428"/>
  <c r="B16" i="427"/>
  <c r="F14" i="427"/>
  <c r="F13" i="427"/>
  <c r="F12" i="427"/>
  <c r="A10" i="427"/>
  <c r="DM8" i="427"/>
  <c r="DL8" i="427"/>
  <c r="DK8" i="427"/>
  <c r="DJ8" i="427"/>
  <c r="DI8" i="427"/>
  <c r="DH8" i="427"/>
  <c r="DG8" i="427"/>
  <c r="DF8" i="427"/>
  <c r="DE8" i="427"/>
  <c r="DD8" i="427"/>
  <c r="DC8" i="427"/>
  <c r="DB8" i="427"/>
  <c r="DA8" i="427"/>
  <c r="CZ8" i="427"/>
  <c r="CY8" i="427"/>
  <c r="CX8" i="427"/>
  <c r="CW8" i="427"/>
  <c r="CV8" i="427"/>
  <c r="CU8" i="427"/>
  <c r="CT8" i="427"/>
  <c r="CS8" i="427"/>
  <c r="CR8" i="427"/>
  <c r="CQ8" i="427"/>
  <c r="CP8" i="427"/>
  <c r="CO8" i="427"/>
  <c r="CN8" i="427"/>
  <c r="CM8" i="427"/>
  <c r="CL8" i="427"/>
  <c r="CK8" i="427"/>
  <c r="CJ8" i="427"/>
  <c r="CI8" i="427"/>
  <c r="CH8" i="427"/>
  <c r="CG8" i="427"/>
  <c r="CF8" i="427"/>
  <c r="CE8" i="427"/>
  <c r="CD8" i="427"/>
  <c r="CC8" i="427"/>
  <c r="CB8" i="427"/>
  <c r="CA8" i="427"/>
  <c r="BZ8" i="427"/>
  <c r="BY8" i="427"/>
  <c r="BX8" i="427"/>
  <c r="BW8" i="427"/>
  <c r="BV8" i="427"/>
  <c r="BU8" i="427"/>
  <c r="BT8" i="427"/>
  <c r="BS8" i="427"/>
  <c r="BR8" i="427"/>
  <c r="BQ8" i="427"/>
  <c r="BP8" i="427"/>
  <c r="BO8" i="427"/>
  <c r="BN8" i="427"/>
  <c r="BM8" i="427"/>
  <c r="BL8" i="427"/>
  <c r="BK8" i="427"/>
  <c r="BJ8" i="427"/>
  <c r="BI8" i="427"/>
  <c r="BH8" i="427"/>
  <c r="BG8" i="427"/>
  <c r="BF8" i="427"/>
  <c r="BE8" i="427"/>
  <c r="BD8" i="427"/>
  <c r="BC8" i="427"/>
  <c r="BB8" i="427"/>
  <c r="BA8" i="427"/>
  <c r="AZ8" i="427"/>
  <c r="AY8" i="427"/>
  <c r="AX8" i="427"/>
  <c r="AW8" i="427"/>
  <c r="AV8" i="427"/>
  <c r="AU8" i="427"/>
  <c r="AT8" i="427"/>
  <c r="AS8" i="427"/>
  <c r="AR8" i="427"/>
  <c r="AQ8" i="427"/>
  <c r="AP8" i="427"/>
  <c r="AO8" i="427"/>
  <c r="AM8" i="427"/>
  <c r="AL8" i="427"/>
  <c r="AK8" i="427"/>
  <c r="AJ8" i="427"/>
  <c r="AI8" i="427"/>
  <c r="AH8" i="427"/>
  <c r="AG8" i="427"/>
  <c r="AF8" i="427"/>
  <c r="AE8" i="427"/>
  <c r="AD8" i="427"/>
  <c r="AC8" i="427"/>
  <c r="AB8" i="427"/>
  <c r="AA8" i="427"/>
  <c r="Z8" i="427"/>
  <c r="Y8" i="427"/>
  <c r="X8" i="427"/>
  <c r="W8" i="427"/>
  <c r="V8" i="427"/>
  <c r="U8" i="427"/>
  <c r="T8" i="427"/>
  <c r="S8" i="427"/>
  <c r="M7" i="427"/>
  <c r="D12" i="427" s="1"/>
  <c r="DM215" i="1"/>
  <c r="DL215" i="1"/>
  <c r="DK215" i="1"/>
  <c r="DJ215" i="1"/>
  <c r="DI215" i="1"/>
  <c r="DH215" i="1"/>
  <c r="DG215" i="1"/>
  <c r="DF215" i="1"/>
  <c r="DE215" i="1"/>
  <c r="DE216" i="1" s="1"/>
  <c r="DD215" i="1"/>
  <c r="DC215" i="1"/>
  <c r="DB215" i="1"/>
  <c r="DA215" i="1"/>
  <c r="CZ215" i="1"/>
  <c r="CY215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M214" i="1"/>
  <c r="Q214" i="1" s="1"/>
  <c r="Q213" i="1"/>
  <c r="M213" i="1"/>
  <c r="DM212" i="1"/>
  <c r="DL212" i="1"/>
  <c r="DK212" i="1"/>
  <c r="DJ212" i="1"/>
  <c r="DI212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M211" i="1"/>
  <c r="M212" i="1" s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S216" i="1" s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I216" i="1" s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W216" i="1" s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M209" i="1"/>
  <c r="M210" i="1" s="1"/>
  <c r="DM208" i="1"/>
  <c r="DL208" i="1"/>
  <c r="DK208" i="1"/>
  <c r="DJ208" i="1"/>
  <c r="DI208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Q207" i="1"/>
  <c r="M207" i="1"/>
  <c r="M206" i="1"/>
  <c r="Q206" i="1" s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M204" i="1"/>
  <c r="M205" i="1" s="1"/>
  <c r="DM203" i="1"/>
  <c r="DL203" i="1"/>
  <c r="DK203" i="1"/>
  <c r="DJ203" i="1"/>
  <c r="DI203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M202" i="1"/>
  <c r="M203" i="1" s="1"/>
  <c r="DM201" i="1"/>
  <c r="DL201" i="1"/>
  <c r="DK201" i="1"/>
  <c r="DJ201" i="1"/>
  <c r="DI201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Q200" i="1"/>
  <c r="Q201" i="1" s="1"/>
  <c r="P200" i="1"/>
  <c r="P201" i="1" s="1"/>
  <c r="M200" i="1"/>
  <c r="M201" i="1" s="1"/>
  <c r="N201" i="1" s="1"/>
  <c r="DM199" i="1"/>
  <c r="DL199" i="1"/>
  <c r="DK199" i="1"/>
  <c r="DJ199" i="1"/>
  <c r="DI199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M198" i="1"/>
  <c r="DM197" i="1"/>
  <c r="DL197" i="1"/>
  <c r="DK197" i="1"/>
  <c r="DJ197" i="1"/>
  <c r="DI197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M196" i="1"/>
  <c r="M197" i="1" s="1"/>
  <c r="DM195" i="1"/>
  <c r="DL195" i="1"/>
  <c r="DK195" i="1"/>
  <c r="DJ195" i="1"/>
  <c r="DI195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M194" i="1"/>
  <c r="M193" i="1"/>
  <c r="P193" i="1" s="1"/>
  <c r="R193" i="1" s="1"/>
  <c r="DN193" i="1" s="1"/>
  <c r="DO193" i="1" s="1"/>
  <c r="M192" i="1"/>
  <c r="DM191" i="1"/>
  <c r="DL191" i="1"/>
  <c r="DK191" i="1"/>
  <c r="DJ191" i="1"/>
  <c r="DI191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M191" i="1"/>
  <c r="N191" i="1" s="1"/>
  <c r="M190" i="1"/>
  <c r="DM189" i="1"/>
  <c r="DL189" i="1"/>
  <c r="DK189" i="1"/>
  <c r="DJ189" i="1"/>
  <c r="DI189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M188" i="1"/>
  <c r="Q188" i="1" s="1"/>
  <c r="Q189" i="1" s="1"/>
  <c r="DM187" i="1"/>
  <c r="DL187" i="1"/>
  <c r="DK187" i="1"/>
  <c r="DJ187" i="1"/>
  <c r="DI187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M186" i="1"/>
  <c r="DM185" i="1"/>
  <c r="DL185" i="1"/>
  <c r="DK185" i="1"/>
  <c r="DJ185" i="1"/>
  <c r="DI185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M184" i="1"/>
  <c r="M183" i="1"/>
  <c r="P183" i="1" s="1"/>
  <c r="DM182" i="1"/>
  <c r="DL182" i="1"/>
  <c r="DK182" i="1"/>
  <c r="DJ182" i="1"/>
  <c r="DI182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M182" i="1"/>
  <c r="M181" i="1"/>
  <c r="P181" i="1" s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M179" i="1"/>
  <c r="M180" i="1" s="1"/>
  <c r="DM178" i="1"/>
  <c r="DL178" i="1"/>
  <c r="DK178" i="1"/>
  <c r="DJ178" i="1"/>
  <c r="DI178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7" i="1"/>
  <c r="Q178" i="1" s="1"/>
  <c r="P177" i="1"/>
  <c r="P178" i="1" s="1"/>
  <c r="M177" i="1"/>
  <c r="M178" i="1" s="1"/>
  <c r="DM176" i="1"/>
  <c r="DL176" i="1"/>
  <c r="DK176" i="1"/>
  <c r="DJ176" i="1"/>
  <c r="DI176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M175" i="1"/>
  <c r="DM174" i="1"/>
  <c r="DL174" i="1"/>
  <c r="DK174" i="1"/>
  <c r="DJ174" i="1"/>
  <c r="DI174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M173" i="1"/>
  <c r="P173" i="1" s="1"/>
  <c r="DM172" i="1"/>
  <c r="DL172" i="1"/>
  <c r="DK172" i="1"/>
  <c r="DJ172" i="1"/>
  <c r="DI172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M172" i="1"/>
  <c r="P171" i="1"/>
  <c r="M171" i="1"/>
  <c r="Q171" i="1" s="1"/>
  <c r="DM170" i="1"/>
  <c r="DL170" i="1"/>
  <c r="DK170" i="1"/>
  <c r="DJ170" i="1"/>
  <c r="DI170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R170" i="1"/>
  <c r="M169" i="1"/>
  <c r="M170" i="1" s="1"/>
  <c r="DM168" i="1"/>
  <c r="DL168" i="1"/>
  <c r="DK168" i="1"/>
  <c r="DJ168" i="1"/>
  <c r="DI168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M167" i="1"/>
  <c r="M166" i="1"/>
  <c r="Q166" i="1" s="1"/>
  <c r="M165" i="1"/>
  <c r="M164" i="1"/>
  <c r="DM163" i="1"/>
  <c r="DL163" i="1"/>
  <c r="DK163" i="1"/>
  <c r="DJ163" i="1"/>
  <c r="DI163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M162" i="1"/>
  <c r="M163" i="1" s="1"/>
  <c r="DM161" i="1"/>
  <c r="DL161" i="1"/>
  <c r="DK161" i="1"/>
  <c r="DJ161" i="1"/>
  <c r="DI161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M160" i="1"/>
  <c r="M159" i="1"/>
  <c r="M158" i="1"/>
  <c r="M157" i="1"/>
  <c r="M156" i="1"/>
  <c r="M155" i="1"/>
  <c r="M154" i="1"/>
  <c r="M153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M151" i="1"/>
  <c r="M150" i="1"/>
  <c r="P150" i="1" s="1"/>
  <c r="M149" i="1"/>
  <c r="M148" i="1"/>
  <c r="P148" i="1" s="1"/>
  <c r="M147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Q134" i="1" s="1"/>
  <c r="M133" i="1"/>
  <c r="M132" i="1"/>
  <c r="Q132" i="1" s="1"/>
  <c r="M131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M129" i="1"/>
  <c r="Q129" i="1" s="1"/>
  <c r="M128" i="1"/>
  <c r="Q128" i="1" s="1"/>
  <c r="M127" i="1"/>
  <c r="Q127" i="1" s="1"/>
  <c r="M126" i="1"/>
  <c r="Q126" i="1" s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M124" i="1"/>
  <c r="M125" i="1" s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M122" i="1"/>
  <c r="M123" i="1" s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M120" i="1"/>
  <c r="R120" i="1" s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M119" i="1"/>
  <c r="M118" i="1"/>
  <c r="R118" i="1" s="1"/>
  <c r="R119" i="1" s="1"/>
  <c r="DN119" i="1" s="1"/>
  <c r="DO119" i="1" s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M116" i="1"/>
  <c r="M117" i="1" s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M114" i="1"/>
  <c r="M115" i="1" s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M112" i="1"/>
  <c r="M113" i="1" s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M110" i="1"/>
  <c r="M111" i="1" s="1"/>
  <c r="N111" i="1" s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M108" i="1"/>
  <c r="P108" i="1" s="1"/>
  <c r="M107" i="1"/>
  <c r="P107" i="1" s="1"/>
  <c r="M106" i="1"/>
  <c r="M105" i="1"/>
  <c r="M104" i="1"/>
  <c r="M103" i="1"/>
  <c r="P103" i="1" s="1"/>
  <c r="M102" i="1"/>
  <c r="P102" i="1" s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M100" i="1"/>
  <c r="M101" i="1" s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M98" i="1"/>
  <c r="M99" i="1" l="1"/>
  <c r="N99" i="1" s="1"/>
  <c r="P98" i="1"/>
  <c r="P99" i="1" s="1"/>
  <c r="P128" i="1"/>
  <c r="M199" i="1"/>
  <c r="BF198" i="1"/>
  <c r="DN198" i="1" s="1"/>
  <c r="DO198" i="1" s="1"/>
  <c r="U216" i="1"/>
  <c r="AS216" i="1"/>
  <c r="BQ216" i="1"/>
  <c r="CO216" i="1"/>
  <c r="M121" i="1"/>
  <c r="Q130" i="1"/>
  <c r="M176" i="1"/>
  <c r="N176" i="1" s="1"/>
  <c r="AP175" i="1"/>
  <c r="AP176" i="1" s="1"/>
  <c r="Q186" i="1"/>
  <c r="Q187" i="1" s="1"/>
  <c r="P186" i="1"/>
  <c r="P187" i="1" s="1"/>
  <c r="M195" i="1"/>
  <c r="N195" i="1" s="1"/>
  <c r="R209" i="1"/>
  <c r="R210" i="1" s="1"/>
  <c r="DN210" i="1" s="1"/>
  <c r="DO210" i="1" s="1"/>
  <c r="T216" i="1"/>
  <c r="X216" i="1"/>
  <c r="AB216" i="1"/>
  <c r="AF216" i="1"/>
  <c r="AJ216" i="1"/>
  <c r="AN216" i="1"/>
  <c r="AR216" i="1"/>
  <c r="AV216" i="1"/>
  <c r="AZ216" i="1"/>
  <c r="BD216" i="1"/>
  <c r="BH216" i="1"/>
  <c r="BL216" i="1"/>
  <c r="BP216" i="1"/>
  <c r="BT216" i="1"/>
  <c r="BX216" i="1"/>
  <c r="CB216" i="1"/>
  <c r="CF216" i="1"/>
  <c r="CJ216" i="1"/>
  <c r="CN216" i="1"/>
  <c r="CR216" i="1"/>
  <c r="CV216" i="1"/>
  <c r="CZ216" i="1"/>
  <c r="DD216" i="1"/>
  <c r="DH216" i="1"/>
  <c r="DL216" i="1"/>
  <c r="AG216" i="1"/>
  <c r="BE216" i="1"/>
  <c r="CC216" i="1"/>
  <c r="DA216" i="1"/>
  <c r="P166" i="1"/>
  <c r="R166" i="1" s="1"/>
  <c r="DN166" i="1" s="1"/>
  <c r="DO166" i="1" s="1"/>
  <c r="DN176" i="1"/>
  <c r="DO176" i="1" s="1"/>
  <c r="M187" i="1"/>
  <c r="N205" i="1"/>
  <c r="Q208" i="1"/>
  <c r="Q215" i="1"/>
  <c r="Y216" i="1"/>
  <c r="AC216" i="1"/>
  <c r="AK216" i="1"/>
  <c r="AO216" i="1"/>
  <c r="BA216" i="1"/>
  <c r="BM216" i="1"/>
  <c r="BU216" i="1"/>
  <c r="BY216" i="1"/>
  <c r="CG216" i="1"/>
  <c r="CK216" i="1"/>
  <c r="CW216" i="1"/>
  <c r="DI216" i="1"/>
  <c r="R128" i="1"/>
  <c r="M152" i="1"/>
  <c r="Q164" i="1"/>
  <c r="P164" i="1"/>
  <c r="M189" i="1"/>
  <c r="Q190" i="1"/>
  <c r="Q191" i="1" s="1"/>
  <c r="P190" i="1"/>
  <c r="DM216" i="1"/>
  <c r="V216" i="1"/>
  <c r="Z216" i="1"/>
  <c r="AD216" i="1"/>
  <c r="AH216" i="1"/>
  <c r="AL216" i="1"/>
  <c r="AX216" i="1"/>
  <c r="BB216" i="1"/>
  <c r="BJ216" i="1"/>
  <c r="BN216" i="1"/>
  <c r="BR216" i="1"/>
  <c r="BV216" i="1"/>
  <c r="CD216" i="1"/>
  <c r="CH216" i="1"/>
  <c r="CL216" i="1"/>
  <c r="CP216" i="1"/>
  <c r="CT216" i="1"/>
  <c r="CX216" i="1"/>
  <c r="DB216" i="1"/>
  <c r="DF216" i="1"/>
  <c r="DJ216" i="1"/>
  <c r="P127" i="1"/>
  <c r="P129" i="1"/>
  <c r="M146" i="1"/>
  <c r="P179" i="1"/>
  <c r="Q211" i="1"/>
  <c r="Q212" i="1" s="1"/>
  <c r="W216" i="1"/>
  <c r="AA216" i="1"/>
  <c r="AE216" i="1"/>
  <c r="AI216" i="1"/>
  <c r="AM216" i="1"/>
  <c r="AQ216" i="1"/>
  <c r="AU216" i="1"/>
  <c r="AY216" i="1"/>
  <c r="BC216" i="1"/>
  <c r="BG216" i="1"/>
  <c r="BK216" i="1"/>
  <c r="BS216" i="1"/>
  <c r="BW216" i="1"/>
  <c r="CA216" i="1"/>
  <c r="CE216" i="1"/>
  <c r="CI216" i="1"/>
  <c r="CM216" i="1"/>
  <c r="CU216" i="1"/>
  <c r="CY216" i="1"/>
  <c r="DC216" i="1"/>
  <c r="DG216" i="1"/>
  <c r="DK216" i="1"/>
  <c r="AN8" i="432"/>
  <c r="AN7" i="431"/>
  <c r="AN8" i="431" s="1"/>
  <c r="D11" i="431" s="1"/>
  <c r="AN7" i="429"/>
  <c r="AN7" i="427"/>
  <c r="DN7" i="427" s="1"/>
  <c r="DO7" i="427" s="1"/>
  <c r="D14" i="432"/>
  <c r="M9" i="432"/>
  <c r="E16" i="432" s="1"/>
  <c r="D12" i="431"/>
  <c r="M8" i="431"/>
  <c r="E14" i="431" s="1"/>
  <c r="M8" i="430"/>
  <c r="E14" i="430" s="1"/>
  <c r="M8" i="429"/>
  <c r="E14" i="429" s="1"/>
  <c r="D12" i="428"/>
  <c r="M8" i="428"/>
  <c r="E14" i="428" s="1"/>
  <c r="M8" i="427"/>
  <c r="E14" i="427" s="1"/>
  <c r="R108" i="1"/>
  <c r="DN108" i="1" s="1"/>
  <c r="DO108" i="1" s="1"/>
  <c r="BO181" i="1"/>
  <c r="BO182" i="1" s="1"/>
  <c r="P182" i="1"/>
  <c r="R121" i="1"/>
  <c r="DN121" i="1" s="1"/>
  <c r="DO121" i="1" s="1"/>
  <c r="DN120" i="1"/>
  <c r="DO120" i="1" s="1"/>
  <c r="N182" i="1"/>
  <c r="DN201" i="1"/>
  <c r="DO201" i="1" s="1"/>
  <c r="P174" i="1"/>
  <c r="R102" i="1"/>
  <c r="DN102" i="1" s="1"/>
  <c r="DO102" i="1" s="1"/>
  <c r="DN128" i="1"/>
  <c r="DO128" i="1" s="1"/>
  <c r="R184" i="1"/>
  <c r="R171" i="1"/>
  <c r="R172" i="1" s="1"/>
  <c r="Q172" i="1"/>
  <c r="N199" i="1"/>
  <c r="R213" i="1"/>
  <c r="R194" i="1"/>
  <c r="R103" i="1"/>
  <c r="DN103" i="1" s="1"/>
  <c r="DO103" i="1" s="1"/>
  <c r="Q148" i="1"/>
  <c r="R148" i="1" s="1"/>
  <c r="DN148" i="1" s="1"/>
  <c r="DO148" i="1" s="1"/>
  <c r="Q150" i="1"/>
  <c r="R150" i="1" s="1"/>
  <c r="Q173" i="1"/>
  <c r="P180" i="1"/>
  <c r="R183" i="1"/>
  <c r="DN183" i="1" s="1"/>
  <c r="DO183" i="1" s="1"/>
  <c r="BF199" i="1"/>
  <c r="DN199" i="1" s="1"/>
  <c r="DO199" i="1" s="1"/>
  <c r="P207" i="1"/>
  <c r="R207" i="1" s="1"/>
  <c r="P214" i="1"/>
  <c r="R214" i="1" s="1"/>
  <c r="Q98" i="1"/>
  <c r="Q99" i="1" s="1"/>
  <c r="P106" i="1"/>
  <c r="AP110" i="1"/>
  <c r="P112" i="1"/>
  <c r="P137" i="1"/>
  <c r="P139" i="1"/>
  <c r="P141" i="1"/>
  <c r="R141" i="1" s="1"/>
  <c r="P143" i="1"/>
  <c r="P145" i="1"/>
  <c r="P154" i="1"/>
  <c r="P156" i="1"/>
  <c r="R156" i="1" s="1"/>
  <c r="P158" i="1"/>
  <c r="P160" i="1"/>
  <c r="P165" i="1"/>
  <c r="P167" i="1"/>
  <c r="P172" i="1"/>
  <c r="P194" i="1"/>
  <c r="Q112" i="1"/>
  <c r="R127" i="1"/>
  <c r="DN127" i="1" s="1"/>
  <c r="DO127" i="1" s="1"/>
  <c r="R129" i="1"/>
  <c r="DN129" i="1" s="1"/>
  <c r="DO129" i="1" s="1"/>
  <c r="Q137" i="1"/>
  <c r="Q139" i="1"/>
  <c r="Q141" i="1"/>
  <c r="Q143" i="1"/>
  <c r="Q145" i="1"/>
  <c r="Q154" i="1"/>
  <c r="Q156" i="1"/>
  <c r="Q158" i="1"/>
  <c r="Q160" i="1"/>
  <c r="Q165" i="1"/>
  <c r="Q168" i="1" s="1"/>
  <c r="Q167" i="1"/>
  <c r="P211" i="1"/>
  <c r="R211" i="1" s="1"/>
  <c r="R212" i="1" s="1"/>
  <c r="P104" i="1"/>
  <c r="M109" i="1"/>
  <c r="N109" i="1" s="1"/>
  <c r="P124" i="1"/>
  <c r="P131" i="1"/>
  <c r="P133" i="1"/>
  <c r="R133" i="1" s="1"/>
  <c r="P135" i="1"/>
  <c r="M174" i="1"/>
  <c r="DN175" i="1"/>
  <c r="DO175" i="1" s="1"/>
  <c r="P184" i="1"/>
  <c r="P192" i="1"/>
  <c r="BF196" i="1"/>
  <c r="P100" i="1"/>
  <c r="P114" i="1"/>
  <c r="R122" i="1"/>
  <c r="Q124" i="1"/>
  <c r="Q125" i="1" s="1"/>
  <c r="Q131" i="1"/>
  <c r="Q133" i="1"/>
  <c r="P147" i="1"/>
  <c r="P149" i="1"/>
  <c r="P151" i="1"/>
  <c r="P162" i="1"/>
  <c r="P169" i="1"/>
  <c r="AT177" i="1"/>
  <c r="AT178" i="1" s="1"/>
  <c r="DN178" i="1" s="1"/>
  <c r="DO178" i="1" s="1"/>
  <c r="R192" i="1"/>
  <c r="R195" i="1" s="1"/>
  <c r="R200" i="1"/>
  <c r="R201" i="1" s="1"/>
  <c r="M208" i="1"/>
  <c r="N208" i="1" s="1"/>
  <c r="DN209" i="1"/>
  <c r="DO209" i="1" s="1"/>
  <c r="M215" i="1"/>
  <c r="N215" i="1" s="1"/>
  <c r="Q114" i="1"/>
  <c r="Q115" i="1" s="1"/>
  <c r="R124" i="1"/>
  <c r="R125" i="1" s="1"/>
  <c r="M130" i="1"/>
  <c r="R131" i="1"/>
  <c r="Q147" i="1"/>
  <c r="Q149" i="1"/>
  <c r="R149" i="1" s="1"/>
  <c r="Q151" i="1"/>
  <c r="Q162" i="1"/>
  <c r="Q163" i="1" s="1"/>
  <c r="Q169" i="1"/>
  <c r="Q170" i="1" s="1"/>
  <c r="DN200" i="1"/>
  <c r="DO200" i="1" s="1"/>
  <c r="R204" i="1"/>
  <c r="P206" i="1"/>
  <c r="P213" i="1"/>
  <c r="BZ114" i="1"/>
  <c r="BZ115" i="1" s="1"/>
  <c r="BZ216" i="1" s="1"/>
  <c r="P126" i="1"/>
  <c r="M161" i="1"/>
  <c r="M168" i="1"/>
  <c r="Q179" i="1"/>
  <c r="Q180" i="1" s="1"/>
  <c r="R202" i="1"/>
  <c r="R107" i="1"/>
  <c r="DN107" i="1" s="1"/>
  <c r="DO107" i="1" s="1"/>
  <c r="R116" i="1"/>
  <c r="DN118" i="1"/>
  <c r="DO118" i="1" s="1"/>
  <c r="P138" i="1"/>
  <c r="P140" i="1"/>
  <c r="P142" i="1"/>
  <c r="P144" i="1"/>
  <c r="P153" i="1"/>
  <c r="R153" i="1" s="1"/>
  <c r="P155" i="1"/>
  <c r="R155" i="1" s="1"/>
  <c r="P157" i="1"/>
  <c r="P159" i="1"/>
  <c r="R159" i="1" s="1"/>
  <c r="BO179" i="1"/>
  <c r="BO180" i="1" s="1"/>
  <c r="BO216" i="1" s="1"/>
  <c r="M185" i="1"/>
  <c r="N189" i="1" s="1"/>
  <c r="P188" i="1"/>
  <c r="P105" i="1"/>
  <c r="R105" i="1" s="1"/>
  <c r="P136" i="1"/>
  <c r="Q138" i="1"/>
  <c r="Q140" i="1"/>
  <c r="Q142" i="1"/>
  <c r="Q144" i="1"/>
  <c r="Q153" i="1"/>
  <c r="Q155" i="1"/>
  <c r="Q157" i="1"/>
  <c r="Q159" i="1"/>
  <c r="P132" i="1"/>
  <c r="P134" i="1"/>
  <c r="DN84" i="2"/>
  <c r="DO84" i="2" s="1"/>
  <c r="DM124" i="2"/>
  <c r="DL124" i="2"/>
  <c r="DK124" i="2"/>
  <c r="DJ124" i="2"/>
  <c r="DI124" i="2"/>
  <c r="DH124" i="2"/>
  <c r="DG124" i="2"/>
  <c r="DF124" i="2"/>
  <c r="DE124" i="2"/>
  <c r="DD124" i="2"/>
  <c r="DC124" i="2"/>
  <c r="DB124" i="2"/>
  <c r="DA124" i="2"/>
  <c r="CZ124" i="2"/>
  <c r="CZ125" i="2" s="1"/>
  <c r="CY124" i="2"/>
  <c r="CX124" i="2"/>
  <c r="CW124" i="2"/>
  <c r="CV124" i="2"/>
  <c r="CU124" i="2"/>
  <c r="CT124" i="2"/>
  <c r="CS124" i="2"/>
  <c r="CR124" i="2"/>
  <c r="CQ124" i="2"/>
  <c r="CP124" i="2"/>
  <c r="CO124" i="2"/>
  <c r="CN124" i="2"/>
  <c r="CM124" i="2"/>
  <c r="CL124" i="2"/>
  <c r="CK124" i="2"/>
  <c r="CJ124" i="2"/>
  <c r="CJ125" i="2" s="1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T125" i="2" s="1"/>
  <c r="BS124" i="2"/>
  <c r="BR124" i="2"/>
  <c r="BQ124" i="2"/>
  <c r="BP124" i="2"/>
  <c r="BO124" i="2"/>
  <c r="BN124" i="2"/>
  <c r="BM124" i="2"/>
  <c r="BL124" i="2"/>
  <c r="BK124" i="2"/>
  <c r="BJ124" i="2"/>
  <c r="BI124" i="2"/>
  <c r="BH124" i="2"/>
  <c r="BG124" i="2"/>
  <c r="BF124" i="2"/>
  <c r="BE124" i="2"/>
  <c r="BD124" i="2"/>
  <c r="BD125" i="2" s="1"/>
  <c r="BC124" i="2"/>
  <c r="BB124" i="2"/>
  <c r="BA124" i="2"/>
  <c r="AZ124" i="2"/>
  <c r="AY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L124" i="2"/>
  <c r="AK124" i="2"/>
  <c r="AJ124" i="2"/>
  <c r="AJ125" i="2" s="1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X125" i="2" s="1"/>
  <c r="W124" i="2"/>
  <c r="V124" i="2"/>
  <c r="U124" i="2"/>
  <c r="T124" i="2"/>
  <c r="S124" i="2"/>
  <c r="M123" i="2"/>
  <c r="Q123" i="2" s="1"/>
  <c r="M122" i="2"/>
  <c r="Q122" i="2" s="1"/>
  <c r="Q124" i="2" s="1"/>
  <c r="DM121" i="2"/>
  <c r="DL121" i="2"/>
  <c r="DK121" i="2"/>
  <c r="DJ121" i="2"/>
  <c r="DI121" i="2"/>
  <c r="DH121" i="2"/>
  <c r="DG121" i="2"/>
  <c r="DF121" i="2"/>
  <c r="DF125" i="2" s="1"/>
  <c r="DE121" i="2"/>
  <c r="DD121" i="2"/>
  <c r="DC121" i="2"/>
  <c r="DB121" i="2"/>
  <c r="DA121" i="2"/>
  <c r="CZ121" i="2"/>
  <c r="CY121" i="2"/>
  <c r="CX121" i="2"/>
  <c r="CX125" i="2" s="1"/>
  <c r="CW121" i="2"/>
  <c r="CV121" i="2"/>
  <c r="CU121" i="2"/>
  <c r="CT121" i="2"/>
  <c r="CS121" i="2"/>
  <c r="CR121" i="2"/>
  <c r="CQ121" i="2"/>
  <c r="CP121" i="2"/>
  <c r="CP125" i="2" s="1"/>
  <c r="CO121" i="2"/>
  <c r="CN121" i="2"/>
  <c r="CM121" i="2"/>
  <c r="CL121" i="2"/>
  <c r="CK121" i="2"/>
  <c r="CJ121" i="2"/>
  <c r="CI121" i="2"/>
  <c r="CH121" i="2"/>
  <c r="CH125" i="2" s="1"/>
  <c r="CG121" i="2"/>
  <c r="CF121" i="2"/>
  <c r="CE121" i="2"/>
  <c r="CD121" i="2"/>
  <c r="CC121" i="2"/>
  <c r="CB121" i="2"/>
  <c r="CA121" i="2"/>
  <c r="BZ121" i="2"/>
  <c r="BY121" i="2"/>
  <c r="BX121" i="2"/>
  <c r="BW121" i="2"/>
  <c r="BV121" i="2"/>
  <c r="BU121" i="2"/>
  <c r="BT121" i="2"/>
  <c r="BS121" i="2"/>
  <c r="BR121" i="2"/>
  <c r="BR125" i="2" s="1"/>
  <c r="BQ121" i="2"/>
  <c r="BP121" i="2"/>
  <c r="BO121" i="2"/>
  <c r="BN121" i="2"/>
  <c r="BM121" i="2"/>
  <c r="BL121" i="2"/>
  <c r="BK121" i="2"/>
  <c r="BJ121" i="2"/>
  <c r="BJ125" i="2" s="1"/>
  <c r="BI121" i="2"/>
  <c r="BH121" i="2"/>
  <c r="BG121" i="2"/>
  <c r="BF121" i="2"/>
  <c r="BE121" i="2"/>
  <c r="BD121" i="2"/>
  <c r="BC121" i="2"/>
  <c r="BB121" i="2"/>
  <c r="BA121" i="2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M121" i="2"/>
  <c r="P120" i="2"/>
  <c r="M120" i="2"/>
  <c r="Q120" i="2" s="1"/>
  <c r="Q121" i="2" s="1"/>
  <c r="DM119" i="2"/>
  <c r="DL119" i="2"/>
  <c r="DK119" i="2"/>
  <c r="DJ119" i="2"/>
  <c r="DI119" i="2"/>
  <c r="DH119" i="2"/>
  <c r="DH125" i="2" s="1"/>
  <c r="DG119" i="2"/>
  <c r="DF119" i="2"/>
  <c r="DE119" i="2"/>
  <c r="DD119" i="2"/>
  <c r="DC119" i="2"/>
  <c r="DB119" i="2"/>
  <c r="DA119" i="2"/>
  <c r="CZ119" i="2"/>
  <c r="CY119" i="2"/>
  <c r="CX119" i="2"/>
  <c r="CW119" i="2"/>
  <c r="CV119" i="2"/>
  <c r="CU119" i="2"/>
  <c r="CT119" i="2"/>
  <c r="CS119" i="2"/>
  <c r="CR119" i="2"/>
  <c r="CR125" i="2" s="1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B119" i="2"/>
  <c r="CB125" i="2" s="1"/>
  <c r="CA119" i="2"/>
  <c r="BZ119" i="2"/>
  <c r="BY119" i="2"/>
  <c r="BX119" i="2"/>
  <c r="BW119" i="2"/>
  <c r="BV119" i="2"/>
  <c r="BU119" i="2"/>
  <c r="BT119" i="2"/>
  <c r="BS119" i="2"/>
  <c r="BR119" i="2"/>
  <c r="BQ119" i="2"/>
  <c r="BP119" i="2"/>
  <c r="BO119" i="2"/>
  <c r="BN119" i="2"/>
  <c r="BM119" i="2"/>
  <c r="BL119" i="2"/>
  <c r="BL125" i="2" s="1"/>
  <c r="BK119" i="2"/>
  <c r="BJ119" i="2"/>
  <c r="BI119" i="2"/>
  <c r="BH119" i="2"/>
  <c r="BG119" i="2"/>
  <c r="BF119" i="2"/>
  <c r="BE119" i="2"/>
  <c r="BD119" i="2"/>
  <c r="BC119" i="2"/>
  <c r="BB119" i="2"/>
  <c r="BA119" i="2"/>
  <c r="AZ119" i="2"/>
  <c r="AZ125" i="2" s="1"/>
  <c r="AY119" i="2"/>
  <c r="AX119" i="2"/>
  <c r="AW119" i="2"/>
  <c r="AV119" i="2"/>
  <c r="AU119" i="2"/>
  <c r="AT119" i="2"/>
  <c r="AS119" i="2"/>
  <c r="AR119" i="2"/>
  <c r="AQ119" i="2"/>
  <c r="AP119" i="2"/>
  <c r="AO119" i="2"/>
  <c r="AN119" i="2"/>
  <c r="AN125" i="2" s="1"/>
  <c r="AM119" i="2"/>
  <c r="AL119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T125" i="2" s="1"/>
  <c r="S119" i="2"/>
  <c r="M118" i="2"/>
  <c r="M119" i="2" s="1"/>
  <c r="DM117" i="2"/>
  <c r="DL117" i="2"/>
  <c r="DK117" i="2"/>
  <c r="DJ117" i="2"/>
  <c r="DI117" i="2"/>
  <c r="DH117" i="2"/>
  <c r="DG117" i="2"/>
  <c r="DF117" i="2"/>
  <c r="DE117" i="2"/>
  <c r="DD117" i="2"/>
  <c r="DC117" i="2"/>
  <c r="DB117" i="2"/>
  <c r="DA117" i="2"/>
  <c r="CZ117" i="2"/>
  <c r="CY117" i="2"/>
  <c r="CX117" i="2"/>
  <c r="CW117" i="2"/>
  <c r="CV117" i="2"/>
  <c r="CU117" i="2"/>
  <c r="CT117" i="2"/>
  <c r="CS117" i="2"/>
  <c r="CR117" i="2"/>
  <c r="CQ117" i="2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V117" i="2"/>
  <c r="BU117" i="2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M116" i="2"/>
  <c r="P116" i="2" s="1"/>
  <c r="M115" i="2"/>
  <c r="Q115" i="2" s="1"/>
  <c r="DM114" i="2"/>
  <c r="DL114" i="2"/>
  <c r="DK114" i="2"/>
  <c r="DJ114" i="2"/>
  <c r="DI114" i="2"/>
  <c r="DH114" i="2"/>
  <c r="DG114" i="2"/>
  <c r="DF114" i="2"/>
  <c r="DE114" i="2"/>
  <c r="DD114" i="2"/>
  <c r="DC114" i="2"/>
  <c r="DB114" i="2"/>
  <c r="DA114" i="2"/>
  <c r="CZ114" i="2"/>
  <c r="CY114" i="2"/>
  <c r="CX114" i="2"/>
  <c r="CW114" i="2"/>
  <c r="CV114" i="2"/>
  <c r="CU114" i="2"/>
  <c r="CT114" i="2"/>
  <c r="CS114" i="2"/>
  <c r="CR114" i="2"/>
  <c r="CQ114" i="2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V114" i="2"/>
  <c r="BU114" i="2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DN114" i="2" s="1"/>
  <c r="DO114" i="2" s="1"/>
  <c r="M114" i="2"/>
  <c r="N114" i="2" s="1"/>
  <c r="R113" i="2"/>
  <c r="R114" i="2" s="1"/>
  <c r="M113" i="2"/>
  <c r="DM112" i="2"/>
  <c r="DL112" i="2"/>
  <c r="DK112" i="2"/>
  <c r="DJ112" i="2"/>
  <c r="DI112" i="2"/>
  <c r="DH112" i="2"/>
  <c r="DG112" i="2"/>
  <c r="DF112" i="2"/>
  <c r="DE112" i="2"/>
  <c r="DD112" i="2"/>
  <c r="DC112" i="2"/>
  <c r="DB112" i="2"/>
  <c r="DA112" i="2"/>
  <c r="CZ112" i="2"/>
  <c r="CY112" i="2"/>
  <c r="CX112" i="2"/>
  <c r="CW112" i="2"/>
  <c r="CV112" i="2"/>
  <c r="CU112" i="2"/>
  <c r="CT112" i="2"/>
  <c r="CS112" i="2"/>
  <c r="CR112" i="2"/>
  <c r="CQ112" i="2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M111" i="2"/>
  <c r="M112" i="2" s="1"/>
  <c r="DM110" i="2"/>
  <c r="DL110" i="2"/>
  <c r="DK110" i="2"/>
  <c r="DJ110" i="2"/>
  <c r="DI110" i="2"/>
  <c r="DH110" i="2"/>
  <c r="DG110" i="2"/>
  <c r="DF110" i="2"/>
  <c r="DE110" i="2"/>
  <c r="DD110" i="2"/>
  <c r="DC110" i="2"/>
  <c r="DB110" i="2"/>
  <c r="DA110" i="2"/>
  <c r="CZ110" i="2"/>
  <c r="CY110" i="2"/>
  <c r="CX110" i="2"/>
  <c r="CW110" i="2"/>
  <c r="CV110" i="2"/>
  <c r="CU110" i="2"/>
  <c r="CT110" i="2"/>
  <c r="CS110" i="2"/>
  <c r="CR110" i="2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M109" i="2"/>
  <c r="M110" i="2" s="1"/>
  <c r="N110" i="2" s="1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M107" i="2"/>
  <c r="BF107" i="2" s="1"/>
  <c r="DN107" i="2" s="1"/>
  <c r="DO107" i="2" s="1"/>
  <c r="DM106" i="2"/>
  <c r="DL106" i="2"/>
  <c r="DK106" i="2"/>
  <c r="DJ106" i="2"/>
  <c r="DI106" i="2"/>
  <c r="DH106" i="2"/>
  <c r="DG106" i="2"/>
  <c r="DF106" i="2"/>
  <c r="DE106" i="2"/>
  <c r="DD106" i="2"/>
  <c r="DC106" i="2"/>
  <c r="DB106" i="2"/>
  <c r="DA106" i="2"/>
  <c r="CZ106" i="2"/>
  <c r="CY106" i="2"/>
  <c r="CX106" i="2"/>
  <c r="CW106" i="2"/>
  <c r="CV106" i="2"/>
  <c r="CU106" i="2"/>
  <c r="CT106" i="2"/>
  <c r="CS106" i="2"/>
  <c r="CR106" i="2"/>
  <c r="CQ106" i="2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M106" i="2"/>
  <c r="BF105" i="2"/>
  <c r="DN105" i="2" s="1"/>
  <c r="DO105" i="2" s="1"/>
  <c r="M105" i="2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V104" i="2"/>
  <c r="BU104" i="2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M103" i="2"/>
  <c r="P103" i="2" s="1"/>
  <c r="M102" i="2"/>
  <c r="P102" i="2" s="1"/>
  <c r="M101" i="2"/>
  <c r="M104" i="2" s="1"/>
  <c r="N104" i="2" s="1"/>
  <c r="DM100" i="2"/>
  <c r="DL100" i="2"/>
  <c r="DK100" i="2"/>
  <c r="DJ100" i="2"/>
  <c r="DI100" i="2"/>
  <c r="DH100" i="2"/>
  <c r="DG100" i="2"/>
  <c r="DF100" i="2"/>
  <c r="DE100" i="2"/>
  <c r="DD100" i="2"/>
  <c r="DC100" i="2"/>
  <c r="DB100" i="2"/>
  <c r="DA100" i="2"/>
  <c r="CZ100" i="2"/>
  <c r="CY100" i="2"/>
  <c r="CX100" i="2"/>
  <c r="CW100" i="2"/>
  <c r="CV100" i="2"/>
  <c r="CU100" i="2"/>
  <c r="CT100" i="2"/>
  <c r="CS100" i="2"/>
  <c r="CR100" i="2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BU100" i="2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M99" i="2"/>
  <c r="M100" i="2" s="1"/>
  <c r="N100" i="2" s="1"/>
  <c r="DM98" i="2"/>
  <c r="DL98" i="2"/>
  <c r="DK98" i="2"/>
  <c r="DJ98" i="2"/>
  <c r="DI98" i="2"/>
  <c r="DH98" i="2"/>
  <c r="DG98" i="2"/>
  <c r="DF98" i="2"/>
  <c r="DE98" i="2"/>
  <c r="DD98" i="2"/>
  <c r="DC98" i="2"/>
  <c r="DB98" i="2"/>
  <c r="DA98" i="2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V98" i="2"/>
  <c r="BU98" i="2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M98" i="2"/>
  <c r="P97" i="2"/>
  <c r="P98" i="2" s="1"/>
  <c r="M97" i="2"/>
  <c r="Q97" i="2" s="1"/>
  <c r="Q98" i="2" s="1"/>
  <c r="DM96" i="2"/>
  <c r="DL96" i="2"/>
  <c r="DK96" i="2"/>
  <c r="DJ96" i="2"/>
  <c r="DI96" i="2"/>
  <c r="DH96" i="2"/>
  <c r="DG96" i="2"/>
  <c r="DF96" i="2"/>
  <c r="DE96" i="2"/>
  <c r="DD96" i="2"/>
  <c r="DC96" i="2"/>
  <c r="DB96" i="2"/>
  <c r="DA96" i="2"/>
  <c r="CZ96" i="2"/>
  <c r="CY96" i="2"/>
  <c r="CX96" i="2"/>
  <c r="CW96" i="2"/>
  <c r="CV96" i="2"/>
  <c r="CU96" i="2"/>
  <c r="CT96" i="2"/>
  <c r="CS96" i="2"/>
  <c r="CR96" i="2"/>
  <c r="CQ96" i="2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M96" i="2"/>
  <c r="M95" i="2"/>
  <c r="Q95" i="2" s="1"/>
  <c r="Q96" i="2" s="1"/>
  <c r="DM94" i="2"/>
  <c r="DL94" i="2"/>
  <c r="DK94" i="2"/>
  <c r="DJ94" i="2"/>
  <c r="DI94" i="2"/>
  <c r="DH94" i="2"/>
  <c r="DG94" i="2"/>
  <c r="DF94" i="2"/>
  <c r="DE94" i="2"/>
  <c r="DD94" i="2"/>
  <c r="DC94" i="2"/>
  <c r="DB94" i="2"/>
  <c r="DA94" i="2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M93" i="2"/>
  <c r="M92" i="2"/>
  <c r="M94" i="2" s="1"/>
  <c r="DM91" i="2"/>
  <c r="DL91" i="2"/>
  <c r="DK91" i="2"/>
  <c r="DJ91" i="2"/>
  <c r="DI91" i="2"/>
  <c r="DH91" i="2"/>
  <c r="DG91" i="2"/>
  <c r="DF91" i="2"/>
  <c r="DE91" i="2"/>
  <c r="DD91" i="2"/>
  <c r="DC91" i="2"/>
  <c r="DB91" i="2"/>
  <c r="DA91" i="2"/>
  <c r="CZ91" i="2"/>
  <c r="CY91" i="2"/>
  <c r="CX91" i="2"/>
  <c r="CW91" i="2"/>
  <c r="CV91" i="2"/>
  <c r="CU91" i="2"/>
  <c r="CT91" i="2"/>
  <c r="CS91" i="2"/>
  <c r="CR91" i="2"/>
  <c r="CQ91" i="2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M90" i="2"/>
  <c r="M91" i="2" s="1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V89" i="2"/>
  <c r="BU89" i="2"/>
  <c r="BT89" i="2"/>
  <c r="BS89" i="2"/>
  <c r="BR89" i="2"/>
  <c r="BQ89" i="2"/>
  <c r="BP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8" i="2"/>
  <c r="Q89" i="2" s="1"/>
  <c r="M88" i="2"/>
  <c r="M89" i="2" s="1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M86" i="2"/>
  <c r="DM85" i="2"/>
  <c r="DL85" i="2"/>
  <c r="DK85" i="2"/>
  <c r="DJ85" i="2"/>
  <c r="DI85" i="2"/>
  <c r="DH85" i="2"/>
  <c r="DG85" i="2"/>
  <c r="DF85" i="2"/>
  <c r="DE85" i="2"/>
  <c r="DD85" i="2"/>
  <c r="DC85" i="2"/>
  <c r="DB85" i="2"/>
  <c r="DA85" i="2"/>
  <c r="CZ85" i="2"/>
  <c r="CY85" i="2"/>
  <c r="CX85" i="2"/>
  <c r="CW85" i="2"/>
  <c r="CV85" i="2"/>
  <c r="CU85" i="2"/>
  <c r="CT85" i="2"/>
  <c r="CS85" i="2"/>
  <c r="CR85" i="2"/>
  <c r="CQ85" i="2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M85" i="2"/>
  <c r="N85" i="2" s="1"/>
  <c r="M84" i="2"/>
  <c r="AP84" i="2" s="1"/>
  <c r="DM83" i="2"/>
  <c r="DL83" i="2"/>
  <c r="DK83" i="2"/>
  <c r="DJ83" i="2"/>
  <c r="DI83" i="2"/>
  <c r="DH83" i="2"/>
  <c r="DG83" i="2"/>
  <c r="DF83" i="2"/>
  <c r="DE83" i="2"/>
  <c r="DD83" i="2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M82" i="2"/>
  <c r="P82" i="2" s="1"/>
  <c r="DM81" i="2"/>
  <c r="DL81" i="2"/>
  <c r="DK81" i="2"/>
  <c r="DJ81" i="2"/>
  <c r="DI81" i="2"/>
  <c r="DH81" i="2"/>
  <c r="DG81" i="2"/>
  <c r="DF81" i="2"/>
  <c r="DE81" i="2"/>
  <c r="DD81" i="2"/>
  <c r="DC81" i="2"/>
  <c r="DB81" i="2"/>
  <c r="DA81" i="2"/>
  <c r="CZ81" i="2"/>
  <c r="CY81" i="2"/>
  <c r="CX81" i="2"/>
  <c r="CW81" i="2"/>
  <c r="CV81" i="2"/>
  <c r="CU81" i="2"/>
  <c r="CT81" i="2"/>
  <c r="CS81" i="2"/>
  <c r="CR81" i="2"/>
  <c r="CQ81" i="2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M80" i="2"/>
  <c r="M81" i="2" s="1"/>
  <c r="DM79" i="2"/>
  <c r="DL79" i="2"/>
  <c r="DK79" i="2"/>
  <c r="DJ79" i="2"/>
  <c r="DI79" i="2"/>
  <c r="DH79" i="2"/>
  <c r="DG79" i="2"/>
  <c r="DF79" i="2"/>
  <c r="DE79" i="2"/>
  <c r="DD79" i="2"/>
  <c r="DC79" i="2"/>
  <c r="DB79" i="2"/>
  <c r="DA79" i="2"/>
  <c r="CZ79" i="2"/>
  <c r="CY79" i="2"/>
  <c r="CX79" i="2"/>
  <c r="CW79" i="2"/>
  <c r="CV79" i="2"/>
  <c r="CU79" i="2"/>
  <c r="CT79" i="2"/>
  <c r="CS79" i="2"/>
  <c r="CR79" i="2"/>
  <c r="CQ79" i="2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R79" i="2"/>
  <c r="P78" i="2"/>
  <c r="M78" i="2"/>
  <c r="M79" i="2" s="1"/>
  <c r="DM77" i="2"/>
  <c r="DL77" i="2"/>
  <c r="DK77" i="2"/>
  <c r="DJ77" i="2"/>
  <c r="DI77" i="2"/>
  <c r="DH77" i="2"/>
  <c r="DG77" i="2"/>
  <c r="DF77" i="2"/>
  <c r="DE77" i="2"/>
  <c r="DD77" i="2"/>
  <c r="DC77" i="2"/>
  <c r="DB77" i="2"/>
  <c r="DA77" i="2"/>
  <c r="CZ77" i="2"/>
  <c r="CY77" i="2"/>
  <c r="CX77" i="2"/>
  <c r="CW77" i="2"/>
  <c r="CV77" i="2"/>
  <c r="CU77" i="2"/>
  <c r="CT77" i="2"/>
  <c r="CS77" i="2"/>
  <c r="CR77" i="2"/>
  <c r="CQ77" i="2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M76" i="2"/>
  <c r="Q76" i="2" s="1"/>
  <c r="M75" i="2"/>
  <c r="M74" i="2"/>
  <c r="Q74" i="2" s="1"/>
  <c r="M73" i="2"/>
  <c r="DM72" i="2"/>
  <c r="DL72" i="2"/>
  <c r="DK72" i="2"/>
  <c r="DJ72" i="2"/>
  <c r="DI72" i="2"/>
  <c r="DH72" i="2"/>
  <c r="DG72" i="2"/>
  <c r="DF72" i="2"/>
  <c r="DE72" i="2"/>
  <c r="DD72" i="2"/>
  <c r="DC72" i="2"/>
  <c r="DB72" i="2"/>
  <c r="DA72" i="2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P71" i="2"/>
  <c r="M71" i="2"/>
  <c r="M72" i="2" s="1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M69" i="2"/>
  <c r="Q69" i="2" s="1"/>
  <c r="P68" i="2"/>
  <c r="M68" i="2"/>
  <c r="M67" i="2"/>
  <c r="Q67" i="2" s="1"/>
  <c r="M66" i="2"/>
  <c r="M65" i="2"/>
  <c r="M64" i="2"/>
  <c r="M63" i="2"/>
  <c r="M62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M60" i="2"/>
  <c r="M59" i="2"/>
  <c r="P59" i="2" s="1"/>
  <c r="M58" i="2"/>
  <c r="M57" i="2"/>
  <c r="P57" i="2" s="1"/>
  <c r="M56" i="2"/>
  <c r="M61" i="2" s="1"/>
  <c r="DM55" i="2"/>
  <c r="DL55" i="2"/>
  <c r="DK55" i="2"/>
  <c r="DJ55" i="2"/>
  <c r="DI55" i="2"/>
  <c r="DH55" i="2"/>
  <c r="DG55" i="2"/>
  <c r="DF55" i="2"/>
  <c r="DE55" i="2"/>
  <c r="DD55" i="2"/>
  <c r="DC55" i="2"/>
  <c r="DB55" i="2"/>
  <c r="DA55" i="2"/>
  <c r="CZ55" i="2"/>
  <c r="CY55" i="2"/>
  <c r="CX55" i="2"/>
  <c r="CW55" i="2"/>
  <c r="CV55" i="2"/>
  <c r="CU55" i="2"/>
  <c r="CT55" i="2"/>
  <c r="CS55" i="2"/>
  <c r="CR55" i="2"/>
  <c r="CQ55" i="2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M54" i="2"/>
  <c r="M53" i="2"/>
  <c r="M52" i="2"/>
  <c r="M51" i="2"/>
  <c r="Q51" i="2" s="1"/>
  <c r="M50" i="2"/>
  <c r="M49" i="2"/>
  <c r="M48" i="2"/>
  <c r="Q48" i="2" s="1"/>
  <c r="M47" i="2"/>
  <c r="M46" i="2"/>
  <c r="M45" i="2"/>
  <c r="P45" i="2" s="1"/>
  <c r="P44" i="2"/>
  <c r="M44" i="2"/>
  <c r="M43" i="2"/>
  <c r="Q43" i="2" s="1"/>
  <c r="M42" i="2"/>
  <c r="M41" i="2"/>
  <c r="Q41" i="2" s="1"/>
  <c r="M40" i="2"/>
  <c r="DM39" i="2"/>
  <c r="DL39" i="2"/>
  <c r="DK39" i="2"/>
  <c r="DJ39" i="2"/>
  <c r="DI39" i="2"/>
  <c r="DH39" i="2"/>
  <c r="DG39" i="2"/>
  <c r="DF39" i="2"/>
  <c r="DE39" i="2"/>
  <c r="DD39" i="2"/>
  <c r="DC39" i="2"/>
  <c r="DB39" i="2"/>
  <c r="DA39" i="2"/>
  <c r="CZ39" i="2"/>
  <c r="CY39" i="2"/>
  <c r="CX39" i="2"/>
  <c r="CW39" i="2"/>
  <c r="CV39" i="2"/>
  <c r="CU39" i="2"/>
  <c r="CT39" i="2"/>
  <c r="CS39" i="2"/>
  <c r="CR39" i="2"/>
  <c r="CQ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M38" i="2"/>
  <c r="P38" i="2" s="1"/>
  <c r="M37" i="2"/>
  <c r="M36" i="2"/>
  <c r="P36" i="2" s="1"/>
  <c r="M35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M33" i="2"/>
  <c r="M34" i="2" s="1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1" i="2"/>
  <c r="M31" i="2"/>
  <c r="M32" i="2" s="1"/>
  <c r="DM30" i="2"/>
  <c r="DL30" i="2"/>
  <c r="DK30" i="2"/>
  <c r="DJ30" i="2"/>
  <c r="DI30" i="2"/>
  <c r="DH30" i="2"/>
  <c r="DG30" i="2"/>
  <c r="DF30" i="2"/>
  <c r="DE30" i="2"/>
  <c r="DD30" i="2"/>
  <c r="DC30" i="2"/>
  <c r="DB30" i="2"/>
  <c r="DA30" i="2"/>
  <c r="CZ30" i="2"/>
  <c r="CY30" i="2"/>
  <c r="CX30" i="2"/>
  <c r="CW30" i="2"/>
  <c r="CV30" i="2"/>
  <c r="CU30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M29" i="2"/>
  <c r="M30" i="2" s="1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M27" i="2"/>
  <c r="M28" i="2" s="1"/>
  <c r="DM26" i="2"/>
  <c r="DL26" i="2"/>
  <c r="DK26" i="2"/>
  <c r="DJ26" i="2"/>
  <c r="DI26" i="2"/>
  <c r="DH26" i="2"/>
  <c r="DG26" i="2"/>
  <c r="DF26" i="2"/>
  <c r="DE26" i="2"/>
  <c r="DD26" i="2"/>
  <c r="DC26" i="2"/>
  <c r="DB26" i="2"/>
  <c r="DA26" i="2"/>
  <c r="CZ26" i="2"/>
  <c r="CY26" i="2"/>
  <c r="CX26" i="2"/>
  <c r="CW26" i="2"/>
  <c r="CV26" i="2"/>
  <c r="CU26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M25" i="2"/>
  <c r="M26" i="2" s="1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M23" i="2"/>
  <c r="M24" i="2" s="1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M21" i="2"/>
  <c r="M22" i="2" s="1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M19" i="2"/>
  <c r="M20" i="2" s="1"/>
  <c r="N20" i="2" s="1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M17" i="2"/>
  <c r="M16" i="2"/>
  <c r="P16" i="2" s="1"/>
  <c r="M15" i="2"/>
  <c r="M14" i="2"/>
  <c r="P14" i="2" s="1"/>
  <c r="P13" i="2"/>
  <c r="M13" i="2"/>
  <c r="M12" i="2"/>
  <c r="M11" i="2"/>
  <c r="M18" i="2" s="1"/>
  <c r="DM10" i="2"/>
  <c r="DL10" i="2"/>
  <c r="DK10" i="2"/>
  <c r="DJ10" i="2"/>
  <c r="DI10" i="2"/>
  <c r="DH10" i="2"/>
  <c r="DG10" i="2"/>
  <c r="DF10" i="2"/>
  <c r="DE10" i="2"/>
  <c r="DD10" i="2"/>
  <c r="DC10" i="2"/>
  <c r="DB10" i="2"/>
  <c r="DA10" i="2"/>
  <c r="CZ10" i="2"/>
  <c r="CY10" i="2"/>
  <c r="CX10" i="2"/>
  <c r="CW10" i="2"/>
  <c r="CV10" i="2"/>
  <c r="CU10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M9" i="2"/>
  <c r="P9" i="2" s="1"/>
  <c r="DM8" i="2"/>
  <c r="DL8" i="2"/>
  <c r="DK8" i="2"/>
  <c r="DJ8" i="2"/>
  <c r="DI8" i="2"/>
  <c r="DH8" i="2"/>
  <c r="DG8" i="2"/>
  <c r="DF8" i="2"/>
  <c r="DE8" i="2"/>
  <c r="DD8" i="2"/>
  <c r="DC8" i="2"/>
  <c r="DB8" i="2"/>
  <c r="DA8" i="2"/>
  <c r="CZ8" i="2"/>
  <c r="CY8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M8" i="2"/>
  <c r="N8" i="2" s="1"/>
  <c r="M7" i="2"/>
  <c r="F11" i="340"/>
  <c r="F11" i="332"/>
  <c r="F17" i="331"/>
  <c r="DN57" i="2" l="1"/>
  <c r="DO57" i="2" s="1"/>
  <c r="P83" i="2"/>
  <c r="DN9" i="2"/>
  <c r="DO9" i="2" s="1"/>
  <c r="DN13" i="2"/>
  <c r="DO13" i="2" s="1"/>
  <c r="N98" i="2"/>
  <c r="V125" i="2"/>
  <c r="Z125" i="2"/>
  <c r="AD125" i="2"/>
  <c r="BN125" i="2"/>
  <c r="BV125" i="2"/>
  <c r="CD125" i="2"/>
  <c r="CL125" i="2"/>
  <c r="CT125" i="2"/>
  <c r="DB125" i="2"/>
  <c r="DJ125" i="2"/>
  <c r="P191" i="1"/>
  <c r="DN191" i="1" s="1"/>
  <c r="DO191" i="1" s="1"/>
  <c r="CQ190" i="1"/>
  <c r="CQ191" i="1" s="1"/>
  <c r="CQ216" i="1" s="1"/>
  <c r="DN190" i="1"/>
  <c r="DO190" i="1" s="1"/>
  <c r="R32" i="2"/>
  <c r="DN32" i="2" s="1"/>
  <c r="DO32" i="2" s="1"/>
  <c r="DN31" i="2"/>
  <c r="DO31" i="2" s="1"/>
  <c r="P72" i="2"/>
  <c r="U125" i="2"/>
  <c r="AC125" i="2"/>
  <c r="AK125" i="2"/>
  <c r="AS125" i="2"/>
  <c r="BA125" i="2"/>
  <c r="BI125" i="2"/>
  <c r="BQ125" i="2"/>
  <c r="BU125" i="2"/>
  <c r="CG125" i="2"/>
  <c r="CO125" i="2"/>
  <c r="CW125" i="2"/>
  <c r="DE125" i="2"/>
  <c r="DM125" i="2"/>
  <c r="M55" i="2"/>
  <c r="R13" i="2"/>
  <c r="R44" i="2"/>
  <c r="DN44" i="2" s="1"/>
  <c r="DO44" i="2" s="1"/>
  <c r="P69" i="2"/>
  <c r="M108" i="2"/>
  <c r="N108" i="2" s="1"/>
  <c r="W125" i="2"/>
  <c r="DN113" i="2"/>
  <c r="DO113" i="2" s="1"/>
  <c r="R45" i="2"/>
  <c r="DN45" i="2" s="1"/>
  <c r="DO45" i="2" s="1"/>
  <c r="P79" i="2"/>
  <c r="Y125" i="2"/>
  <c r="AG125" i="2"/>
  <c r="AO125" i="2"/>
  <c r="AW125" i="2"/>
  <c r="BE125" i="2"/>
  <c r="BM125" i="2"/>
  <c r="BY125" i="2"/>
  <c r="CC125" i="2"/>
  <c r="CK125" i="2"/>
  <c r="CS125" i="2"/>
  <c r="DA125" i="2"/>
  <c r="DI125" i="2"/>
  <c r="R164" i="1"/>
  <c r="R168" i="1" s="1"/>
  <c r="DN168" i="1" s="1"/>
  <c r="DO168" i="1" s="1"/>
  <c r="P168" i="1"/>
  <c r="P121" i="2"/>
  <c r="AB125" i="2"/>
  <c r="AF125" i="2"/>
  <c r="AR125" i="2"/>
  <c r="AV125" i="2"/>
  <c r="BH125" i="2"/>
  <c r="BP125" i="2"/>
  <c r="BX125" i="2"/>
  <c r="CF125" i="2"/>
  <c r="CN125" i="2"/>
  <c r="CV125" i="2"/>
  <c r="DD125" i="2"/>
  <c r="DL125" i="2"/>
  <c r="Q174" i="1"/>
  <c r="DN174" i="1" s="1"/>
  <c r="DO174" i="1" s="1"/>
  <c r="R173" i="1"/>
  <c r="R174" i="1" s="1"/>
  <c r="AH125" i="2"/>
  <c r="AL125" i="2"/>
  <c r="AX125" i="2"/>
  <c r="BB125" i="2"/>
  <c r="Q113" i="1"/>
  <c r="AT112" i="1"/>
  <c r="AT113" i="1" s="1"/>
  <c r="AA125" i="2"/>
  <c r="AE125" i="2"/>
  <c r="AI125" i="2"/>
  <c r="AM125" i="2"/>
  <c r="AQ125" i="2"/>
  <c r="AU125" i="2"/>
  <c r="AY125" i="2"/>
  <c r="BC125" i="2"/>
  <c r="BG125" i="2"/>
  <c r="BK125" i="2"/>
  <c r="BS125" i="2"/>
  <c r="BW125" i="2"/>
  <c r="CA125" i="2"/>
  <c r="CE125" i="2"/>
  <c r="CI125" i="2"/>
  <c r="CM125" i="2"/>
  <c r="CU125" i="2"/>
  <c r="CY125" i="2"/>
  <c r="DC125" i="2"/>
  <c r="DG125" i="2"/>
  <c r="DK125" i="2"/>
  <c r="R162" i="1"/>
  <c r="R163" i="1" s="1"/>
  <c r="P109" i="1"/>
  <c r="DN179" i="1"/>
  <c r="DO179" i="1" s="1"/>
  <c r="R157" i="1"/>
  <c r="R167" i="1"/>
  <c r="R143" i="1"/>
  <c r="DN180" i="1"/>
  <c r="DO180" i="1" s="1"/>
  <c r="DN181" i="1"/>
  <c r="DO181" i="1" s="1"/>
  <c r="DN8" i="432"/>
  <c r="DO8" i="432" s="1"/>
  <c r="D13" i="432"/>
  <c r="R186" i="1"/>
  <c r="R138" i="1"/>
  <c r="R160" i="1"/>
  <c r="R98" i="1"/>
  <c r="R99" i="1" s="1"/>
  <c r="DN99" i="1" s="1"/>
  <c r="DO99" i="1" s="1"/>
  <c r="R165" i="1"/>
  <c r="R154" i="1"/>
  <c r="DN182" i="1"/>
  <c r="DO182" i="1" s="1"/>
  <c r="AN7" i="430"/>
  <c r="DN7" i="430" s="1"/>
  <c r="DO7" i="430" s="1"/>
  <c r="AN7" i="428"/>
  <c r="DN7" i="428" s="1"/>
  <c r="DO7" i="428" s="1"/>
  <c r="AN7" i="432"/>
  <c r="D12" i="432" s="1"/>
  <c r="DN8" i="431"/>
  <c r="DO8" i="431" s="1"/>
  <c r="E13" i="431"/>
  <c r="E15" i="431" s="1"/>
  <c r="DN7" i="431"/>
  <c r="DO7" i="431" s="1"/>
  <c r="D15" i="431"/>
  <c r="AN8" i="430"/>
  <c r="D11" i="430" s="1"/>
  <c r="D15" i="430" s="1"/>
  <c r="E13" i="430"/>
  <c r="E15" i="430" s="1"/>
  <c r="AN8" i="429"/>
  <c r="D11" i="429" s="1"/>
  <c r="D15" i="429" s="1"/>
  <c r="E13" i="429"/>
  <c r="E15" i="429" s="1"/>
  <c r="DN7" i="429"/>
  <c r="DO7" i="429" s="1"/>
  <c r="E13" i="428"/>
  <c r="E15" i="428" s="1"/>
  <c r="AN8" i="427"/>
  <c r="D11" i="427" s="1"/>
  <c r="D15" i="427" s="1"/>
  <c r="E13" i="427"/>
  <c r="E15" i="427" s="1"/>
  <c r="R126" i="1"/>
  <c r="R130" i="1" s="1"/>
  <c r="P130" i="1"/>
  <c r="P163" i="1"/>
  <c r="DN163" i="1" s="1"/>
  <c r="DO163" i="1" s="1"/>
  <c r="DN162" i="1"/>
  <c r="DO162" i="1" s="1"/>
  <c r="DN184" i="1"/>
  <c r="DO184" i="1" s="1"/>
  <c r="R185" i="1"/>
  <c r="DN105" i="1"/>
  <c r="DO105" i="1" s="1"/>
  <c r="DN213" i="1"/>
  <c r="DO213" i="1" s="1"/>
  <c r="P215" i="1"/>
  <c r="DN149" i="1"/>
  <c r="DO149" i="1" s="1"/>
  <c r="N174" i="1"/>
  <c r="N216" i="1" s="1"/>
  <c r="DN141" i="1"/>
  <c r="DO141" i="1" s="1"/>
  <c r="P185" i="1"/>
  <c r="DN185" i="1" s="1"/>
  <c r="DO185" i="1" s="1"/>
  <c r="R145" i="1"/>
  <c r="DN145" i="1" s="1"/>
  <c r="DO145" i="1" s="1"/>
  <c r="DN134" i="1"/>
  <c r="DO134" i="1" s="1"/>
  <c r="R188" i="1"/>
  <c r="R189" i="1" s="1"/>
  <c r="P189" i="1"/>
  <c r="DN138" i="1"/>
  <c r="DO138" i="1" s="1"/>
  <c r="P208" i="1"/>
  <c r="P152" i="1"/>
  <c r="DN143" i="1"/>
  <c r="DO143" i="1" s="1"/>
  <c r="R205" i="1"/>
  <c r="DN205" i="1" s="1"/>
  <c r="DO205" i="1" s="1"/>
  <c r="DN204" i="1"/>
  <c r="DO204" i="1" s="1"/>
  <c r="DN133" i="1"/>
  <c r="DO133" i="1" s="1"/>
  <c r="DN194" i="1"/>
  <c r="DO194" i="1" s="1"/>
  <c r="DN137" i="1"/>
  <c r="DO137" i="1" s="1"/>
  <c r="DN171" i="1"/>
  <c r="DO171" i="1" s="1"/>
  <c r="R136" i="1"/>
  <c r="DN136" i="1" s="1"/>
  <c r="DO136" i="1" s="1"/>
  <c r="DN116" i="1"/>
  <c r="DO116" i="1" s="1"/>
  <c r="R117" i="1"/>
  <c r="DN117" i="1" s="1"/>
  <c r="DO117" i="1" s="1"/>
  <c r="Q146" i="1"/>
  <c r="P146" i="1"/>
  <c r="DN131" i="1"/>
  <c r="DO131" i="1" s="1"/>
  <c r="DN172" i="1"/>
  <c r="DO172" i="1" s="1"/>
  <c r="P113" i="1"/>
  <c r="DN113" i="1" s="1"/>
  <c r="DO113" i="1" s="1"/>
  <c r="DN112" i="1"/>
  <c r="DO112" i="1" s="1"/>
  <c r="R134" i="1"/>
  <c r="R139" i="1"/>
  <c r="DN139" i="1" s="1"/>
  <c r="DO139" i="1" s="1"/>
  <c r="AT216" i="1"/>
  <c r="DN177" i="1"/>
  <c r="DO177" i="1" s="1"/>
  <c r="P125" i="1"/>
  <c r="DN125" i="1" s="1"/>
  <c r="DO125" i="1" s="1"/>
  <c r="DN124" i="1"/>
  <c r="DO124" i="1" s="1"/>
  <c r="DN167" i="1"/>
  <c r="DO167" i="1" s="1"/>
  <c r="AP111" i="1"/>
  <c r="DN110" i="1"/>
  <c r="DO110" i="1" s="1"/>
  <c r="R132" i="1"/>
  <c r="DN132" i="1" s="1"/>
  <c r="DO132" i="1" s="1"/>
  <c r="DN150" i="1"/>
  <c r="DO150" i="1" s="1"/>
  <c r="R203" i="1"/>
  <c r="DN203" i="1" s="1"/>
  <c r="DO203" i="1" s="1"/>
  <c r="DN202" i="1"/>
  <c r="DO202" i="1" s="1"/>
  <c r="R123" i="1"/>
  <c r="DN123" i="1" s="1"/>
  <c r="DO123" i="1" s="1"/>
  <c r="DN122" i="1"/>
  <c r="DO122" i="1" s="1"/>
  <c r="DN165" i="1"/>
  <c r="DO165" i="1" s="1"/>
  <c r="DN106" i="1"/>
  <c r="DO106" i="1" s="1"/>
  <c r="R106" i="1"/>
  <c r="S169" i="1"/>
  <c r="S170" i="1" s="1"/>
  <c r="S216" i="1" s="1"/>
  <c r="Q161" i="1"/>
  <c r="Q216" i="1" s="1"/>
  <c r="DN159" i="1"/>
  <c r="DO159" i="1" s="1"/>
  <c r="P115" i="1"/>
  <c r="DN115" i="1" s="1"/>
  <c r="DO115" i="1" s="1"/>
  <c r="DN114" i="1"/>
  <c r="DO114" i="1" s="1"/>
  <c r="DN160" i="1"/>
  <c r="DO160" i="1" s="1"/>
  <c r="R140" i="1"/>
  <c r="DN140" i="1" s="1"/>
  <c r="DO140" i="1" s="1"/>
  <c r="R137" i="1"/>
  <c r="R144" i="1"/>
  <c r="DN144" i="1" s="1"/>
  <c r="DO144" i="1" s="1"/>
  <c r="R142" i="1"/>
  <c r="DN142" i="1" s="1"/>
  <c r="DO142" i="1" s="1"/>
  <c r="DN157" i="1"/>
  <c r="DO157" i="1" s="1"/>
  <c r="P101" i="1"/>
  <c r="DN214" i="1"/>
  <c r="DO214" i="1" s="1"/>
  <c r="R215" i="1"/>
  <c r="R158" i="1"/>
  <c r="R135" i="1"/>
  <c r="DN135" i="1" s="1"/>
  <c r="DO135" i="1" s="1"/>
  <c r="R206" i="1"/>
  <c r="R208" i="1" s="1"/>
  <c r="DN155" i="1"/>
  <c r="DO155" i="1" s="1"/>
  <c r="DN196" i="1"/>
  <c r="DO196" i="1" s="1"/>
  <c r="BF197" i="1"/>
  <c r="DN197" i="1" s="1"/>
  <c r="DO197" i="1" s="1"/>
  <c r="DN98" i="1"/>
  <c r="DO98" i="1" s="1"/>
  <c r="DN156" i="1"/>
  <c r="DO156" i="1" s="1"/>
  <c r="DN207" i="1"/>
  <c r="DO207" i="1" s="1"/>
  <c r="R104" i="1"/>
  <c r="R109" i="1" s="1"/>
  <c r="DN153" i="1"/>
  <c r="DO153" i="1" s="1"/>
  <c r="P161" i="1"/>
  <c r="R147" i="1"/>
  <c r="Q152" i="1"/>
  <c r="P170" i="1"/>
  <c r="DN170" i="1" s="1"/>
  <c r="DO170" i="1" s="1"/>
  <c r="P195" i="1"/>
  <c r="DN195" i="1" s="1"/>
  <c r="DO195" i="1" s="1"/>
  <c r="DN192" i="1"/>
  <c r="DO192" i="1" s="1"/>
  <c r="P212" i="1"/>
  <c r="DN212" i="1" s="1"/>
  <c r="DO212" i="1" s="1"/>
  <c r="DN211" i="1"/>
  <c r="DO211" i="1" s="1"/>
  <c r="DN154" i="1"/>
  <c r="DO154" i="1" s="1"/>
  <c r="R151" i="1"/>
  <c r="DN151" i="1" s="1"/>
  <c r="DO151" i="1" s="1"/>
  <c r="R100" i="1"/>
  <c r="R101" i="1" s="1"/>
  <c r="R14" i="2"/>
  <c r="DN14" i="2" s="1"/>
  <c r="DO14" i="2" s="1"/>
  <c r="R48" i="2"/>
  <c r="R115" i="2"/>
  <c r="AP85" i="2"/>
  <c r="DN85" i="2" s="1"/>
  <c r="DO85" i="2" s="1"/>
  <c r="P10" i="2"/>
  <c r="DN10" i="2" s="1"/>
  <c r="DO10" i="2" s="1"/>
  <c r="BF108" i="2"/>
  <c r="BF125" i="2" s="1"/>
  <c r="R102" i="2"/>
  <c r="DN102" i="2" s="1"/>
  <c r="DO102" i="2" s="1"/>
  <c r="R103" i="2"/>
  <c r="DN103" i="2" s="1"/>
  <c r="DO103" i="2" s="1"/>
  <c r="R9" i="2"/>
  <c r="R10" i="2" s="1"/>
  <c r="P11" i="2"/>
  <c r="R16" i="2"/>
  <c r="DN16" i="2" s="1"/>
  <c r="DO16" i="2" s="1"/>
  <c r="P48" i="2"/>
  <c r="P51" i="2"/>
  <c r="Q57" i="2"/>
  <c r="R57" i="2" s="1"/>
  <c r="Q59" i="2"/>
  <c r="R59" i="2" s="1"/>
  <c r="P67" i="2"/>
  <c r="M83" i="2"/>
  <c r="P88" i="2"/>
  <c r="Q116" i="2"/>
  <c r="P17" i="2"/>
  <c r="P21" i="2"/>
  <c r="Q36" i="2"/>
  <c r="Q38" i="2"/>
  <c r="P42" i="2"/>
  <c r="P54" i="2"/>
  <c r="P63" i="2"/>
  <c r="P65" i="2"/>
  <c r="Q71" i="2"/>
  <c r="Q72" i="2" s="1"/>
  <c r="Q78" i="2"/>
  <c r="Q79" i="2" s="1"/>
  <c r="M87" i="2"/>
  <c r="N91" i="2" s="1"/>
  <c r="BF106" i="2"/>
  <c r="DN106" i="2" s="1"/>
  <c r="DO106" i="2" s="1"/>
  <c r="R118" i="2"/>
  <c r="DN118" i="2" s="1"/>
  <c r="DO118" i="2" s="1"/>
  <c r="M10" i="2"/>
  <c r="N18" i="2" s="1"/>
  <c r="AP19" i="2"/>
  <c r="DN19" i="2" s="1"/>
  <c r="DO19" i="2" s="1"/>
  <c r="Q21" i="2"/>
  <c r="Q22" i="2" s="1"/>
  <c r="Q42" i="2"/>
  <c r="Q54" i="2"/>
  <c r="Q63" i="2"/>
  <c r="R63" i="2" s="1"/>
  <c r="Q65" i="2"/>
  <c r="M70" i="2"/>
  <c r="M77" i="2"/>
  <c r="P90" i="2"/>
  <c r="R97" i="2"/>
  <c r="R98" i="2" s="1"/>
  <c r="DN98" i="2" s="1"/>
  <c r="DO98" i="2" s="1"/>
  <c r="R120" i="2"/>
  <c r="R121" i="2" s="1"/>
  <c r="M124" i="2"/>
  <c r="N124" i="2" s="1"/>
  <c r="P33" i="2"/>
  <c r="P40" i="2"/>
  <c r="P46" i="2"/>
  <c r="P49" i="2"/>
  <c r="P52" i="2"/>
  <c r="P73" i="2"/>
  <c r="P75" i="2"/>
  <c r="P80" i="2"/>
  <c r="P92" i="2"/>
  <c r="P99" i="2"/>
  <c r="P109" i="2"/>
  <c r="M117" i="2"/>
  <c r="N117" i="2" s="1"/>
  <c r="P122" i="2"/>
  <c r="P12" i="2"/>
  <c r="P23" i="2"/>
  <c r="Q33" i="2"/>
  <c r="Q34" i="2" s="1"/>
  <c r="Q40" i="2"/>
  <c r="Q46" i="2"/>
  <c r="Q49" i="2"/>
  <c r="Q52" i="2"/>
  <c r="P56" i="2"/>
  <c r="P58" i="2"/>
  <c r="P60" i="2"/>
  <c r="Q73" i="2"/>
  <c r="Q75" i="2"/>
  <c r="Q80" i="2"/>
  <c r="Q81" i="2" s="1"/>
  <c r="Q99" i="2"/>
  <c r="Q100" i="2" s="1"/>
  <c r="Q109" i="2"/>
  <c r="Q110" i="2" s="1"/>
  <c r="P115" i="2"/>
  <c r="Q23" i="2"/>
  <c r="Q24" i="2" s="1"/>
  <c r="R29" i="2"/>
  <c r="DN29" i="2" s="1"/>
  <c r="DO29" i="2" s="1"/>
  <c r="M39" i="2"/>
  <c r="P43" i="2"/>
  <c r="Q56" i="2"/>
  <c r="Q58" i="2"/>
  <c r="Q60" i="2"/>
  <c r="R60" i="2" s="1"/>
  <c r="P66" i="2"/>
  <c r="R80" i="2"/>
  <c r="R81" i="2" s="1"/>
  <c r="R27" i="2"/>
  <c r="DN27" i="2" s="1"/>
  <c r="DO27" i="2" s="1"/>
  <c r="P35" i="2"/>
  <c r="P37" i="2"/>
  <c r="R56" i="2"/>
  <c r="Q66" i="2"/>
  <c r="Q68" i="2"/>
  <c r="R68" i="2" s="1"/>
  <c r="DN68" i="2" s="1"/>
  <c r="DO68" i="2" s="1"/>
  <c r="P101" i="2"/>
  <c r="R111" i="2"/>
  <c r="DN111" i="2" s="1"/>
  <c r="DO111" i="2" s="1"/>
  <c r="P7" i="2"/>
  <c r="P15" i="2"/>
  <c r="R25" i="2"/>
  <c r="DN25" i="2" s="1"/>
  <c r="DO25" i="2" s="1"/>
  <c r="Q35" i="2"/>
  <c r="Q37" i="2"/>
  <c r="P47" i="2"/>
  <c r="P50" i="2"/>
  <c r="P53" i="2"/>
  <c r="P62" i="2"/>
  <c r="P64" i="2"/>
  <c r="Q82" i="2"/>
  <c r="Q83" i="2" s="1"/>
  <c r="R101" i="2"/>
  <c r="R104" i="2" s="1"/>
  <c r="Q7" i="2"/>
  <c r="Q8" i="2" s="1"/>
  <c r="Q47" i="2"/>
  <c r="Q50" i="2"/>
  <c r="Q53" i="2"/>
  <c r="Q62" i="2"/>
  <c r="Q64" i="2"/>
  <c r="R64" i="2" s="1"/>
  <c r="P86" i="2"/>
  <c r="P93" i="2"/>
  <c r="P41" i="2"/>
  <c r="P74" i="2"/>
  <c r="P76" i="2"/>
  <c r="Q86" i="2"/>
  <c r="Q87" i="2" s="1"/>
  <c r="P95" i="2"/>
  <c r="P123" i="2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V93" i="1" s="1"/>
  <c r="AV222" i="1" s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M91" i="1"/>
  <c r="BZ91" i="1" s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P90" i="1"/>
  <c r="M89" i="1"/>
  <c r="M90" i="1" s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M87" i="1"/>
  <c r="M88" i="1" s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M85" i="1"/>
  <c r="Q85" i="1" s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M83" i="1"/>
  <c r="M84" i="1" s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M82" i="1"/>
  <c r="Q81" i="1"/>
  <c r="Q82" i="1" s="1"/>
  <c r="M81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M79" i="1"/>
  <c r="M80" i="1" s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M77" i="1"/>
  <c r="M78" i="1" s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W76" i="1"/>
  <c r="V76" i="1"/>
  <c r="U76" i="1"/>
  <c r="T76" i="1"/>
  <c r="S76" i="1"/>
  <c r="R76" i="1"/>
  <c r="M75" i="1"/>
  <c r="M74" i="1"/>
  <c r="M73" i="1"/>
  <c r="M72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0" i="1"/>
  <c r="Q71" i="1" s="1"/>
  <c r="M70" i="1"/>
  <c r="M71" i="1" s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M68" i="1"/>
  <c r="M69" i="1" s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M66" i="1"/>
  <c r="M67" i="1" s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M64" i="1"/>
  <c r="M65" i="1" s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M62" i="1"/>
  <c r="M63" i="1" s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M60" i="1"/>
  <c r="M61" i="1" s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M58" i="1"/>
  <c r="M59" i="1" s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M56" i="1"/>
  <c r="M57" i="1" s="1"/>
  <c r="N57" i="1" s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M54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M52" i="1"/>
  <c r="M53" i="1" s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M50" i="1"/>
  <c r="M51" i="1" s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8" i="1"/>
  <c r="Q49" i="1" s="1"/>
  <c r="P48" i="1"/>
  <c r="P49" i="1" s="1"/>
  <c r="M48" i="1"/>
  <c r="M49" i="1" s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M46" i="1"/>
  <c r="M47" i="1" s="1"/>
  <c r="N47" i="1" s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M44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M42" i="1"/>
  <c r="AT42" i="1" s="1"/>
  <c r="DM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M40" i="1"/>
  <c r="Q40" i="1" s="1"/>
  <c r="Q41" i="1" s="1"/>
  <c r="DM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M38" i="1"/>
  <c r="Q38" i="1" s="1"/>
  <c r="Q39" i="1" s="1"/>
  <c r="DM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M36" i="1"/>
  <c r="Q36" i="1" s="1"/>
  <c r="DM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P34" i="1"/>
  <c r="P35" i="1" s="1"/>
  <c r="M34" i="1"/>
  <c r="Q34" i="1" s="1"/>
  <c r="DM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M32" i="1"/>
  <c r="M33" i="1" s="1"/>
  <c r="DM31" i="1"/>
  <c r="DL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M30" i="1"/>
  <c r="P30" i="1" s="1"/>
  <c r="DM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M28" i="1"/>
  <c r="M29" i="1" s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M26" i="1"/>
  <c r="BP26" i="1" s="1"/>
  <c r="DN26" i="1" s="1"/>
  <c r="DO26" i="1" s="1"/>
  <c r="M25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3" i="1"/>
  <c r="P23" i="1"/>
  <c r="P24" i="1" s="1"/>
  <c r="M23" i="1"/>
  <c r="M24" i="1" s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M21" i="1"/>
  <c r="M22" i="1" s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M19" i="1"/>
  <c r="M20" i="1" s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M17" i="1"/>
  <c r="P17" i="1" s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M15" i="1"/>
  <c r="M16" i="1" s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M13" i="1"/>
  <c r="M14" i="1" s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M11" i="1"/>
  <c r="DM11" i="1" s="1"/>
  <c r="DN11" i="1" s="1"/>
  <c r="DO11" i="1" s="1"/>
  <c r="M10" i="1"/>
  <c r="DM10" i="1" s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M8" i="1"/>
  <c r="DM8" i="1" s="1"/>
  <c r="DN8" i="1" s="1"/>
  <c r="DO8" i="1" s="1"/>
  <c r="M7" i="1"/>
  <c r="DM7" i="1" s="1"/>
  <c r="R8" i="302"/>
  <c r="F11" i="315"/>
  <c r="F11" i="311"/>
  <c r="R8" i="300"/>
  <c r="R8" i="298"/>
  <c r="D14" i="298"/>
  <c r="D13" i="298"/>
  <c r="D12" i="298"/>
  <c r="F11" i="423"/>
  <c r="D12" i="423"/>
  <c r="B17" i="423"/>
  <c r="F15" i="423"/>
  <c r="F14" i="423"/>
  <c r="F13" i="423"/>
  <c r="A10" i="423"/>
  <c r="DM8" i="423"/>
  <c r="DL8" i="423"/>
  <c r="DJ8" i="423"/>
  <c r="DI8" i="423"/>
  <c r="DH8" i="423"/>
  <c r="DG8" i="423"/>
  <c r="DF8" i="423"/>
  <c r="DE8" i="423"/>
  <c r="DD8" i="423"/>
  <c r="DC8" i="423"/>
  <c r="DB8" i="423"/>
  <c r="DA8" i="423"/>
  <c r="CZ8" i="423"/>
  <c r="CY8" i="423"/>
  <c r="CX8" i="423"/>
  <c r="CW8" i="423"/>
  <c r="CV8" i="423"/>
  <c r="CU8" i="423"/>
  <c r="CT8" i="423"/>
  <c r="CS8" i="423"/>
  <c r="CR8" i="423"/>
  <c r="CQ8" i="423"/>
  <c r="CP8" i="423"/>
  <c r="CO8" i="423"/>
  <c r="CN8" i="423"/>
  <c r="CM8" i="423"/>
  <c r="CL8" i="423"/>
  <c r="CK8" i="423"/>
  <c r="CJ8" i="423"/>
  <c r="CI8" i="423"/>
  <c r="CH8" i="423"/>
  <c r="CG8" i="423"/>
  <c r="CF8" i="423"/>
  <c r="CE8" i="423"/>
  <c r="CD8" i="423"/>
  <c r="CC8" i="423"/>
  <c r="CB8" i="423"/>
  <c r="CA8" i="423"/>
  <c r="BZ8" i="423"/>
  <c r="BY8" i="423"/>
  <c r="BX8" i="423"/>
  <c r="BW8" i="423"/>
  <c r="BV8" i="423"/>
  <c r="BU8" i="423"/>
  <c r="BT8" i="423"/>
  <c r="BS8" i="423"/>
  <c r="BR8" i="423"/>
  <c r="BQ8" i="423"/>
  <c r="BP8" i="423"/>
  <c r="BO8" i="423"/>
  <c r="BN8" i="423"/>
  <c r="BM8" i="423"/>
  <c r="BL8" i="423"/>
  <c r="BK8" i="423"/>
  <c r="BJ8" i="423"/>
  <c r="BI8" i="423"/>
  <c r="BH8" i="423"/>
  <c r="BG8" i="423"/>
  <c r="BF8" i="423"/>
  <c r="BE8" i="423"/>
  <c r="BD8" i="423"/>
  <c r="BC8" i="423"/>
  <c r="BB8" i="423"/>
  <c r="BA8" i="423"/>
  <c r="AZ8" i="423"/>
  <c r="AY8" i="423"/>
  <c r="AX8" i="423"/>
  <c r="AW8" i="423"/>
  <c r="AV8" i="423"/>
  <c r="AU8" i="423"/>
  <c r="AT8" i="423"/>
  <c r="AS8" i="423"/>
  <c r="AR8" i="423"/>
  <c r="AQ8" i="423"/>
  <c r="AP8" i="423"/>
  <c r="AO8" i="423"/>
  <c r="AN8" i="423"/>
  <c r="AM8" i="423"/>
  <c r="AL8" i="423"/>
  <c r="AK8" i="423"/>
  <c r="AJ8" i="423"/>
  <c r="AI8" i="423"/>
  <c r="AH8" i="423"/>
  <c r="AG8" i="423"/>
  <c r="AF8" i="423"/>
  <c r="AE8" i="423"/>
  <c r="AD8" i="423"/>
  <c r="AC8" i="423"/>
  <c r="AB8" i="423"/>
  <c r="AA8" i="423"/>
  <c r="Z8" i="423"/>
  <c r="Y8" i="423"/>
  <c r="X8" i="423"/>
  <c r="W8" i="423"/>
  <c r="V8" i="423"/>
  <c r="U8" i="423"/>
  <c r="T8" i="423"/>
  <c r="S8" i="423"/>
  <c r="M7" i="423"/>
  <c r="R8" i="297"/>
  <c r="F11" i="297"/>
  <c r="D14" i="297"/>
  <c r="D13" i="297"/>
  <c r="D12" i="297"/>
  <c r="F11" i="293"/>
  <c r="F11" i="292"/>
  <c r="F11" i="422"/>
  <c r="DN116" i="2" l="1"/>
  <c r="DO116" i="2" s="1"/>
  <c r="DF93" i="1"/>
  <c r="DF222" i="1" s="1"/>
  <c r="T93" i="1"/>
  <c r="T222" i="1" s="1"/>
  <c r="AB93" i="1"/>
  <c r="AB222" i="1" s="1"/>
  <c r="AF93" i="1"/>
  <c r="AF222" i="1" s="1"/>
  <c r="AN93" i="1"/>
  <c r="AN222" i="1" s="1"/>
  <c r="AR93" i="1"/>
  <c r="AR222" i="1" s="1"/>
  <c r="AZ93" i="1"/>
  <c r="AZ222" i="1" s="1"/>
  <c r="BD93" i="1"/>
  <c r="BD222" i="1" s="1"/>
  <c r="BL93" i="1"/>
  <c r="BL222" i="1" s="1"/>
  <c r="BX93" i="1"/>
  <c r="BX222" i="1" s="1"/>
  <c r="CC93" i="1"/>
  <c r="CC222" i="1" s="1"/>
  <c r="CK93" i="1"/>
  <c r="CK222" i="1" s="1"/>
  <c r="CO93" i="1"/>
  <c r="CO222" i="1" s="1"/>
  <c r="CW93" i="1"/>
  <c r="CW222" i="1" s="1"/>
  <c r="DA93" i="1"/>
  <c r="DA222" i="1" s="1"/>
  <c r="DI93" i="1"/>
  <c r="DI222" i="1" s="1"/>
  <c r="DN58" i="2"/>
  <c r="DO58" i="2" s="1"/>
  <c r="R40" i="2"/>
  <c r="DN40" i="2" s="1"/>
  <c r="DO40" i="2" s="1"/>
  <c r="R65" i="2"/>
  <c r="DN65" i="2" s="1"/>
  <c r="DO65" i="2" s="1"/>
  <c r="R38" i="2"/>
  <c r="DN38" i="2" s="1"/>
  <c r="DO38" i="2" s="1"/>
  <c r="R116" i="2"/>
  <c r="R117" i="2" s="1"/>
  <c r="DN208" i="1"/>
  <c r="DO208" i="1" s="1"/>
  <c r="DN108" i="2"/>
  <c r="DO108" i="2" s="1"/>
  <c r="Q15" i="1"/>
  <c r="Q16" i="1" s="1"/>
  <c r="AT23" i="1"/>
  <c r="BP28" i="1"/>
  <c r="BP29" i="1" s="1"/>
  <c r="N61" i="1"/>
  <c r="CG93" i="1"/>
  <c r="CG222" i="1" s="1"/>
  <c r="P77" i="1"/>
  <c r="P78" i="1" s="1"/>
  <c r="CF93" i="1"/>
  <c r="CF222" i="1" s="1"/>
  <c r="CR93" i="1"/>
  <c r="CR222" i="1" s="1"/>
  <c r="DD93" i="1"/>
  <c r="DD222" i="1" s="1"/>
  <c r="M92" i="1"/>
  <c r="U93" i="1"/>
  <c r="U222" i="1" s="1"/>
  <c r="AC93" i="1"/>
  <c r="AC222" i="1" s="1"/>
  <c r="AG93" i="1"/>
  <c r="AG222" i="1" s="1"/>
  <c r="AO93" i="1"/>
  <c r="AO222" i="1" s="1"/>
  <c r="BA93" i="1"/>
  <c r="BA222" i="1" s="1"/>
  <c r="BM93" i="1"/>
  <c r="BM222" i="1" s="1"/>
  <c r="BQ93" i="1"/>
  <c r="BQ222" i="1" s="1"/>
  <c r="BY93" i="1"/>
  <c r="BY222" i="1" s="1"/>
  <c r="CD93" i="1"/>
  <c r="CD222" i="1" s="1"/>
  <c r="CL93" i="1"/>
  <c r="CL222" i="1" s="1"/>
  <c r="CP93" i="1"/>
  <c r="CP222" i="1" s="1"/>
  <c r="CX93" i="1"/>
  <c r="CX222" i="1" s="1"/>
  <c r="DB93" i="1"/>
  <c r="DB222" i="1" s="1"/>
  <c r="DJ93" i="1"/>
  <c r="DJ222" i="1" s="1"/>
  <c r="AT86" i="2"/>
  <c r="AT87" i="2" s="1"/>
  <c r="DN86" i="2"/>
  <c r="DO86" i="2" s="1"/>
  <c r="R50" i="2"/>
  <c r="DN50" i="2"/>
  <c r="DO50" i="2" s="1"/>
  <c r="DN101" i="2"/>
  <c r="DO101" i="2" s="1"/>
  <c r="R66" i="2"/>
  <c r="DN66" i="2"/>
  <c r="DO66" i="2" s="1"/>
  <c r="R43" i="2"/>
  <c r="DN43" i="2"/>
  <c r="DO43" i="2" s="1"/>
  <c r="DN115" i="2"/>
  <c r="DO115" i="2" s="1"/>
  <c r="DN56" i="2"/>
  <c r="DO56" i="2" s="1"/>
  <c r="R92" i="2"/>
  <c r="DN92" i="2" s="1"/>
  <c r="DO92" i="2" s="1"/>
  <c r="R52" i="2"/>
  <c r="DN52" i="2" s="1"/>
  <c r="DO52" i="2" s="1"/>
  <c r="BO90" i="2"/>
  <c r="BO91" i="2" s="1"/>
  <c r="DN90" i="2"/>
  <c r="DO90" i="2" s="1"/>
  <c r="DN63" i="2"/>
  <c r="DO63" i="2" s="1"/>
  <c r="BO88" i="2"/>
  <c r="BO89" i="2" s="1"/>
  <c r="DN109" i="1"/>
  <c r="DO109" i="1" s="1"/>
  <c r="DN126" i="1"/>
  <c r="DO126" i="1" s="1"/>
  <c r="R69" i="2"/>
  <c r="DN69" i="2" s="1"/>
  <c r="DO69" i="2" s="1"/>
  <c r="M27" i="1"/>
  <c r="DN29" i="1"/>
  <c r="DO29" i="1" s="1"/>
  <c r="P32" i="1"/>
  <c r="BZ32" i="1" s="1"/>
  <c r="BZ33" i="1" s="1"/>
  <c r="P36" i="1"/>
  <c r="P37" i="1" s="1"/>
  <c r="M43" i="1"/>
  <c r="N43" i="1" s="1"/>
  <c r="AW93" i="1"/>
  <c r="AW222" i="1" s="1"/>
  <c r="AK93" i="1"/>
  <c r="AK222" i="1" s="1"/>
  <c r="BI93" i="1"/>
  <c r="BI222" i="1" s="1"/>
  <c r="BU93" i="1"/>
  <c r="BU222" i="1" s="1"/>
  <c r="M76" i="1"/>
  <c r="Q77" i="1"/>
  <c r="Q78" i="1" s="1"/>
  <c r="BH93" i="1"/>
  <c r="BH222" i="1" s="1"/>
  <c r="CS93" i="1"/>
  <c r="CS222" i="1" s="1"/>
  <c r="DE93" i="1"/>
  <c r="DE222" i="1" s="1"/>
  <c r="BT93" i="1"/>
  <c r="BT222" i="1" s="1"/>
  <c r="V93" i="1"/>
  <c r="V222" i="1" s="1"/>
  <c r="AD93" i="1"/>
  <c r="AD222" i="1" s="1"/>
  <c r="AH93" i="1"/>
  <c r="AH222" i="1" s="1"/>
  <c r="AP93" i="1"/>
  <c r="BB93" i="1"/>
  <c r="BB222" i="1" s="1"/>
  <c r="BN93" i="1"/>
  <c r="BN222" i="1" s="1"/>
  <c r="BR93" i="1"/>
  <c r="BR222" i="1" s="1"/>
  <c r="CA93" i="1"/>
  <c r="CA222" i="1" s="1"/>
  <c r="CE93" i="1"/>
  <c r="CE222" i="1" s="1"/>
  <c r="CI93" i="1"/>
  <c r="CI222" i="1" s="1"/>
  <c r="CM93" i="1"/>
  <c r="CM222" i="1" s="1"/>
  <c r="CQ93" i="1"/>
  <c r="CU93" i="1"/>
  <c r="CU222" i="1" s="1"/>
  <c r="DC93" i="1"/>
  <c r="DC222" i="1" s="1"/>
  <c r="DG93" i="1"/>
  <c r="DG222" i="1" s="1"/>
  <c r="DK93" i="1"/>
  <c r="DK222" i="1" s="1"/>
  <c r="R123" i="2"/>
  <c r="DN123" i="2" s="1"/>
  <c r="DO123" i="2" s="1"/>
  <c r="DN64" i="2"/>
  <c r="DO64" i="2" s="1"/>
  <c r="R47" i="2"/>
  <c r="DN47" i="2" s="1"/>
  <c r="DO47" i="2" s="1"/>
  <c r="R15" i="2"/>
  <c r="DN15" i="2" s="1"/>
  <c r="DO15" i="2" s="1"/>
  <c r="Q77" i="2"/>
  <c r="DN80" i="2"/>
  <c r="DO80" i="2" s="1"/>
  <c r="AT21" i="2"/>
  <c r="AT22" i="2" s="1"/>
  <c r="DN21" i="2"/>
  <c r="DO21" i="2" s="1"/>
  <c r="N83" i="2"/>
  <c r="N125" i="2" s="1"/>
  <c r="R51" i="2"/>
  <c r="DN51" i="2"/>
  <c r="DO51" i="2" s="1"/>
  <c r="R53" i="2"/>
  <c r="DN53" i="2" s="1"/>
  <c r="DO53" i="2" s="1"/>
  <c r="R49" i="2"/>
  <c r="DN49" i="2" s="1"/>
  <c r="DO49" i="2" s="1"/>
  <c r="R152" i="1"/>
  <c r="R161" i="1"/>
  <c r="DN164" i="1"/>
  <c r="DO164" i="1" s="1"/>
  <c r="BF216" i="1"/>
  <c r="DN120" i="2"/>
  <c r="DO120" i="2" s="1"/>
  <c r="DN59" i="2"/>
  <c r="DO59" i="2" s="1"/>
  <c r="DN72" i="2"/>
  <c r="DO72" i="2" s="1"/>
  <c r="AJ93" i="1"/>
  <c r="AJ222" i="1" s="1"/>
  <c r="Q17" i="1"/>
  <c r="Q18" i="1" s="1"/>
  <c r="BP25" i="1"/>
  <c r="DN25" i="1" s="1"/>
  <c r="DO25" i="1" s="1"/>
  <c r="AT46" i="1"/>
  <c r="AT47" i="1" s="1"/>
  <c r="Y93" i="1"/>
  <c r="Y222" i="1" s="1"/>
  <c r="P70" i="1"/>
  <c r="BZ77" i="1"/>
  <c r="BZ78" i="1" s="1"/>
  <c r="DN78" i="1" s="1"/>
  <c r="DO78" i="1" s="1"/>
  <c r="P85" i="1"/>
  <c r="P86" i="1" s="1"/>
  <c r="Z93" i="1"/>
  <c r="Z222" i="1" s="1"/>
  <c r="AL93" i="1"/>
  <c r="AL222" i="1" s="1"/>
  <c r="AX93" i="1"/>
  <c r="AX222" i="1" s="1"/>
  <c r="BJ93" i="1"/>
  <c r="BJ222" i="1" s="1"/>
  <c r="BV93" i="1"/>
  <c r="BV222" i="1" s="1"/>
  <c r="CH93" i="1"/>
  <c r="CH222" i="1" s="1"/>
  <c r="CT93" i="1"/>
  <c r="CT222" i="1" s="1"/>
  <c r="S93" i="1"/>
  <c r="S222" i="1" s="1"/>
  <c r="W93" i="1"/>
  <c r="W222" i="1" s="1"/>
  <c r="AA93" i="1"/>
  <c r="AA222" i="1" s="1"/>
  <c r="AE93" i="1"/>
  <c r="AE222" i="1" s="1"/>
  <c r="AI93" i="1"/>
  <c r="AI222" i="1" s="1"/>
  <c r="AM93" i="1"/>
  <c r="AM222" i="1" s="1"/>
  <c r="AQ93" i="1"/>
  <c r="AQ222" i="1" s="1"/>
  <c r="AU93" i="1"/>
  <c r="AU222" i="1" s="1"/>
  <c r="AY93" i="1"/>
  <c r="AY222" i="1" s="1"/>
  <c r="BC93" i="1"/>
  <c r="BC222" i="1" s="1"/>
  <c r="BG93" i="1"/>
  <c r="BG222" i="1" s="1"/>
  <c r="BK93" i="1"/>
  <c r="BK222" i="1" s="1"/>
  <c r="BS93" i="1"/>
  <c r="BS222" i="1" s="1"/>
  <c r="BW93" i="1"/>
  <c r="BW222" i="1" s="1"/>
  <c r="CB93" i="1"/>
  <c r="CB222" i="1" s="1"/>
  <c r="CJ93" i="1"/>
  <c r="CJ222" i="1" s="1"/>
  <c r="CN93" i="1"/>
  <c r="CN222" i="1" s="1"/>
  <c r="CV93" i="1"/>
  <c r="CV222" i="1" s="1"/>
  <c r="CZ93" i="1"/>
  <c r="CZ222" i="1" s="1"/>
  <c r="DH93" i="1"/>
  <c r="DH222" i="1" s="1"/>
  <c r="DL93" i="1"/>
  <c r="DL222" i="1" s="1"/>
  <c r="R95" i="2"/>
  <c r="R96" i="2" s="1"/>
  <c r="R41" i="2"/>
  <c r="DN41" i="2" s="1"/>
  <c r="DO41" i="2" s="1"/>
  <c r="R7" i="2"/>
  <c r="R8" i="2" s="1"/>
  <c r="DN60" i="2"/>
  <c r="DO60" i="2" s="1"/>
  <c r="BZ23" i="2"/>
  <c r="BZ24" i="2" s="1"/>
  <c r="BZ125" i="2" s="1"/>
  <c r="R75" i="2"/>
  <c r="DN75" i="2" s="1"/>
  <c r="DO75" i="2" s="1"/>
  <c r="R46" i="2"/>
  <c r="DN46" i="2" s="1"/>
  <c r="DO46" i="2" s="1"/>
  <c r="R42" i="2"/>
  <c r="DN42" i="2" s="1"/>
  <c r="DO42" i="2" s="1"/>
  <c r="DN17" i="2"/>
  <c r="DO17" i="2" s="1"/>
  <c r="R67" i="2"/>
  <c r="DN67" i="2"/>
  <c r="DO67" i="2" s="1"/>
  <c r="DN48" i="2"/>
  <c r="DO48" i="2" s="1"/>
  <c r="R82" i="2"/>
  <c r="R83" i="2" s="1"/>
  <c r="DN83" i="2" s="1"/>
  <c r="DO83" i="2" s="1"/>
  <c r="R17" i="2"/>
  <c r="Q117" i="2"/>
  <c r="Q125" i="2" s="1"/>
  <c r="R12" i="2"/>
  <c r="DN12" i="2" s="1"/>
  <c r="DO12" i="2" s="1"/>
  <c r="DN169" i="1"/>
  <c r="DO169" i="1" s="1"/>
  <c r="DN130" i="1"/>
  <c r="DO130" i="1" s="1"/>
  <c r="R187" i="1"/>
  <c r="DN187" i="1" s="1"/>
  <c r="DO187" i="1" s="1"/>
  <c r="DN186" i="1"/>
  <c r="DO186" i="1" s="1"/>
  <c r="DN173" i="1"/>
  <c r="DO173" i="1" s="1"/>
  <c r="DN121" i="2"/>
  <c r="DO121" i="2" s="1"/>
  <c r="DN97" i="2"/>
  <c r="DO97" i="2" s="1"/>
  <c r="CQ222" i="1"/>
  <c r="DN82" i="2"/>
  <c r="DO82" i="2" s="1"/>
  <c r="DN8" i="429"/>
  <c r="DO8" i="429" s="1"/>
  <c r="AN8" i="428"/>
  <c r="AN9" i="432"/>
  <c r="E15" i="432"/>
  <c r="E17" i="432" s="1"/>
  <c r="DN7" i="432"/>
  <c r="DO7" i="432" s="1"/>
  <c r="DN8" i="430"/>
  <c r="DO8" i="430" s="1"/>
  <c r="DN8" i="427"/>
  <c r="DO8" i="427" s="1"/>
  <c r="DN161" i="1"/>
  <c r="DO161" i="1" s="1"/>
  <c r="DN147" i="1"/>
  <c r="DO147" i="1" s="1"/>
  <c r="P216" i="1"/>
  <c r="DN215" i="1"/>
  <c r="DN158" i="1"/>
  <c r="DO158" i="1" s="1"/>
  <c r="DN206" i="1"/>
  <c r="DO206" i="1" s="1"/>
  <c r="R146" i="1"/>
  <c r="DN104" i="1"/>
  <c r="DO104" i="1" s="1"/>
  <c r="DN100" i="1"/>
  <c r="DO100" i="1" s="1"/>
  <c r="DN189" i="1"/>
  <c r="DO189" i="1" s="1"/>
  <c r="DN152" i="1"/>
  <c r="DO152" i="1" s="1"/>
  <c r="DN101" i="1"/>
  <c r="DO101" i="1" s="1"/>
  <c r="DN188" i="1"/>
  <c r="DO188" i="1" s="1"/>
  <c r="DN111" i="1"/>
  <c r="DO111" i="1" s="1"/>
  <c r="AP216" i="1"/>
  <c r="AP222" i="1" s="1"/>
  <c r="DN146" i="1"/>
  <c r="DO146" i="1" s="1"/>
  <c r="R94" i="2"/>
  <c r="R112" i="2"/>
  <c r="DN112" i="2" s="1"/>
  <c r="DO112" i="2" s="1"/>
  <c r="P77" i="2"/>
  <c r="S78" i="2"/>
  <c r="DN78" i="2" s="1"/>
  <c r="DO78" i="2" s="1"/>
  <c r="P104" i="2"/>
  <c r="DN104" i="2" s="1"/>
  <c r="DO104" i="2" s="1"/>
  <c r="Q61" i="2"/>
  <c r="R122" i="2"/>
  <c r="R124" i="2" s="1"/>
  <c r="P124" i="2"/>
  <c r="R36" i="2"/>
  <c r="DN36" i="2" s="1"/>
  <c r="DO36" i="2" s="1"/>
  <c r="P70" i="2"/>
  <c r="R71" i="2"/>
  <c r="R72" i="2" s="1"/>
  <c r="P18" i="2"/>
  <c r="DN18" i="2" s="1"/>
  <c r="DO18" i="2" s="1"/>
  <c r="R11" i="2"/>
  <c r="R18" i="2" s="1"/>
  <c r="R73" i="2"/>
  <c r="DN73" i="2" s="1"/>
  <c r="DO73" i="2" s="1"/>
  <c r="P87" i="2"/>
  <c r="DN87" i="2" s="1"/>
  <c r="DO87" i="2" s="1"/>
  <c r="P110" i="2"/>
  <c r="DN110" i="2" s="1"/>
  <c r="DO110" i="2" s="1"/>
  <c r="R109" i="2"/>
  <c r="R110" i="2" s="1"/>
  <c r="P89" i="2"/>
  <c r="DN89" i="2" s="1"/>
  <c r="DO89" i="2" s="1"/>
  <c r="R33" i="2"/>
  <c r="R34" i="2" s="1"/>
  <c r="P61" i="2"/>
  <c r="DN61" i="2" s="1"/>
  <c r="DO61" i="2" s="1"/>
  <c r="P100" i="2"/>
  <c r="DN100" i="2" s="1"/>
  <c r="DO100" i="2" s="1"/>
  <c r="CQ99" i="2"/>
  <c r="CQ100" i="2" s="1"/>
  <c r="CQ125" i="2" s="1"/>
  <c r="P55" i="2"/>
  <c r="R37" i="2"/>
  <c r="DN37" i="2" s="1"/>
  <c r="DO37" i="2" s="1"/>
  <c r="Q70" i="2"/>
  <c r="P39" i="2"/>
  <c r="P34" i="2"/>
  <c r="DN34" i="2" s="1"/>
  <c r="DO34" i="2" s="1"/>
  <c r="R76" i="2"/>
  <c r="DN76" i="2" s="1"/>
  <c r="DO76" i="2" s="1"/>
  <c r="Q39" i="2"/>
  <c r="R28" i="2"/>
  <c r="DN28" i="2" s="1"/>
  <c r="DO28" i="2" s="1"/>
  <c r="R30" i="2"/>
  <c r="DN30" i="2" s="1"/>
  <c r="DO30" i="2" s="1"/>
  <c r="P94" i="2"/>
  <c r="DN94" i="2" s="1"/>
  <c r="DO94" i="2" s="1"/>
  <c r="R74" i="2"/>
  <c r="DN74" i="2" s="1"/>
  <c r="DO74" i="2" s="1"/>
  <c r="R35" i="2"/>
  <c r="DN35" i="2" s="1"/>
  <c r="DO35" i="2" s="1"/>
  <c r="R93" i="2"/>
  <c r="DN93" i="2" s="1"/>
  <c r="DO93" i="2" s="1"/>
  <c r="R26" i="2"/>
  <c r="DN26" i="2" s="1"/>
  <c r="DO26" i="2" s="1"/>
  <c r="R62" i="2"/>
  <c r="R70" i="2" s="1"/>
  <c r="P117" i="2"/>
  <c r="Q55" i="2"/>
  <c r="P81" i="2"/>
  <c r="DN81" i="2" s="1"/>
  <c r="DO81" i="2" s="1"/>
  <c r="AP20" i="2"/>
  <c r="DN20" i="2" s="1"/>
  <c r="DO20" i="2" s="1"/>
  <c r="R54" i="2"/>
  <c r="DN54" i="2" s="1"/>
  <c r="DO54" i="2" s="1"/>
  <c r="R58" i="2"/>
  <c r="R61" i="2" s="1"/>
  <c r="P96" i="2"/>
  <c r="DN96" i="2" s="1"/>
  <c r="DO96" i="2" s="1"/>
  <c r="DN7" i="2"/>
  <c r="DO7" i="2" s="1"/>
  <c r="P8" i="2"/>
  <c r="DN8" i="2" s="1"/>
  <c r="DO8" i="2" s="1"/>
  <c r="P24" i="2"/>
  <c r="P91" i="2"/>
  <c r="DN91" i="2" s="1"/>
  <c r="DO91" i="2" s="1"/>
  <c r="R119" i="2"/>
  <c r="DN119" i="2" s="1"/>
  <c r="DO119" i="2" s="1"/>
  <c r="P22" i="2"/>
  <c r="DN22" i="2" s="1"/>
  <c r="DO22" i="2" s="1"/>
  <c r="DN47" i="1"/>
  <c r="DO47" i="1" s="1"/>
  <c r="DN23" i="1"/>
  <c r="DO23" i="1" s="1"/>
  <c r="AT24" i="1"/>
  <c r="DN42" i="1"/>
  <c r="DO42" i="1" s="1"/>
  <c r="AT43" i="1"/>
  <c r="N65" i="1"/>
  <c r="DN7" i="1"/>
  <c r="DO7" i="1" s="1"/>
  <c r="DM9" i="1"/>
  <c r="DN9" i="1" s="1"/>
  <c r="DN30" i="1"/>
  <c r="DO30" i="1" s="1"/>
  <c r="P31" i="1"/>
  <c r="R30" i="1"/>
  <c r="R31" i="1" s="1"/>
  <c r="BZ85" i="1"/>
  <c r="BZ86" i="1" s="1"/>
  <c r="Q86" i="1"/>
  <c r="DN86" i="1"/>
  <c r="BZ92" i="1"/>
  <c r="DN91" i="1"/>
  <c r="DO91" i="1" s="1"/>
  <c r="P18" i="1"/>
  <c r="BO17" i="1"/>
  <c r="BO18" i="1" s="1"/>
  <c r="DN17" i="1"/>
  <c r="DO17" i="1" s="1"/>
  <c r="DN43" i="1"/>
  <c r="DO43" i="1" s="1"/>
  <c r="DM12" i="1"/>
  <c r="DN10" i="1"/>
  <c r="DO10" i="1" s="1"/>
  <c r="BF34" i="1"/>
  <c r="BF35" i="1" s="1"/>
  <c r="Q35" i="1"/>
  <c r="DN35" i="1" s="1"/>
  <c r="DO35" i="1" s="1"/>
  <c r="DN34" i="1"/>
  <c r="DO34" i="1" s="1"/>
  <c r="DM93" i="1"/>
  <c r="DM222" i="1" s="1"/>
  <c r="DN12" i="1"/>
  <c r="DN36" i="1"/>
  <c r="DO36" i="1" s="1"/>
  <c r="BF36" i="1"/>
  <c r="BF37" i="1" s="1"/>
  <c r="Q37" i="1"/>
  <c r="DN37" i="1" s="1"/>
  <c r="DO37" i="1" s="1"/>
  <c r="AS93" i="1"/>
  <c r="AS222" i="1" s="1"/>
  <c r="P72" i="1"/>
  <c r="P79" i="1"/>
  <c r="P87" i="1"/>
  <c r="P74" i="1"/>
  <c r="P19" i="1"/>
  <c r="DN32" i="1"/>
  <c r="DO32" i="1" s="1"/>
  <c r="M45" i="1"/>
  <c r="N45" i="1" s="1"/>
  <c r="AS48" i="1"/>
  <c r="AS49" i="1" s="1"/>
  <c r="DN49" i="1" s="1"/>
  <c r="DO49" i="1" s="1"/>
  <c r="M55" i="1"/>
  <c r="N55" i="1" s="1"/>
  <c r="Q58" i="1"/>
  <c r="Q59" i="1" s="1"/>
  <c r="Q72" i="1"/>
  <c r="Q74" i="1"/>
  <c r="Q79" i="1"/>
  <c r="Q80" i="1" s="1"/>
  <c r="Q87" i="1"/>
  <c r="Q88" i="1" s="1"/>
  <c r="AT56" i="1"/>
  <c r="Q19" i="1"/>
  <c r="Q20" i="1" s="1"/>
  <c r="M31" i="1"/>
  <c r="N31" i="1" s="1"/>
  <c r="M35" i="1"/>
  <c r="M37" i="1"/>
  <c r="M39" i="1"/>
  <c r="M41" i="1"/>
  <c r="DN48" i="1"/>
  <c r="DO48" i="1" s="1"/>
  <c r="P50" i="1"/>
  <c r="P64" i="1"/>
  <c r="BZ79" i="1"/>
  <c r="BZ80" i="1" s="1"/>
  <c r="M86" i="1"/>
  <c r="N92" i="1" s="1"/>
  <c r="DN46" i="1"/>
  <c r="DO46" i="1" s="1"/>
  <c r="P58" i="1"/>
  <c r="M9" i="1"/>
  <c r="N9" i="1" s="1"/>
  <c r="M18" i="1"/>
  <c r="N20" i="1" s="1"/>
  <c r="BO19" i="1"/>
  <c r="BO20" i="1" s="1"/>
  <c r="BO93" i="1" s="1"/>
  <c r="BO222" i="1" s="1"/>
  <c r="Q24" i="1"/>
  <c r="DN24" i="1" s="1"/>
  <c r="DO24" i="1" s="1"/>
  <c r="DN28" i="1"/>
  <c r="DO28" i="1" s="1"/>
  <c r="Q50" i="1"/>
  <c r="Q51" i="1" s="1"/>
  <c r="BZ60" i="1"/>
  <c r="AT62" i="1"/>
  <c r="Q64" i="1"/>
  <c r="Q65" i="1" s="1"/>
  <c r="P81" i="1"/>
  <c r="BZ81" i="1" s="1"/>
  <c r="BZ82" i="1" s="1"/>
  <c r="BZ89" i="1"/>
  <c r="DN92" i="1"/>
  <c r="P13" i="1"/>
  <c r="AT13" i="1" s="1"/>
  <c r="AT14" i="1" s="1"/>
  <c r="P33" i="1"/>
  <c r="DN33" i="1" s="1"/>
  <c r="DO33" i="1" s="1"/>
  <c r="Q13" i="1"/>
  <c r="Q14" i="1" s="1"/>
  <c r="P21" i="1"/>
  <c r="P52" i="1"/>
  <c r="Q21" i="1"/>
  <c r="Q22" i="1" s="1"/>
  <c r="Q52" i="1"/>
  <c r="Q53" i="1" s="1"/>
  <c r="P66" i="1"/>
  <c r="BZ66" i="1" s="1"/>
  <c r="BZ67" i="1" s="1"/>
  <c r="P73" i="1"/>
  <c r="P75" i="1"/>
  <c r="BZ75" i="1" s="1"/>
  <c r="P83" i="1"/>
  <c r="M12" i="1"/>
  <c r="N12" i="1" s="1"/>
  <c r="P15" i="1"/>
  <c r="AT15" i="1" s="1"/>
  <c r="AT16" i="1" s="1"/>
  <c r="Q66" i="1"/>
  <c r="Q67" i="1" s="1"/>
  <c r="Q73" i="1"/>
  <c r="BZ73" i="1" s="1"/>
  <c r="Q75" i="1"/>
  <c r="Q83" i="1"/>
  <c r="Q84" i="1" s="1"/>
  <c r="P54" i="1"/>
  <c r="P68" i="1"/>
  <c r="BP27" i="1"/>
  <c r="BP93" i="1" s="1"/>
  <c r="BP222" i="1" s="1"/>
  <c r="P38" i="1"/>
  <c r="P40" i="1"/>
  <c r="P44" i="1"/>
  <c r="CY44" i="1" s="1"/>
  <c r="CY45" i="1" s="1"/>
  <c r="CY93" i="1" s="1"/>
  <c r="CY222" i="1" s="1"/>
  <c r="Q54" i="1"/>
  <c r="Q55" i="1" s="1"/>
  <c r="P7" i="423"/>
  <c r="R7" i="423" s="1"/>
  <c r="M8" i="423"/>
  <c r="E15" i="423" s="1"/>
  <c r="DN124" i="2" l="1"/>
  <c r="P125" i="2"/>
  <c r="N93" i="1"/>
  <c r="N222" i="1" s="1"/>
  <c r="DO86" i="1"/>
  <c r="DN11" i="2"/>
  <c r="DO11" i="2" s="1"/>
  <c r="DN24" i="2"/>
  <c r="DO24" i="2" s="1"/>
  <c r="R216" i="1"/>
  <c r="AP125" i="2"/>
  <c r="DN109" i="2"/>
  <c r="DO109" i="2" s="1"/>
  <c r="DN95" i="2"/>
  <c r="DO95" i="2" s="1"/>
  <c r="P71" i="1"/>
  <c r="BZ70" i="1"/>
  <c r="DN88" i="2"/>
  <c r="DO88" i="2" s="1"/>
  <c r="BO125" i="2"/>
  <c r="AT64" i="1"/>
  <c r="AT65" i="1" s="1"/>
  <c r="AT50" i="1"/>
  <c r="AT51" i="1" s="1"/>
  <c r="DN77" i="1"/>
  <c r="DO77" i="1" s="1"/>
  <c r="DN85" i="1"/>
  <c r="DO85" i="1" s="1"/>
  <c r="DN31" i="1"/>
  <c r="DO31" i="1" s="1"/>
  <c r="DN117" i="2"/>
  <c r="DO117" i="2" s="1"/>
  <c r="DN70" i="2"/>
  <c r="DO70" i="2" s="1"/>
  <c r="DN23" i="2"/>
  <c r="DO23" i="2" s="1"/>
  <c r="DN62" i="2"/>
  <c r="DO62" i="2" s="1"/>
  <c r="DN71" i="2"/>
  <c r="DO71" i="2" s="1"/>
  <c r="DN33" i="2"/>
  <c r="DO33" i="2" s="1"/>
  <c r="DN99" i="2"/>
  <c r="DO99" i="2" s="1"/>
  <c r="R87" i="1"/>
  <c r="R88" i="1" s="1"/>
  <c r="AT54" i="1"/>
  <c r="AT55" i="1" s="1"/>
  <c r="DN122" i="2"/>
  <c r="DO122" i="2" s="1"/>
  <c r="AT125" i="2"/>
  <c r="D17" i="432"/>
  <c r="DN9" i="432"/>
  <c r="DO9" i="432" s="1"/>
  <c r="D11" i="428"/>
  <c r="D15" i="428" s="1"/>
  <c r="DN8" i="428"/>
  <c r="DO8" i="428" s="1"/>
  <c r="DN216" i="1"/>
  <c r="DO215" i="1"/>
  <c r="DO216" i="1" s="1"/>
  <c r="R55" i="2"/>
  <c r="DN55" i="2" s="1"/>
  <c r="DO55" i="2" s="1"/>
  <c r="R39" i="2"/>
  <c r="DN39" i="2" s="1"/>
  <c r="DO39" i="2" s="1"/>
  <c r="S79" i="2"/>
  <c r="R77" i="2"/>
  <c r="DN77" i="2" s="1"/>
  <c r="DO77" i="2" s="1"/>
  <c r="DN40" i="1"/>
  <c r="DO40" i="1" s="1"/>
  <c r="P41" i="1"/>
  <c r="BF40" i="1"/>
  <c r="BF41" i="1" s="1"/>
  <c r="DN75" i="1"/>
  <c r="DO75" i="1" s="1"/>
  <c r="P14" i="1"/>
  <c r="DN14" i="1" s="1"/>
  <c r="DO14" i="1" s="1"/>
  <c r="DN13" i="1"/>
  <c r="DO13" i="1" s="1"/>
  <c r="DN68" i="1"/>
  <c r="DO68" i="1" s="1"/>
  <c r="P69" i="1"/>
  <c r="DN73" i="1"/>
  <c r="DO73" i="1" s="1"/>
  <c r="DO92" i="1"/>
  <c r="P59" i="1"/>
  <c r="BF68" i="1"/>
  <c r="BF69" i="1" s="1"/>
  <c r="DN54" i="1"/>
  <c r="DO54" i="1" s="1"/>
  <c r="P55" i="1"/>
  <c r="DN55" i="1" s="1"/>
  <c r="DO55" i="1" s="1"/>
  <c r="DN66" i="1"/>
  <c r="DO66" i="1" s="1"/>
  <c r="P67" i="1"/>
  <c r="DN67" i="1" s="1"/>
  <c r="DO67" i="1" s="1"/>
  <c r="BZ90" i="1"/>
  <c r="DN90" i="1" s="1"/>
  <c r="DO90" i="1" s="1"/>
  <c r="DN89" i="1"/>
  <c r="DO89" i="1" s="1"/>
  <c r="DN18" i="1"/>
  <c r="DO18" i="1" s="1"/>
  <c r="DN27" i="1"/>
  <c r="DO27" i="1" s="1"/>
  <c r="Q76" i="1"/>
  <c r="Q93" i="1" s="1"/>
  <c r="Q222" i="1" s="1"/>
  <c r="R38" i="1"/>
  <c r="R39" i="1" s="1"/>
  <c r="P39" i="1"/>
  <c r="P84" i="1"/>
  <c r="BZ83" i="1"/>
  <c r="BZ84" i="1" s="1"/>
  <c r="P82" i="1"/>
  <c r="DN82" i="1" s="1"/>
  <c r="DO82" i="1" s="1"/>
  <c r="DN81" i="1"/>
  <c r="DO81" i="1" s="1"/>
  <c r="P20" i="1"/>
  <c r="DN20" i="1" s="1"/>
  <c r="DO20" i="1" s="1"/>
  <c r="DN19" i="1"/>
  <c r="DO19" i="1" s="1"/>
  <c r="P53" i="1"/>
  <c r="X72" i="1"/>
  <c r="X76" i="1" s="1"/>
  <c r="X93" i="1" s="1"/>
  <c r="X222" i="1" s="1"/>
  <c r="DN62" i="1"/>
  <c r="DO62" i="1" s="1"/>
  <c r="AT63" i="1"/>
  <c r="DN63" i="1" s="1"/>
  <c r="DO63" i="1" s="1"/>
  <c r="BZ61" i="1"/>
  <c r="DN61" i="1" s="1"/>
  <c r="DO61" i="1" s="1"/>
  <c r="DN60" i="1"/>
  <c r="DO60" i="1" s="1"/>
  <c r="AT57" i="1"/>
  <c r="DN57" i="1" s="1"/>
  <c r="DO57" i="1" s="1"/>
  <c r="DN56" i="1"/>
  <c r="DO56" i="1" s="1"/>
  <c r="P88" i="1"/>
  <c r="DO12" i="1"/>
  <c r="BZ52" i="1"/>
  <c r="BZ53" i="1" s="1"/>
  <c r="P22" i="1"/>
  <c r="P65" i="1"/>
  <c r="DN65" i="1" s="1"/>
  <c r="DO65" i="1" s="1"/>
  <c r="DN64" i="1"/>
  <c r="DO64" i="1" s="1"/>
  <c r="P80" i="1"/>
  <c r="DN80" i="1" s="1"/>
  <c r="DO80" i="1" s="1"/>
  <c r="DN79" i="1"/>
  <c r="DO79" i="1" s="1"/>
  <c r="BZ74" i="1"/>
  <c r="BZ76" i="1" s="1"/>
  <c r="AT21" i="1"/>
  <c r="AT22" i="1" s="1"/>
  <c r="BE58" i="1"/>
  <c r="BE59" i="1" s="1"/>
  <c r="BE93" i="1" s="1"/>
  <c r="BE222" i="1" s="1"/>
  <c r="P76" i="1"/>
  <c r="DO9" i="1"/>
  <c r="DN15" i="1"/>
  <c r="DO15" i="1" s="1"/>
  <c r="P16" i="1"/>
  <c r="DN16" i="1" s="1"/>
  <c r="DO16" i="1" s="1"/>
  <c r="P45" i="1"/>
  <c r="DN45" i="1" s="1"/>
  <c r="DO45" i="1" s="1"/>
  <c r="DN44" i="1"/>
  <c r="DO44" i="1" s="1"/>
  <c r="P51" i="1"/>
  <c r="DN51" i="1" s="1"/>
  <c r="DO51" i="1" s="1"/>
  <c r="DN7" i="423"/>
  <c r="DO7" i="423" s="1"/>
  <c r="P8" i="423"/>
  <c r="D13" i="423"/>
  <c r="BZ71" i="1" l="1"/>
  <c r="DN70" i="1"/>
  <c r="DO70" i="1" s="1"/>
  <c r="R125" i="2"/>
  <c r="DN84" i="1"/>
  <c r="DO84" i="1" s="1"/>
  <c r="DN69" i="1"/>
  <c r="DO69" i="1" s="1"/>
  <c r="AT93" i="1"/>
  <c r="AT222" i="1" s="1"/>
  <c r="DN71" i="1"/>
  <c r="DO71" i="1" s="1"/>
  <c r="DN87" i="1"/>
  <c r="DO87" i="1" s="1"/>
  <c r="BZ93" i="1"/>
  <c r="BZ222" i="1" s="1"/>
  <c r="DN50" i="1"/>
  <c r="DO50" i="1" s="1"/>
  <c r="DN72" i="1"/>
  <c r="DO72" i="1" s="1"/>
  <c r="R93" i="1"/>
  <c r="R222" i="1" s="1"/>
  <c r="S125" i="2"/>
  <c r="DN79" i="2"/>
  <c r="DO79" i="2" s="1"/>
  <c r="DO124" i="2"/>
  <c r="DN22" i="1"/>
  <c r="DO22" i="1" s="1"/>
  <c r="DN83" i="1"/>
  <c r="DO83" i="1" s="1"/>
  <c r="DN21" i="1"/>
  <c r="DO21" i="1" s="1"/>
  <c r="DN52" i="1"/>
  <c r="DO52" i="1" s="1"/>
  <c r="DN39" i="1"/>
  <c r="DO39" i="1" s="1"/>
  <c r="BF93" i="1"/>
  <c r="BF222" i="1" s="1"/>
  <c r="DN41" i="1"/>
  <c r="DO41" i="1" s="1"/>
  <c r="DN76" i="1"/>
  <c r="DO76" i="1" s="1"/>
  <c r="DN53" i="1"/>
  <c r="DO53" i="1" s="1"/>
  <c r="DN38" i="1"/>
  <c r="DO38" i="1" s="1"/>
  <c r="DN58" i="1"/>
  <c r="DO58" i="1" s="1"/>
  <c r="DN74" i="1"/>
  <c r="DO74" i="1" s="1"/>
  <c r="DN59" i="1"/>
  <c r="DO59" i="1" s="1"/>
  <c r="DN88" i="1"/>
  <c r="P93" i="1"/>
  <c r="P222" i="1" s="1"/>
  <c r="E14" i="423"/>
  <c r="E16" i="423" s="1"/>
  <c r="R8" i="423"/>
  <c r="D11" i="423" s="1"/>
  <c r="D16" i="423" s="1"/>
  <c r="DN125" i="2" l="1"/>
  <c r="DO125" i="2"/>
  <c r="DO88" i="1"/>
  <c r="DO93" i="1" s="1"/>
  <c r="DO222" i="1" s="1"/>
  <c r="DN93" i="1"/>
  <c r="DN222" i="1" s="1"/>
  <c r="DN8" i="423"/>
  <c r="DO8" i="423" s="1"/>
  <c r="B16" i="422" l="1"/>
  <c r="F14" i="422"/>
  <c r="F13" i="422"/>
  <c r="F12" i="422"/>
  <c r="A10" i="422"/>
  <c r="DM8" i="422"/>
  <c r="DL8" i="422"/>
  <c r="DK8" i="422"/>
  <c r="DJ8" i="422"/>
  <c r="DI8" i="422"/>
  <c r="DH8" i="422"/>
  <c r="DG8" i="422"/>
  <c r="DF8" i="422"/>
  <c r="DE8" i="422"/>
  <c r="DD8" i="422"/>
  <c r="DC8" i="422"/>
  <c r="DB8" i="422"/>
  <c r="DA8" i="422"/>
  <c r="CZ8" i="422"/>
  <c r="CY8" i="422"/>
  <c r="CX8" i="422"/>
  <c r="CW8" i="422"/>
  <c r="CV8" i="422"/>
  <c r="CU8" i="422"/>
  <c r="CT8" i="422"/>
  <c r="CS8" i="422"/>
  <c r="CR8" i="422"/>
  <c r="CQ8" i="422"/>
  <c r="CP8" i="422"/>
  <c r="CO8" i="422"/>
  <c r="CN8" i="422"/>
  <c r="CM8" i="422"/>
  <c r="CL8" i="422"/>
  <c r="CK8" i="422"/>
  <c r="CJ8" i="422"/>
  <c r="CI8" i="422"/>
  <c r="CH8" i="422"/>
  <c r="CG8" i="422"/>
  <c r="CF8" i="422"/>
  <c r="CE8" i="422"/>
  <c r="CD8" i="422"/>
  <c r="CC8" i="422"/>
  <c r="CB8" i="422"/>
  <c r="CA8" i="422"/>
  <c r="BZ8" i="422"/>
  <c r="BY8" i="422"/>
  <c r="BX8" i="422"/>
  <c r="BW8" i="422"/>
  <c r="BV8" i="422"/>
  <c r="BU8" i="422"/>
  <c r="BT8" i="422"/>
  <c r="BS8" i="422"/>
  <c r="BR8" i="422"/>
  <c r="BQ8" i="422"/>
  <c r="BP8" i="422"/>
  <c r="BO8" i="422"/>
  <c r="BN8" i="422"/>
  <c r="BM8" i="422"/>
  <c r="BL8" i="422"/>
  <c r="BK8" i="422"/>
  <c r="BJ8" i="422"/>
  <c r="BI8" i="422"/>
  <c r="BH8" i="422"/>
  <c r="BG8" i="422"/>
  <c r="BF8" i="422"/>
  <c r="BE8" i="422"/>
  <c r="BD8" i="422"/>
  <c r="BC8" i="422"/>
  <c r="BB8" i="422"/>
  <c r="BA8" i="422"/>
  <c r="AZ8" i="422"/>
  <c r="AY8" i="422"/>
  <c r="AX8" i="422"/>
  <c r="AW8" i="422"/>
  <c r="AV8" i="422"/>
  <c r="AU8" i="422"/>
  <c r="AS8" i="422"/>
  <c r="AR8" i="422"/>
  <c r="AQ8" i="422"/>
  <c r="AP8" i="422"/>
  <c r="AO8" i="422"/>
  <c r="AN8" i="422"/>
  <c r="AM8" i="422"/>
  <c r="AL8" i="422"/>
  <c r="AK8" i="422"/>
  <c r="AJ8" i="422"/>
  <c r="AI8" i="422"/>
  <c r="AH8" i="422"/>
  <c r="AG8" i="422"/>
  <c r="AF8" i="422"/>
  <c r="AE8" i="422"/>
  <c r="AD8" i="422"/>
  <c r="AC8" i="422"/>
  <c r="AB8" i="422"/>
  <c r="AA8" i="422"/>
  <c r="Z8" i="422"/>
  <c r="Y8" i="422"/>
  <c r="X8" i="422"/>
  <c r="W8" i="422"/>
  <c r="V8" i="422"/>
  <c r="U8" i="422"/>
  <c r="T8" i="422"/>
  <c r="S8" i="422"/>
  <c r="R8" i="422"/>
  <c r="M8" i="422"/>
  <c r="E14" i="422" s="1"/>
  <c r="M7" i="422"/>
  <c r="Q7" i="422" s="1"/>
  <c r="Q8" i="422" s="1"/>
  <c r="D12" i="422" s="1"/>
  <c r="F12" i="366"/>
  <c r="F11" i="365"/>
  <c r="F11" i="364"/>
  <c r="F11" i="363"/>
  <c r="F11" i="362"/>
  <c r="R8" i="362"/>
  <c r="F11" i="361"/>
  <c r="R8" i="361"/>
  <c r="F13" i="360"/>
  <c r="R8" i="359"/>
  <c r="F11" i="359"/>
  <c r="F11" i="357"/>
  <c r="F12" i="356"/>
  <c r="F11" i="355"/>
  <c r="F11" i="354"/>
  <c r="R8" i="355"/>
  <c r="R8" i="354"/>
  <c r="F11" i="353"/>
  <c r="R8" i="353"/>
  <c r="R8" i="352"/>
  <c r="F11" i="352"/>
  <c r="F11" i="351"/>
  <c r="F11" i="350"/>
  <c r="F11" i="349"/>
  <c r="R8" i="349"/>
  <c r="F14" i="348"/>
  <c r="F11" i="347"/>
  <c r="F18" i="346"/>
  <c r="M13" i="346"/>
  <c r="P13" i="346" s="1"/>
  <c r="M10" i="346"/>
  <c r="M11" i="346"/>
  <c r="F15" i="345"/>
  <c r="P12" i="344"/>
  <c r="Q17" i="344"/>
  <c r="P9" i="344"/>
  <c r="F25" i="344"/>
  <c r="M16" i="344"/>
  <c r="Q16" i="344" s="1"/>
  <c r="M17" i="344"/>
  <c r="M18" i="344"/>
  <c r="Q18" i="344" s="1"/>
  <c r="M19" i="344"/>
  <c r="Q19" i="344" s="1"/>
  <c r="M8" i="344"/>
  <c r="Q8" i="344" s="1"/>
  <c r="M9" i="344"/>
  <c r="Q9" i="344" s="1"/>
  <c r="M10" i="344"/>
  <c r="Q10" i="344" s="1"/>
  <c r="M11" i="344"/>
  <c r="P11" i="344" s="1"/>
  <c r="M12" i="344"/>
  <c r="M13" i="344"/>
  <c r="Q13" i="344" s="1"/>
  <c r="M14" i="344"/>
  <c r="Q14" i="344" s="1"/>
  <c r="M15" i="344"/>
  <c r="Q15" i="344" s="1"/>
  <c r="F14" i="343"/>
  <c r="F11" i="342"/>
  <c r="F11" i="341"/>
  <c r="F11" i="339"/>
  <c r="F11" i="338"/>
  <c r="F11" i="337"/>
  <c r="R8" i="337"/>
  <c r="R8" i="336"/>
  <c r="F11" i="336"/>
  <c r="F11" i="333"/>
  <c r="F11" i="334"/>
  <c r="F12" i="335"/>
  <c r="R8" i="332"/>
  <c r="F18" i="331"/>
  <c r="M11" i="331"/>
  <c r="P11" i="331" s="1"/>
  <c r="M12" i="331"/>
  <c r="P12" i="331" s="1"/>
  <c r="F11" i="330"/>
  <c r="F11" i="329"/>
  <c r="R8" i="328"/>
  <c r="F11" i="328"/>
  <c r="F11" i="327"/>
  <c r="R8" i="327"/>
  <c r="F11" i="326"/>
  <c r="R8" i="325"/>
  <c r="F11" i="325"/>
  <c r="F11" i="324"/>
  <c r="R8" i="324"/>
  <c r="F11" i="323"/>
  <c r="R8" i="323"/>
  <c r="R8" i="322"/>
  <c r="F11" i="322"/>
  <c r="R8" i="321"/>
  <c r="F11" i="321"/>
  <c r="F14" i="320"/>
  <c r="R11" i="320"/>
  <c r="BY11" i="320"/>
  <c r="CA11" i="320"/>
  <c r="CB11" i="320"/>
  <c r="CC11" i="320"/>
  <c r="CD11" i="320"/>
  <c r="CE11" i="320"/>
  <c r="CF11" i="320"/>
  <c r="CG11" i="320"/>
  <c r="CH11" i="320"/>
  <c r="CI11" i="320"/>
  <c r="CJ11" i="320"/>
  <c r="CK11" i="320"/>
  <c r="CL11" i="320"/>
  <c r="CM11" i="320"/>
  <c r="CN11" i="320"/>
  <c r="CO11" i="320"/>
  <c r="Y11" i="320"/>
  <c r="Z11" i="320"/>
  <c r="AA11" i="320"/>
  <c r="AB11" i="320"/>
  <c r="AC11" i="320"/>
  <c r="AD11" i="320"/>
  <c r="AE11" i="320"/>
  <c r="AF11" i="320"/>
  <c r="AG11" i="320"/>
  <c r="AH11" i="320"/>
  <c r="AI11" i="320"/>
  <c r="AJ11" i="320"/>
  <c r="AK11" i="320"/>
  <c r="AL11" i="320"/>
  <c r="AM11" i="320"/>
  <c r="AN11" i="320"/>
  <c r="AO11" i="320"/>
  <c r="AP11" i="320"/>
  <c r="AQ11" i="320"/>
  <c r="AR11" i="320"/>
  <c r="AS11" i="320"/>
  <c r="AT11" i="320"/>
  <c r="AU11" i="320"/>
  <c r="AV11" i="320"/>
  <c r="AW11" i="320"/>
  <c r="AX11" i="320"/>
  <c r="AY11" i="320"/>
  <c r="AZ11" i="320"/>
  <c r="BA11" i="320"/>
  <c r="BB11" i="320"/>
  <c r="BC11" i="320"/>
  <c r="BD11" i="320"/>
  <c r="BE11" i="320"/>
  <c r="BF11" i="320"/>
  <c r="BG11" i="320"/>
  <c r="BH11" i="320"/>
  <c r="BI11" i="320"/>
  <c r="BJ11" i="320"/>
  <c r="BK11" i="320"/>
  <c r="BL11" i="320"/>
  <c r="BM11" i="320"/>
  <c r="BN11" i="320"/>
  <c r="BO11" i="320"/>
  <c r="BP11" i="320"/>
  <c r="BQ11" i="320"/>
  <c r="BR11" i="320"/>
  <c r="BS11" i="320"/>
  <c r="BT11" i="320"/>
  <c r="BU11" i="320"/>
  <c r="BV11" i="320"/>
  <c r="BW11" i="320"/>
  <c r="BX11" i="320"/>
  <c r="R8" i="319"/>
  <c r="F11" i="319"/>
  <c r="R8" i="318"/>
  <c r="F11" i="318"/>
  <c r="M7" i="318"/>
  <c r="P7" i="318" s="1"/>
  <c r="F11" i="316"/>
  <c r="R8" i="315"/>
  <c r="F12" i="315"/>
  <c r="F11" i="314"/>
  <c r="R8" i="314"/>
  <c r="F11" i="313"/>
  <c r="R8" i="313"/>
  <c r="F11" i="312"/>
  <c r="R8" i="312"/>
  <c r="R8" i="311"/>
  <c r="F11" i="310"/>
  <c r="R8" i="310"/>
  <c r="R8" i="308"/>
  <c r="F11" i="308"/>
  <c r="R8" i="307"/>
  <c r="F11" i="307"/>
  <c r="R8" i="306"/>
  <c r="F11" i="306"/>
  <c r="R8" i="305"/>
  <c r="F11" i="305"/>
  <c r="P7" i="422" l="1"/>
  <c r="AT7" i="422" s="1"/>
  <c r="AT8" i="422" s="1"/>
  <c r="D11" i="422" s="1"/>
  <c r="D15" i="422" s="1"/>
  <c r="Q13" i="346"/>
  <c r="R13" i="346" s="1"/>
  <c r="P10" i="346"/>
  <c r="R10" i="346" s="1"/>
  <c r="Q10" i="346"/>
  <c r="P19" i="344"/>
  <c r="P18" i="344"/>
  <c r="P17" i="344"/>
  <c r="R17" i="344" s="1"/>
  <c r="P16" i="344"/>
  <c r="P15" i="344"/>
  <c r="P14" i="344"/>
  <c r="P10" i="344"/>
  <c r="P13" i="344"/>
  <c r="P8" i="344"/>
  <c r="R12" i="331"/>
  <c r="R11" i="331"/>
  <c r="R8" i="304"/>
  <c r="F11" i="304"/>
  <c r="F11" i="303"/>
  <c r="R8" i="303"/>
  <c r="D14" i="302"/>
  <c r="D13" i="302"/>
  <c r="D12" i="302"/>
  <c r="F11" i="302"/>
  <c r="F11" i="301"/>
  <c r="D14" i="301"/>
  <c r="D13" i="301"/>
  <c r="D12" i="301"/>
  <c r="DM8" i="301"/>
  <c r="F11" i="300"/>
  <c r="D14" i="300"/>
  <c r="D13" i="300"/>
  <c r="D12" i="300"/>
  <c r="D14" i="299"/>
  <c r="D13" i="299"/>
  <c r="D12" i="299"/>
  <c r="R8" i="299"/>
  <c r="F11" i="299"/>
  <c r="F11" i="298"/>
  <c r="P8" i="422" l="1"/>
  <c r="DN7" i="422"/>
  <c r="DO7" i="422" s="1"/>
  <c r="R19" i="344"/>
  <c r="R18" i="344"/>
  <c r="R16" i="344"/>
  <c r="R8" i="344"/>
  <c r="R11" i="344"/>
  <c r="R12" i="344"/>
  <c r="R9" i="344"/>
  <c r="R10" i="344"/>
  <c r="R15" i="344"/>
  <c r="R13" i="344"/>
  <c r="R14" i="344"/>
  <c r="R9" i="296"/>
  <c r="F12" i="296"/>
  <c r="R8" i="295"/>
  <c r="F11" i="295"/>
  <c r="F11" i="294"/>
  <c r="R8" i="294"/>
  <c r="R8" i="293"/>
  <c r="R8" i="292"/>
  <c r="F11" i="291"/>
  <c r="R8" i="291"/>
  <c r="F12" i="290"/>
  <c r="R9" i="290"/>
  <c r="DN8" i="422" l="1"/>
  <c r="DO8" i="422" s="1"/>
  <c r="E13" i="422"/>
  <c r="E15" i="422" s="1"/>
  <c r="R9" i="289"/>
  <c r="F12" i="289"/>
  <c r="R10" i="288" l="1"/>
  <c r="F15" i="288"/>
  <c r="F14" i="288"/>
  <c r="F13" i="288"/>
  <c r="F13" i="287"/>
  <c r="R10" i="287"/>
  <c r="F15" i="287"/>
  <c r="F14" i="287"/>
  <c r="F13" i="244"/>
  <c r="F15" i="285"/>
  <c r="F14" i="285"/>
  <c r="F13" i="285"/>
  <c r="F12" i="244"/>
  <c r="R10" i="285"/>
  <c r="R9" i="244"/>
  <c r="B21" i="420"/>
  <c r="F19" i="420"/>
  <c r="F18" i="420"/>
  <c r="F17" i="420"/>
  <c r="F16" i="420"/>
  <c r="A15" i="420"/>
  <c r="DM13" i="420"/>
  <c r="DL13" i="420"/>
  <c r="DK13" i="420"/>
  <c r="DJ13" i="420"/>
  <c r="DI13" i="420"/>
  <c r="DH13" i="420"/>
  <c r="DG13" i="420"/>
  <c r="DF13" i="420"/>
  <c r="DE13" i="420"/>
  <c r="DD13" i="420"/>
  <c r="DC13" i="420"/>
  <c r="DB13" i="420"/>
  <c r="DA13" i="420"/>
  <c r="CZ13" i="420"/>
  <c r="CY13" i="420"/>
  <c r="CX13" i="420"/>
  <c r="CW13" i="420"/>
  <c r="CV13" i="420"/>
  <c r="CU13" i="420"/>
  <c r="CT13" i="420"/>
  <c r="CS13" i="420"/>
  <c r="CR13" i="420"/>
  <c r="CQ13" i="420"/>
  <c r="CP13" i="420"/>
  <c r="CO13" i="420"/>
  <c r="CN13" i="420"/>
  <c r="CM13" i="420"/>
  <c r="CL13" i="420"/>
  <c r="CK13" i="420"/>
  <c r="CJ13" i="420"/>
  <c r="CI13" i="420"/>
  <c r="CH13" i="420"/>
  <c r="CG13" i="420"/>
  <c r="CF13" i="420"/>
  <c r="CE13" i="420"/>
  <c r="CD13" i="420"/>
  <c r="CC13" i="420"/>
  <c r="CB13" i="420"/>
  <c r="CA13" i="420"/>
  <c r="BZ13" i="420"/>
  <c r="BY13" i="420"/>
  <c r="BX13" i="420"/>
  <c r="BW13" i="420"/>
  <c r="BV13" i="420"/>
  <c r="BU13" i="420"/>
  <c r="BT13" i="420"/>
  <c r="BS13" i="420"/>
  <c r="BR13" i="420"/>
  <c r="BQ13" i="420"/>
  <c r="BP13" i="420"/>
  <c r="BO13" i="420"/>
  <c r="BN13" i="420"/>
  <c r="BM13" i="420"/>
  <c r="BL13" i="420"/>
  <c r="BK13" i="420"/>
  <c r="BJ13" i="420"/>
  <c r="BI13" i="420"/>
  <c r="BH13" i="420"/>
  <c r="BG13" i="420"/>
  <c r="BF13" i="420"/>
  <c r="BE13" i="420"/>
  <c r="BD13" i="420"/>
  <c r="BC13" i="420"/>
  <c r="BB13" i="420"/>
  <c r="BA13" i="420"/>
  <c r="AZ13" i="420"/>
  <c r="AY13" i="420"/>
  <c r="AX13" i="420"/>
  <c r="AW13" i="420"/>
  <c r="AV13" i="420"/>
  <c r="AU13" i="420"/>
  <c r="AT13" i="420"/>
  <c r="AS13" i="420"/>
  <c r="AR13" i="420"/>
  <c r="AQ13" i="420"/>
  <c r="AP13" i="420"/>
  <c r="AO13" i="420"/>
  <c r="AN13" i="420"/>
  <c r="AM13" i="420"/>
  <c r="AL13" i="420"/>
  <c r="AK13" i="420"/>
  <c r="AJ13" i="420"/>
  <c r="AI13" i="420"/>
  <c r="AH13" i="420"/>
  <c r="AG13" i="420"/>
  <c r="AF13" i="420"/>
  <c r="AE13" i="420"/>
  <c r="AD13" i="420"/>
  <c r="AC13" i="420"/>
  <c r="AB13" i="420"/>
  <c r="AA13" i="420"/>
  <c r="Z13" i="420"/>
  <c r="Y13" i="420"/>
  <c r="X13" i="420"/>
  <c r="W13" i="420"/>
  <c r="V13" i="420"/>
  <c r="U13" i="420"/>
  <c r="T13" i="420"/>
  <c r="S13" i="420"/>
  <c r="M12" i="420"/>
  <c r="P12" i="420" s="1"/>
  <c r="M11" i="420"/>
  <c r="Q11" i="420" s="1"/>
  <c r="Q10" i="420"/>
  <c r="M10" i="420"/>
  <c r="P10" i="420" s="1"/>
  <c r="M9" i="420"/>
  <c r="Q9" i="420" s="1"/>
  <c r="M8" i="420"/>
  <c r="P8" i="420" s="1"/>
  <c r="M7" i="420"/>
  <c r="Q7" i="420" s="1"/>
  <c r="B21" i="419"/>
  <c r="F19" i="419"/>
  <c r="F18" i="419"/>
  <c r="F17" i="419"/>
  <c r="F16" i="419"/>
  <c r="A15" i="419"/>
  <c r="DM13" i="419"/>
  <c r="DL13" i="419"/>
  <c r="DK13" i="419"/>
  <c r="DJ13" i="419"/>
  <c r="DI13" i="419"/>
  <c r="DH13" i="419"/>
  <c r="DG13" i="419"/>
  <c r="DF13" i="419"/>
  <c r="DE13" i="419"/>
  <c r="DD13" i="419"/>
  <c r="DC13" i="419"/>
  <c r="DB13" i="419"/>
  <c r="DA13" i="419"/>
  <c r="CZ13" i="419"/>
  <c r="CY13" i="419"/>
  <c r="CX13" i="419"/>
  <c r="CW13" i="419"/>
  <c r="CV13" i="419"/>
  <c r="CU13" i="419"/>
  <c r="CT13" i="419"/>
  <c r="CS13" i="419"/>
  <c r="CR13" i="419"/>
  <c r="CQ13" i="419"/>
  <c r="CP13" i="419"/>
  <c r="CO13" i="419"/>
  <c r="CN13" i="419"/>
  <c r="CM13" i="419"/>
  <c r="CL13" i="419"/>
  <c r="CK13" i="419"/>
  <c r="CJ13" i="419"/>
  <c r="CI13" i="419"/>
  <c r="CH13" i="419"/>
  <c r="CG13" i="419"/>
  <c r="CF13" i="419"/>
  <c r="CE13" i="419"/>
  <c r="CD13" i="419"/>
  <c r="CC13" i="419"/>
  <c r="CB13" i="419"/>
  <c r="CA13" i="419"/>
  <c r="BZ13" i="419"/>
  <c r="BY13" i="419"/>
  <c r="BX13" i="419"/>
  <c r="BW13" i="419"/>
  <c r="BV13" i="419"/>
  <c r="BU13" i="419"/>
  <c r="BT13" i="419"/>
  <c r="BS13" i="419"/>
  <c r="BR13" i="419"/>
  <c r="BQ13" i="419"/>
  <c r="BP13" i="419"/>
  <c r="BO13" i="419"/>
  <c r="BN13" i="419"/>
  <c r="BM13" i="419"/>
  <c r="BL13" i="419"/>
  <c r="BK13" i="419"/>
  <c r="BJ13" i="419"/>
  <c r="BI13" i="419"/>
  <c r="BH13" i="419"/>
  <c r="BG13" i="419"/>
  <c r="BF13" i="419"/>
  <c r="BE13" i="419"/>
  <c r="BD13" i="419"/>
  <c r="BC13" i="419"/>
  <c r="BB13" i="419"/>
  <c r="BA13" i="419"/>
  <c r="AZ13" i="419"/>
  <c r="AY13" i="419"/>
  <c r="AX13" i="419"/>
  <c r="AW13" i="419"/>
  <c r="AV13" i="419"/>
  <c r="AU13" i="419"/>
  <c r="AT13" i="419"/>
  <c r="AS13" i="419"/>
  <c r="AR13" i="419"/>
  <c r="AQ13" i="419"/>
  <c r="AP13" i="419"/>
  <c r="AO13" i="419"/>
  <c r="AN13" i="419"/>
  <c r="AM13" i="419"/>
  <c r="AL13" i="419"/>
  <c r="AK13" i="419"/>
  <c r="AJ13" i="419"/>
  <c r="AI13" i="419"/>
  <c r="AH13" i="419"/>
  <c r="AG13" i="419"/>
  <c r="AF13" i="419"/>
  <c r="AE13" i="419"/>
  <c r="AD13" i="419"/>
  <c r="AC13" i="419"/>
  <c r="AB13" i="419"/>
  <c r="AA13" i="419"/>
  <c r="Z13" i="419"/>
  <c r="Y13" i="419"/>
  <c r="X13" i="419"/>
  <c r="W13" i="419"/>
  <c r="V13" i="419"/>
  <c r="U13" i="419"/>
  <c r="T13" i="419"/>
  <c r="S13" i="419"/>
  <c r="M12" i="419"/>
  <c r="P11" i="419"/>
  <c r="M11" i="419"/>
  <c r="Q11" i="419" s="1"/>
  <c r="M10" i="419"/>
  <c r="Q10" i="419" s="1"/>
  <c r="M9" i="419"/>
  <c r="M8" i="419"/>
  <c r="M7" i="419"/>
  <c r="Q7" i="419" s="1"/>
  <c r="B21" i="418"/>
  <c r="F19" i="418"/>
  <c r="F18" i="418"/>
  <c r="F17" i="418"/>
  <c r="F16" i="418"/>
  <c r="A15" i="418"/>
  <c r="DM13" i="418"/>
  <c r="DL13" i="418"/>
  <c r="DK13" i="418"/>
  <c r="DJ13" i="418"/>
  <c r="DI13" i="418"/>
  <c r="DH13" i="418"/>
  <c r="DG13" i="418"/>
  <c r="DF13" i="418"/>
  <c r="DE13" i="418"/>
  <c r="DD13" i="418"/>
  <c r="DC13" i="418"/>
  <c r="DB13" i="418"/>
  <c r="DA13" i="418"/>
  <c r="CZ13" i="418"/>
  <c r="CY13" i="418"/>
  <c r="CX13" i="418"/>
  <c r="CW13" i="418"/>
  <c r="CV13" i="418"/>
  <c r="CU13" i="418"/>
  <c r="CT13" i="418"/>
  <c r="CS13" i="418"/>
  <c r="CR13" i="418"/>
  <c r="CQ13" i="418"/>
  <c r="CP13" i="418"/>
  <c r="CO13" i="418"/>
  <c r="CN13" i="418"/>
  <c r="CM13" i="418"/>
  <c r="CL13" i="418"/>
  <c r="CK13" i="418"/>
  <c r="CJ13" i="418"/>
  <c r="CI13" i="418"/>
  <c r="CH13" i="418"/>
  <c r="CG13" i="418"/>
  <c r="CF13" i="418"/>
  <c r="CE13" i="418"/>
  <c r="CD13" i="418"/>
  <c r="CC13" i="418"/>
  <c r="CB13" i="418"/>
  <c r="CA13" i="418"/>
  <c r="BZ13" i="418"/>
  <c r="BY13" i="418"/>
  <c r="BX13" i="418"/>
  <c r="BW13" i="418"/>
  <c r="BV13" i="418"/>
  <c r="BU13" i="418"/>
  <c r="BT13" i="418"/>
  <c r="BS13" i="418"/>
  <c r="BR13" i="418"/>
  <c r="BQ13" i="418"/>
  <c r="BP13" i="418"/>
  <c r="BO13" i="418"/>
  <c r="BN13" i="418"/>
  <c r="BM13" i="418"/>
  <c r="BL13" i="418"/>
  <c r="BK13" i="418"/>
  <c r="BJ13" i="418"/>
  <c r="BI13" i="418"/>
  <c r="BH13" i="418"/>
  <c r="BG13" i="418"/>
  <c r="BF13" i="418"/>
  <c r="BE13" i="418"/>
  <c r="BD13" i="418"/>
  <c r="BC13" i="418"/>
  <c r="BB13" i="418"/>
  <c r="BA13" i="418"/>
  <c r="AZ13" i="418"/>
  <c r="AY13" i="418"/>
  <c r="AX13" i="418"/>
  <c r="AW13" i="418"/>
  <c r="AV13" i="418"/>
  <c r="AU13" i="418"/>
  <c r="AT13" i="418"/>
  <c r="AS13" i="418"/>
  <c r="AR13" i="418"/>
  <c r="AQ13" i="418"/>
  <c r="AP13" i="418"/>
  <c r="AO13" i="418"/>
  <c r="AN13" i="418"/>
  <c r="AM13" i="418"/>
  <c r="AL13" i="418"/>
  <c r="AK13" i="418"/>
  <c r="AJ13" i="418"/>
  <c r="AI13" i="418"/>
  <c r="AH13" i="418"/>
  <c r="AG13" i="418"/>
  <c r="AF13" i="418"/>
  <c r="AE13" i="418"/>
  <c r="AD13" i="418"/>
  <c r="AC13" i="418"/>
  <c r="AB13" i="418"/>
  <c r="AA13" i="418"/>
  <c r="Z13" i="418"/>
  <c r="Y13" i="418"/>
  <c r="X13" i="418"/>
  <c r="W13" i="418"/>
  <c r="V13" i="418"/>
  <c r="U13" i="418"/>
  <c r="T13" i="418"/>
  <c r="S13" i="418"/>
  <c r="M12" i="418"/>
  <c r="Q12" i="418" s="1"/>
  <c r="M11" i="418"/>
  <c r="Q11" i="418" s="1"/>
  <c r="Q10" i="418"/>
  <c r="P10" i="418"/>
  <c r="M10" i="418"/>
  <c r="M9" i="418"/>
  <c r="Q9" i="418" s="1"/>
  <c r="M8" i="418"/>
  <c r="Q8" i="418" s="1"/>
  <c r="P7" i="418"/>
  <c r="M7" i="418"/>
  <c r="Q7" i="418" s="1"/>
  <c r="B21" i="417"/>
  <c r="F19" i="417"/>
  <c r="F18" i="417"/>
  <c r="F17" i="417"/>
  <c r="F16" i="417"/>
  <c r="A15" i="417"/>
  <c r="DM13" i="417"/>
  <c r="DL13" i="417"/>
  <c r="DK13" i="417"/>
  <c r="DJ13" i="417"/>
  <c r="DI13" i="417"/>
  <c r="DH13" i="417"/>
  <c r="DG13" i="417"/>
  <c r="DF13" i="417"/>
  <c r="DE13" i="417"/>
  <c r="DD13" i="417"/>
  <c r="DC13" i="417"/>
  <c r="DB13" i="417"/>
  <c r="DA13" i="417"/>
  <c r="CZ13" i="417"/>
  <c r="CY13" i="417"/>
  <c r="CX13" i="417"/>
  <c r="CW13" i="417"/>
  <c r="CV13" i="417"/>
  <c r="CU13" i="417"/>
  <c r="CT13" i="417"/>
  <c r="CS13" i="417"/>
  <c r="CR13" i="417"/>
  <c r="CQ13" i="417"/>
  <c r="CP13" i="417"/>
  <c r="CO13" i="417"/>
  <c r="CN13" i="417"/>
  <c r="CM13" i="417"/>
  <c r="CL13" i="417"/>
  <c r="CK13" i="417"/>
  <c r="CJ13" i="417"/>
  <c r="CI13" i="417"/>
  <c r="CH13" i="417"/>
  <c r="CG13" i="417"/>
  <c r="CF13" i="417"/>
  <c r="CE13" i="417"/>
  <c r="CD13" i="417"/>
  <c r="CC13" i="417"/>
  <c r="CB13" i="417"/>
  <c r="CA13" i="417"/>
  <c r="BZ13" i="417"/>
  <c r="BY13" i="417"/>
  <c r="BX13" i="417"/>
  <c r="BW13" i="417"/>
  <c r="BV13" i="417"/>
  <c r="BU13" i="417"/>
  <c r="BT13" i="417"/>
  <c r="BS13" i="417"/>
  <c r="BR13" i="417"/>
  <c r="BQ13" i="417"/>
  <c r="BP13" i="417"/>
  <c r="BO13" i="417"/>
  <c r="BN13" i="417"/>
  <c r="BM13" i="417"/>
  <c r="BL13" i="417"/>
  <c r="BK13" i="417"/>
  <c r="BJ13" i="417"/>
  <c r="BI13" i="417"/>
  <c r="BH13" i="417"/>
  <c r="BG13" i="417"/>
  <c r="BF13" i="417"/>
  <c r="BE13" i="417"/>
  <c r="BD13" i="417"/>
  <c r="BC13" i="417"/>
  <c r="BB13" i="417"/>
  <c r="BA13" i="417"/>
  <c r="AZ13" i="417"/>
  <c r="AY13" i="417"/>
  <c r="AX13" i="417"/>
  <c r="AW13" i="417"/>
  <c r="AV13" i="417"/>
  <c r="AU13" i="417"/>
  <c r="AT13" i="417"/>
  <c r="AS13" i="417"/>
  <c r="AR13" i="417"/>
  <c r="AQ13" i="417"/>
  <c r="AP13" i="417"/>
  <c r="AO13" i="417"/>
  <c r="AN13" i="417"/>
  <c r="AM13" i="417"/>
  <c r="AL13" i="417"/>
  <c r="AK13" i="417"/>
  <c r="AJ13" i="417"/>
  <c r="AI13" i="417"/>
  <c r="AH13" i="417"/>
  <c r="AG13" i="417"/>
  <c r="AF13" i="417"/>
  <c r="AE13" i="417"/>
  <c r="AD13" i="417"/>
  <c r="AC13" i="417"/>
  <c r="AB13" i="417"/>
  <c r="AA13" i="417"/>
  <c r="Z13" i="417"/>
  <c r="Y13" i="417"/>
  <c r="X13" i="417"/>
  <c r="W13" i="417"/>
  <c r="V13" i="417"/>
  <c r="U13" i="417"/>
  <c r="T13" i="417"/>
  <c r="S13" i="417"/>
  <c r="M12" i="417"/>
  <c r="P12" i="417" s="1"/>
  <c r="P11" i="417"/>
  <c r="M11" i="417"/>
  <c r="Q11" i="417" s="1"/>
  <c r="M10" i="417"/>
  <c r="Q10" i="417" s="1"/>
  <c r="M9" i="417"/>
  <c r="M8" i="417"/>
  <c r="M7" i="417"/>
  <c r="B21" i="416"/>
  <c r="F19" i="416"/>
  <c r="F18" i="416"/>
  <c r="F17" i="416"/>
  <c r="F16" i="416"/>
  <c r="A15" i="416"/>
  <c r="DM13" i="416"/>
  <c r="DL13" i="416"/>
  <c r="DK13" i="416"/>
  <c r="DJ13" i="416"/>
  <c r="DI13" i="416"/>
  <c r="DH13" i="416"/>
  <c r="DG13" i="416"/>
  <c r="DF13" i="416"/>
  <c r="DE13" i="416"/>
  <c r="DD13" i="416"/>
  <c r="DC13" i="416"/>
  <c r="DB13" i="416"/>
  <c r="DA13" i="416"/>
  <c r="CZ13" i="416"/>
  <c r="CY13" i="416"/>
  <c r="CX13" i="416"/>
  <c r="CW13" i="416"/>
  <c r="CV13" i="416"/>
  <c r="CU13" i="416"/>
  <c r="CT13" i="416"/>
  <c r="CS13" i="416"/>
  <c r="CR13" i="416"/>
  <c r="CQ13" i="416"/>
  <c r="CP13" i="416"/>
  <c r="CO13" i="416"/>
  <c r="CN13" i="416"/>
  <c r="CM13" i="416"/>
  <c r="CL13" i="416"/>
  <c r="CK13" i="416"/>
  <c r="CJ13" i="416"/>
  <c r="CI13" i="416"/>
  <c r="CH13" i="416"/>
  <c r="CG13" i="416"/>
  <c r="CF13" i="416"/>
  <c r="CE13" i="416"/>
  <c r="CD13" i="416"/>
  <c r="CC13" i="416"/>
  <c r="CB13" i="416"/>
  <c r="CA13" i="416"/>
  <c r="BZ13" i="416"/>
  <c r="BY13" i="416"/>
  <c r="BX13" i="416"/>
  <c r="BW13" i="416"/>
  <c r="BV13" i="416"/>
  <c r="BU13" i="416"/>
  <c r="BT13" i="416"/>
  <c r="BS13" i="416"/>
  <c r="BR13" i="416"/>
  <c r="BQ13" i="416"/>
  <c r="BP13" i="416"/>
  <c r="BO13" i="416"/>
  <c r="BN13" i="416"/>
  <c r="BM13" i="416"/>
  <c r="BL13" i="416"/>
  <c r="BK13" i="416"/>
  <c r="BJ13" i="416"/>
  <c r="BI13" i="416"/>
  <c r="BH13" i="416"/>
  <c r="BG13" i="416"/>
  <c r="BF13" i="416"/>
  <c r="BE13" i="416"/>
  <c r="BD13" i="416"/>
  <c r="BC13" i="416"/>
  <c r="BB13" i="416"/>
  <c r="BA13" i="416"/>
  <c r="AZ13" i="416"/>
  <c r="AY13" i="416"/>
  <c r="AX13" i="416"/>
  <c r="AW13" i="416"/>
  <c r="AV13" i="416"/>
  <c r="AU13" i="416"/>
  <c r="AT13" i="416"/>
  <c r="AS13" i="416"/>
  <c r="AR13" i="416"/>
  <c r="AQ13" i="416"/>
  <c r="AP13" i="416"/>
  <c r="AO13" i="416"/>
  <c r="AN13" i="416"/>
  <c r="AM13" i="416"/>
  <c r="AL13" i="416"/>
  <c r="AK13" i="416"/>
  <c r="AJ13" i="416"/>
  <c r="AI13" i="416"/>
  <c r="AH13" i="416"/>
  <c r="AG13" i="416"/>
  <c r="AF13" i="416"/>
  <c r="AE13" i="416"/>
  <c r="AD13" i="416"/>
  <c r="AC13" i="416"/>
  <c r="AB13" i="416"/>
  <c r="AA13" i="416"/>
  <c r="Z13" i="416"/>
  <c r="Y13" i="416"/>
  <c r="X13" i="416"/>
  <c r="W13" i="416"/>
  <c r="V13" i="416"/>
  <c r="U13" i="416"/>
  <c r="T13" i="416"/>
  <c r="S13" i="416"/>
  <c r="M12" i="416"/>
  <c r="P12" i="416" s="1"/>
  <c r="M11" i="416"/>
  <c r="M10" i="416"/>
  <c r="P10" i="416" s="1"/>
  <c r="M9" i="416"/>
  <c r="M8" i="416"/>
  <c r="P8" i="416" s="1"/>
  <c r="M7" i="416"/>
  <c r="B21" i="415"/>
  <c r="F19" i="415"/>
  <c r="F18" i="415"/>
  <c r="F17" i="415"/>
  <c r="F16" i="415"/>
  <c r="A15" i="415"/>
  <c r="DM13" i="415"/>
  <c r="DL13" i="415"/>
  <c r="DK13" i="415"/>
  <c r="DJ13" i="415"/>
  <c r="DI13" i="415"/>
  <c r="DH13" i="415"/>
  <c r="DG13" i="415"/>
  <c r="DF13" i="415"/>
  <c r="DE13" i="415"/>
  <c r="DD13" i="415"/>
  <c r="DC13" i="415"/>
  <c r="DB13" i="415"/>
  <c r="DA13" i="415"/>
  <c r="CZ13" i="415"/>
  <c r="CY13" i="415"/>
  <c r="CX13" i="415"/>
  <c r="CW13" i="415"/>
  <c r="CV13" i="415"/>
  <c r="CU13" i="415"/>
  <c r="CT13" i="415"/>
  <c r="CS13" i="415"/>
  <c r="CR13" i="415"/>
  <c r="CQ13" i="415"/>
  <c r="CP13" i="415"/>
  <c r="CO13" i="415"/>
  <c r="CN13" i="415"/>
  <c r="CM13" i="415"/>
  <c r="CL13" i="415"/>
  <c r="CK13" i="415"/>
  <c r="CJ13" i="415"/>
  <c r="CI13" i="415"/>
  <c r="CH13" i="415"/>
  <c r="CG13" i="415"/>
  <c r="CF13" i="415"/>
  <c r="CE13" i="415"/>
  <c r="CD13" i="415"/>
  <c r="CC13" i="415"/>
  <c r="CB13" i="415"/>
  <c r="CA13" i="415"/>
  <c r="BZ13" i="415"/>
  <c r="BY13" i="415"/>
  <c r="BX13" i="415"/>
  <c r="BW13" i="415"/>
  <c r="BV13" i="415"/>
  <c r="BU13" i="415"/>
  <c r="BT13" i="415"/>
  <c r="BS13" i="415"/>
  <c r="BR13" i="415"/>
  <c r="BQ13" i="415"/>
  <c r="BP13" i="415"/>
  <c r="BO13" i="415"/>
  <c r="BN13" i="415"/>
  <c r="BM13" i="415"/>
  <c r="BL13" i="415"/>
  <c r="BK13" i="415"/>
  <c r="BJ13" i="415"/>
  <c r="BI13" i="415"/>
  <c r="BH13" i="415"/>
  <c r="BG13" i="415"/>
  <c r="BF13" i="415"/>
  <c r="BE13" i="415"/>
  <c r="BD13" i="415"/>
  <c r="BC13" i="415"/>
  <c r="BB13" i="415"/>
  <c r="BA13" i="415"/>
  <c r="AZ13" i="415"/>
  <c r="AY13" i="415"/>
  <c r="AX13" i="415"/>
  <c r="AW13" i="415"/>
  <c r="AV13" i="415"/>
  <c r="AU13" i="415"/>
  <c r="AT13" i="415"/>
  <c r="AS13" i="415"/>
  <c r="AR13" i="415"/>
  <c r="AQ13" i="415"/>
  <c r="AP13" i="415"/>
  <c r="AO13" i="415"/>
  <c r="AN13" i="415"/>
  <c r="AM13" i="415"/>
  <c r="AL13" i="415"/>
  <c r="AK13" i="415"/>
  <c r="AJ13" i="415"/>
  <c r="AI13" i="415"/>
  <c r="AH13" i="415"/>
  <c r="AG13" i="415"/>
  <c r="AF13" i="415"/>
  <c r="AE13" i="415"/>
  <c r="AD13" i="415"/>
  <c r="AC13" i="415"/>
  <c r="AB13" i="415"/>
  <c r="AA13" i="415"/>
  <c r="Z13" i="415"/>
  <c r="Y13" i="415"/>
  <c r="X13" i="415"/>
  <c r="W13" i="415"/>
  <c r="V13" i="415"/>
  <c r="U13" i="415"/>
  <c r="T13" i="415"/>
  <c r="S13" i="415"/>
  <c r="Q12" i="415"/>
  <c r="M12" i="415"/>
  <c r="P12" i="415" s="1"/>
  <c r="Q11" i="415"/>
  <c r="P11" i="415"/>
  <c r="M11" i="415"/>
  <c r="M10" i="415"/>
  <c r="Q10" i="415" s="1"/>
  <c r="P9" i="415"/>
  <c r="M9" i="415"/>
  <c r="Q9" i="415" s="1"/>
  <c r="Q8" i="415"/>
  <c r="M8" i="415"/>
  <c r="P8" i="415" s="1"/>
  <c r="Q7" i="415"/>
  <c r="P7" i="415"/>
  <c r="M7" i="415"/>
  <c r="B21" i="414"/>
  <c r="F19" i="414"/>
  <c r="F18" i="414"/>
  <c r="F17" i="414"/>
  <c r="F16" i="414"/>
  <c r="A15" i="414"/>
  <c r="DM13" i="414"/>
  <c r="DL13" i="414"/>
  <c r="DK13" i="414"/>
  <c r="DJ13" i="414"/>
  <c r="DI13" i="414"/>
  <c r="DH13" i="414"/>
  <c r="DG13" i="414"/>
  <c r="DF13" i="414"/>
  <c r="DE13" i="414"/>
  <c r="DD13" i="414"/>
  <c r="DC13" i="414"/>
  <c r="DB13" i="414"/>
  <c r="DA13" i="414"/>
  <c r="CZ13" i="414"/>
  <c r="CY13" i="414"/>
  <c r="CX13" i="414"/>
  <c r="CW13" i="414"/>
  <c r="CV13" i="414"/>
  <c r="CU13" i="414"/>
  <c r="CT13" i="414"/>
  <c r="CS13" i="414"/>
  <c r="CR13" i="414"/>
  <c r="CQ13" i="414"/>
  <c r="CP13" i="414"/>
  <c r="CO13" i="414"/>
  <c r="CN13" i="414"/>
  <c r="CM13" i="414"/>
  <c r="CL13" i="414"/>
  <c r="CK13" i="414"/>
  <c r="CJ13" i="414"/>
  <c r="CI13" i="414"/>
  <c r="CH13" i="414"/>
  <c r="CG13" i="414"/>
  <c r="CF13" i="414"/>
  <c r="CE13" i="414"/>
  <c r="CD13" i="414"/>
  <c r="CC13" i="414"/>
  <c r="CB13" i="414"/>
  <c r="CA13" i="414"/>
  <c r="BZ13" i="414"/>
  <c r="BY13" i="414"/>
  <c r="BX13" i="414"/>
  <c r="BW13" i="414"/>
  <c r="BV13" i="414"/>
  <c r="BU13" i="414"/>
  <c r="BT13" i="414"/>
  <c r="BS13" i="414"/>
  <c r="BR13" i="414"/>
  <c r="BQ13" i="414"/>
  <c r="BP13" i="414"/>
  <c r="BO13" i="414"/>
  <c r="BN13" i="414"/>
  <c r="BM13" i="414"/>
  <c r="BL13" i="414"/>
  <c r="BK13" i="414"/>
  <c r="BJ13" i="414"/>
  <c r="BI13" i="414"/>
  <c r="BH13" i="414"/>
  <c r="BG13" i="414"/>
  <c r="BF13" i="414"/>
  <c r="BE13" i="414"/>
  <c r="BD13" i="414"/>
  <c r="BC13" i="414"/>
  <c r="BB13" i="414"/>
  <c r="BA13" i="414"/>
  <c r="AZ13" i="414"/>
  <c r="AY13" i="414"/>
  <c r="AX13" i="414"/>
  <c r="AW13" i="414"/>
  <c r="AV13" i="414"/>
  <c r="AU13" i="414"/>
  <c r="AT13" i="414"/>
  <c r="AS13" i="414"/>
  <c r="AR13" i="414"/>
  <c r="AQ13" i="414"/>
  <c r="AP13" i="414"/>
  <c r="AO13" i="414"/>
  <c r="AN13" i="414"/>
  <c r="AM13" i="414"/>
  <c r="AL13" i="414"/>
  <c r="AK13" i="414"/>
  <c r="AJ13" i="414"/>
  <c r="AI13" i="414"/>
  <c r="AH13" i="414"/>
  <c r="AG13" i="414"/>
  <c r="AF13" i="414"/>
  <c r="AE13" i="414"/>
  <c r="AD13" i="414"/>
  <c r="AC13" i="414"/>
  <c r="AB13" i="414"/>
  <c r="AA13" i="414"/>
  <c r="Z13" i="414"/>
  <c r="Y13" i="414"/>
  <c r="X13" i="414"/>
  <c r="W13" i="414"/>
  <c r="V13" i="414"/>
  <c r="U13" i="414"/>
  <c r="T13" i="414"/>
  <c r="S13" i="414"/>
  <c r="M12" i="414"/>
  <c r="M11" i="414"/>
  <c r="Q11" i="414" s="1"/>
  <c r="M10" i="414"/>
  <c r="M9" i="414"/>
  <c r="Q9" i="414" s="1"/>
  <c r="M8" i="414"/>
  <c r="M7" i="414"/>
  <c r="Q7" i="414" s="1"/>
  <c r="B21" i="413"/>
  <c r="F19" i="413"/>
  <c r="F18" i="413"/>
  <c r="F17" i="413"/>
  <c r="F16" i="413"/>
  <c r="A15" i="413"/>
  <c r="DM13" i="413"/>
  <c r="DL13" i="413"/>
  <c r="DK13" i="413"/>
  <c r="DJ13" i="413"/>
  <c r="DI13" i="413"/>
  <c r="DH13" i="413"/>
  <c r="DG13" i="413"/>
  <c r="DF13" i="413"/>
  <c r="DE13" i="413"/>
  <c r="DD13" i="413"/>
  <c r="DC13" i="413"/>
  <c r="DB13" i="413"/>
  <c r="DA13" i="413"/>
  <c r="CZ13" i="413"/>
  <c r="CY13" i="413"/>
  <c r="CX13" i="413"/>
  <c r="CW13" i="413"/>
  <c r="CV13" i="413"/>
  <c r="CU13" i="413"/>
  <c r="CT13" i="413"/>
  <c r="CS13" i="413"/>
  <c r="CR13" i="413"/>
  <c r="CQ13" i="413"/>
  <c r="CP13" i="413"/>
  <c r="CO13" i="413"/>
  <c r="CN13" i="413"/>
  <c r="CM13" i="413"/>
  <c r="CL13" i="413"/>
  <c r="CK13" i="413"/>
  <c r="CJ13" i="413"/>
  <c r="CI13" i="413"/>
  <c r="CH13" i="413"/>
  <c r="CG13" i="413"/>
  <c r="CF13" i="413"/>
  <c r="CE13" i="413"/>
  <c r="CD13" i="413"/>
  <c r="CC13" i="413"/>
  <c r="CB13" i="413"/>
  <c r="CA13" i="413"/>
  <c r="BZ13" i="413"/>
  <c r="BY13" i="413"/>
  <c r="BX13" i="413"/>
  <c r="BW13" i="413"/>
  <c r="BV13" i="413"/>
  <c r="BU13" i="413"/>
  <c r="BT13" i="413"/>
  <c r="BS13" i="413"/>
  <c r="BR13" i="413"/>
  <c r="BQ13" i="413"/>
  <c r="BP13" i="413"/>
  <c r="BO13" i="413"/>
  <c r="BN13" i="413"/>
  <c r="BM13" i="413"/>
  <c r="BL13" i="413"/>
  <c r="BK13" i="413"/>
  <c r="BJ13" i="413"/>
  <c r="BI13" i="413"/>
  <c r="BH13" i="413"/>
  <c r="BG13" i="413"/>
  <c r="BF13" i="413"/>
  <c r="BE13" i="413"/>
  <c r="BD13" i="413"/>
  <c r="BC13" i="413"/>
  <c r="BB13" i="413"/>
  <c r="BA13" i="413"/>
  <c r="AZ13" i="413"/>
  <c r="AY13" i="413"/>
  <c r="AX13" i="413"/>
  <c r="AW13" i="413"/>
  <c r="AV13" i="413"/>
  <c r="AU13" i="413"/>
  <c r="AT13" i="413"/>
  <c r="AS13" i="413"/>
  <c r="AR13" i="413"/>
  <c r="AQ13" i="413"/>
  <c r="AP13" i="413"/>
  <c r="AO13" i="413"/>
  <c r="AN13" i="413"/>
  <c r="AM13" i="413"/>
  <c r="AL13" i="413"/>
  <c r="AK13" i="413"/>
  <c r="AJ13" i="413"/>
  <c r="AI13" i="413"/>
  <c r="AH13" i="413"/>
  <c r="AG13" i="413"/>
  <c r="AF13" i="413"/>
  <c r="AE13" i="413"/>
  <c r="AD13" i="413"/>
  <c r="AC13" i="413"/>
  <c r="AB13" i="413"/>
  <c r="AA13" i="413"/>
  <c r="Z13" i="413"/>
  <c r="Y13" i="413"/>
  <c r="X13" i="413"/>
  <c r="W13" i="413"/>
  <c r="V13" i="413"/>
  <c r="U13" i="413"/>
  <c r="T13" i="413"/>
  <c r="S13" i="413"/>
  <c r="Q12" i="413"/>
  <c r="M12" i="413"/>
  <c r="P12" i="413" s="1"/>
  <c r="M11" i="413"/>
  <c r="Q11" i="413" s="1"/>
  <c r="M10" i="413"/>
  <c r="P10" i="413" s="1"/>
  <c r="M9" i="413"/>
  <c r="Q9" i="413" s="1"/>
  <c r="Q8" i="413"/>
  <c r="M8" i="413"/>
  <c r="P8" i="413" s="1"/>
  <c r="M7" i="413"/>
  <c r="Q7" i="413" s="1"/>
  <c r="B21" i="412"/>
  <c r="F19" i="412"/>
  <c r="F18" i="412"/>
  <c r="F17" i="412"/>
  <c r="F16" i="412"/>
  <c r="A15" i="412"/>
  <c r="DM13" i="412"/>
  <c r="DL13" i="412"/>
  <c r="DK13" i="412"/>
  <c r="DJ13" i="412"/>
  <c r="DI13" i="412"/>
  <c r="DH13" i="412"/>
  <c r="DG13" i="412"/>
  <c r="DF13" i="412"/>
  <c r="DE13" i="412"/>
  <c r="DD13" i="412"/>
  <c r="DC13" i="412"/>
  <c r="DB13" i="412"/>
  <c r="DA13" i="412"/>
  <c r="CZ13" i="412"/>
  <c r="CY13" i="412"/>
  <c r="CX13" i="412"/>
  <c r="CW13" i="412"/>
  <c r="CV13" i="412"/>
  <c r="CU13" i="412"/>
  <c r="CT13" i="412"/>
  <c r="CS13" i="412"/>
  <c r="CR13" i="412"/>
  <c r="CQ13" i="412"/>
  <c r="CP13" i="412"/>
  <c r="CO13" i="412"/>
  <c r="CN13" i="412"/>
  <c r="CM13" i="412"/>
  <c r="CL13" i="412"/>
  <c r="CK13" i="412"/>
  <c r="CJ13" i="412"/>
  <c r="CI13" i="412"/>
  <c r="CH13" i="412"/>
  <c r="CG13" i="412"/>
  <c r="CF13" i="412"/>
  <c r="CE13" i="412"/>
  <c r="CD13" i="412"/>
  <c r="CC13" i="412"/>
  <c r="CB13" i="412"/>
  <c r="CA13" i="412"/>
  <c r="BZ13" i="412"/>
  <c r="BY13" i="412"/>
  <c r="BX13" i="412"/>
  <c r="BW13" i="412"/>
  <c r="BV13" i="412"/>
  <c r="BU13" i="412"/>
  <c r="BT13" i="412"/>
  <c r="BS13" i="412"/>
  <c r="BR13" i="412"/>
  <c r="BQ13" i="412"/>
  <c r="BP13" i="412"/>
  <c r="BO13" i="412"/>
  <c r="BN13" i="412"/>
  <c r="BM13" i="412"/>
  <c r="BL13" i="412"/>
  <c r="BK13" i="412"/>
  <c r="BJ13" i="412"/>
  <c r="BI13" i="412"/>
  <c r="BH13" i="412"/>
  <c r="BG13" i="412"/>
  <c r="BF13" i="412"/>
  <c r="BE13" i="412"/>
  <c r="BD13" i="412"/>
  <c r="BC13" i="412"/>
  <c r="BB13" i="412"/>
  <c r="BA13" i="412"/>
  <c r="AZ13" i="412"/>
  <c r="AY13" i="412"/>
  <c r="AX13" i="412"/>
  <c r="AW13" i="412"/>
  <c r="AV13" i="412"/>
  <c r="AU13" i="412"/>
  <c r="AT13" i="412"/>
  <c r="AS13" i="412"/>
  <c r="AR13" i="412"/>
  <c r="AQ13" i="412"/>
  <c r="AP13" i="412"/>
  <c r="AO13" i="412"/>
  <c r="AN13" i="412"/>
  <c r="AM13" i="412"/>
  <c r="AL13" i="412"/>
  <c r="AK13" i="412"/>
  <c r="AJ13" i="412"/>
  <c r="AI13" i="412"/>
  <c r="AH13" i="412"/>
  <c r="AG13" i="412"/>
  <c r="AF13" i="412"/>
  <c r="AE13" i="412"/>
  <c r="AD13" i="412"/>
  <c r="AC13" i="412"/>
  <c r="AB13" i="412"/>
  <c r="AA13" i="412"/>
  <c r="Z13" i="412"/>
  <c r="Y13" i="412"/>
  <c r="X13" i="412"/>
  <c r="W13" i="412"/>
  <c r="V13" i="412"/>
  <c r="U13" i="412"/>
  <c r="T13" i="412"/>
  <c r="S13" i="412"/>
  <c r="M12" i="412"/>
  <c r="Q12" i="412" s="1"/>
  <c r="M11" i="412"/>
  <c r="M10" i="412"/>
  <c r="Q10" i="412" s="1"/>
  <c r="M9" i="412"/>
  <c r="M8" i="412"/>
  <c r="Q8" i="412" s="1"/>
  <c r="M7" i="412"/>
  <c r="B21" i="411"/>
  <c r="F19" i="411"/>
  <c r="F18" i="411"/>
  <c r="F17" i="411"/>
  <c r="F16" i="411"/>
  <c r="A15" i="411"/>
  <c r="DM13" i="411"/>
  <c r="DL13" i="411"/>
  <c r="DK13" i="411"/>
  <c r="DJ13" i="411"/>
  <c r="DI13" i="411"/>
  <c r="DH13" i="411"/>
  <c r="DG13" i="411"/>
  <c r="DF13" i="411"/>
  <c r="DE13" i="411"/>
  <c r="DD13" i="411"/>
  <c r="DC13" i="411"/>
  <c r="DB13" i="411"/>
  <c r="DA13" i="411"/>
  <c r="CZ13" i="411"/>
  <c r="CY13" i="411"/>
  <c r="CX13" i="411"/>
  <c r="CW13" i="411"/>
  <c r="CV13" i="411"/>
  <c r="CU13" i="411"/>
  <c r="CT13" i="411"/>
  <c r="CS13" i="411"/>
  <c r="CR13" i="411"/>
  <c r="CQ13" i="411"/>
  <c r="CP13" i="411"/>
  <c r="CO13" i="411"/>
  <c r="CN13" i="411"/>
  <c r="CM13" i="411"/>
  <c r="CL13" i="411"/>
  <c r="CK13" i="411"/>
  <c r="CJ13" i="411"/>
  <c r="CI13" i="411"/>
  <c r="CH13" i="411"/>
  <c r="CG13" i="411"/>
  <c r="CF13" i="411"/>
  <c r="CE13" i="411"/>
  <c r="CD13" i="411"/>
  <c r="CC13" i="411"/>
  <c r="CB13" i="411"/>
  <c r="CA13" i="411"/>
  <c r="BZ13" i="411"/>
  <c r="BY13" i="411"/>
  <c r="BX13" i="411"/>
  <c r="BW13" i="411"/>
  <c r="BV13" i="411"/>
  <c r="BU13" i="411"/>
  <c r="BT13" i="411"/>
  <c r="BS13" i="411"/>
  <c r="BR13" i="411"/>
  <c r="BQ13" i="411"/>
  <c r="BP13" i="411"/>
  <c r="BO13" i="411"/>
  <c r="BN13" i="411"/>
  <c r="BM13" i="411"/>
  <c r="BL13" i="411"/>
  <c r="BK13" i="411"/>
  <c r="BJ13" i="411"/>
  <c r="BI13" i="411"/>
  <c r="BH13" i="411"/>
  <c r="BG13" i="411"/>
  <c r="BF13" i="411"/>
  <c r="BE13" i="411"/>
  <c r="BD13" i="411"/>
  <c r="BC13" i="411"/>
  <c r="BB13" i="411"/>
  <c r="BA13" i="411"/>
  <c r="AZ13" i="411"/>
  <c r="AY13" i="411"/>
  <c r="AX13" i="411"/>
  <c r="AW13" i="411"/>
  <c r="AV13" i="411"/>
  <c r="AU13" i="411"/>
  <c r="AT13" i="411"/>
  <c r="AS13" i="411"/>
  <c r="AR13" i="411"/>
  <c r="AQ13" i="411"/>
  <c r="AP13" i="411"/>
  <c r="AO13" i="411"/>
  <c r="AN13" i="411"/>
  <c r="AM13" i="411"/>
  <c r="AL13" i="411"/>
  <c r="AK13" i="411"/>
  <c r="AJ13" i="411"/>
  <c r="AI13" i="411"/>
  <c r="AH13" i="411"/>
  <c r="AG13" i="411"/>
  <c r="AF13" i="411"/>
  <c r="AE13" i="411"/>
  <c r="AD13" i="411"/>
  <c r="AC13" i="411"/>
  <c r="AB13" i="411"/>
  <c r="AA13" i="411"/>
  <c r="Z13" i="411"/>
  <c r="Y13" i="411"/>
  <c r="X13" i="411"/>
  <c r="W13" i="411"/>
  <c r="V13" i="411"/>
  <c r="U13" i="411"/>
  <c r="T13" i="411"/>
  <c r="S13" i="411"/>
  <c r="M12" i="411"/>
  <c r="Q12" i="411" s="1"/>
  <c r="Q11" i="411"/>
  <c r="M11" i="411"/>
  <c r="P11" i="411" s="1"/>
  <c r="Q10" i="411"/>
  <c r="M10" i="411"/>
  <c r="P10" i="411" s="1"/>
  <c r="Q9" i="411"/>
  <c r="M9" i="411"/>
  <c r="P9" i="411" s="1"/>
  <c r="Q8" i="411"/>
  <c r="P8" i="411"/>
  <c r="M8" i="411"/>
  <c r="M7" i="411"/>
  <c r="B21" i="410"/>
  <c r="F19" i="410"/>
  <c r="F18" i="410"/>
  <c r="F17" i="410"/>
  <c r="F16" i="410"/>
  <c r="A15" i="410"/>
  <c r="DM13" i="410"/>
  <c r="DL13" i="410"/>
  <c r="DK13" i="410"/>
  <c r="DJ13" i="410"/>
  <c r="DI13" i="410"/>
  <c r="DH13" i="410"/>
  <c r="DG13" i="410"/>
  <c r="DF13" i="410"/>
  <c r="DE13" i="410"/>
  <c r="DD13" i="410"/>
  <c r="DC13" i="410"/>
  <c r="DB13" i="410"/>
  <c r="DA13" i="410"/>
  <c r="CZ13" i="410"/>
  <c r="CY13" i="410"/>
  <c r="CX13" i="410"/>
  <c r="CW13" i="410"/>
  <c r="CV13" i="410"/>
  <c r="CU13" i="410"/>
  <c r="CT13" i="410"/>
  <c r="CS13" i="410"/>
  <c r="CR13" i="410"/>
  <c r="CQ13" i="410"/>
  <c r="CP13" i="410"/>
  <c r="CO13" i="410"/>
  <c r="CN13" i="410"/>
  <c r="CM13" i="410"/>
  <c r="CL13" i="410"/>
  <c r="CK13" i="410"/>
  <c r="CJ13" i="410"/>
  <c r="CI13" i="410"/>
  <c r="CH13" i="410"/>
  <c r="CG13" i="410"/>
  <c r="CF13" i="410"/>
  <c r="CE13" i="410"/>
  <c r="CD13" i="410"/>
  <c r="CC13" i="410"/>
  <c r="CB13" i="410"/>
  <c r="CA13" i="410"/>
  <c r="BZ13" i="410"/>
  <c r="BY13" i="410"/>
  <c r="BX13" i="410"/>
  <c r="BW13" i="410"/>
  <c r="BV13" i="410"/>
  <c r="BU13" i="410"/>
  <c r="BT13" i="410"/>
  <c r="BS13" i="410"/>
  <c r="BR13" i="410"/>
  <c r="BQ13" i="410"/>
  <c r="BP13" i="410"/>
  <c r="BO13" i="410"/>
  <c r="BN13" i="410"/>
  <c r="BM13" i="410"/>
  <c r="BL13" i="410"/>
  <c r="BK13" i="410"/>
  <c r="BJ13" i="410"/>
  <c r="BI13" i="410"/>
  <c r="BH13" i="410"/>
  <c r="BG13" i="410"/>
  <c r="BF13" i="410"/>
  <c r="BE13" i="410"/>
  <c r="BD13" i="410"/>
  <c r="BC13" i="410"/>
  <c r="BB13" i="410"/>
  <c r="BA13" i="410"/>
  <c r="AZ13" i="410"/>
  <c r="AY13" i="410"/>
  <c r="AX13" i="410"/>
  <c r="AW13" i="410"/>
  <c r="AV13" i="410"/>
  <c r="AU13" i="410"/>
  <c r="AT13" i="410"/>
  <c r="AS13" i="410"/>
  <c r="AR13" i="410"/>
  <c r="AQ13" i="410"/>
  <c r="AP13" i="410"/>
  <c r="AO13" i="410"/>
  <c r="AN13" i="410"/>
  <c r="AM13" i="410"/>
  <c r="AL13" i="410"/>
  <c r="AK13" i="410"/>
  <c r="AJ13" i="410"/>
  <c r="AI13" i="410"/>
  <c r="AH13" i="410"/>
  <c r="AG13" i="410"/>
  <c r="AF13" i="410"/>
  <c r="AE13" i="410"/>
  <c r="AD13" i="410"/>
  <c r="AC13" i="410"/>
  <c r="AB13" i="410"/>
  <c r="AA13" i="410"/>
  <c r="Z13" i="410"/>
  <c r="Y13" i="410"/>
  <c r="X13" i="410"/>
  <c r="W13" i="410"/>
  <c r="V13" i="410"/>
  <c r="U13" i="410"/>
  <c r="T13" i="410"/>
  <c r="S13" i="410"/>
  <c r="M12" i="410"/>
  <c r="P12" i="410" s="1"/>
  <c r="M11" i="410"/>
  <c r="Q11" i="410" s="1"/>
  <c r="M10" i="410"/>
  <c r="P10" i="410" s="1"/>
  <c r="P9" i="410"/>
  <c r="M9" i="410"/>
  <c r="Q9" i="410" s="1"/>
  <c r="M8" i="410"/>
  <c r="P8" i="410" s="1"/>
  <c r="M7" i="410"/>
  <c r="Q7" i="410" s="1"/>
  <c r="B21" i="409"/>
  <c r="F19" i="409"/>
  <c r="F18" i="409"/>
  <c r="F17" i="409"/>
  <c r="F16" i="409"/>
  <c r="A15" i="409"/>
  <c r="DM13" i="409"/>
  <c r="DL13" i="409"/>
  <c r="DK13" i="409"/>
  <c r="DJ13" i="409"/>
  <c r="DI13" i="409"/>
  <c r="DH13" i="409"/>
  <c r="DG13" i="409"/>
  <c r="DF13" i="409"/>
  <c r="DE13" i="409"/>
  <c r="DD13" i="409"/>
  <c r="DC13" i="409"/>
  <c r="DB13" i="409"/>
  <c r="DA13" i="409"/>
  <c r="CZ13" i="409"/>
  <c r="CY13" i="409"/>
  <c r="CX13" i="409"/>
  <c r="CW13" i="409"/>
  <c r="CV13" i="409"/>
  <c r="CU13" i="409"/>
  <c r="CT13" i="409"/>
  <c r="CS13" i="409"/>
  <c r="CR13" i="409"/>
  <c r="CQ13" i="409"/>
  <c r="CP13" i="409"/>
  <c r="CO13" i="409"/>
  <c r="CN13" i="409"/>
  <c r="CM13" i="409"/>
  <c r="CL13" i="409"/>
  <c r="CK13" i="409"/>
  <c r="CJ13" i="409"/>
  <c r="CI13" i="409"/>
  <c r="CH13" i="409"/>
  <c r="CG13" i="409"/>
  <c r="CF13" i="409"/>
  <c r="CE13" i="409"/>
  <c r="CD13" i="409"/>
  <c r="CC13" i="409"/>
  <c r="CB13" i="409"/>
  <c r="CA13" i="409"/>
  <c r="BZ13" i="409"/>
  <c r="BY13" i="409"/>
  <c r="BX13" i="409"/>
  <c r="BW13" i="409"/>
  <c r="BV13" i="409"/>
  <c r="BU13" i="409"/>
  <c r="BT13" i="409"/>
  <c r="BS13" i="409"/>
  <c r="BR13" i="409"/>
  <c r="BQ13" i="409"/>
  <c r="BP13" i="409"/>
  <c r="BO13" i="409"/>
  <c r="BN13" i="409"/>
  <c r="BM13" i="409"/>
  <c r="BL13" i="409"/>
  <c r="BK13" i="409"/>
  <c r="BJ13" i="409"/>
  <c r="BI13" i="409"/>
  <c r="BH13" i="409"/>
  <c r="BG13" i="409"/>
  <c r="BF13" i="409"/>
  <c r="BE13" i="409"/>
  <c r="BD13" i="409"/>
  <c r="BC13" i="409"/>
  <c r="BB13" i="409"/>
  <c r="BA13" i="409"/>
  <c r="AZ13" i="409"/>
  <c r="AY13" i="409"/>
  <c r="AX13" i="409"/>
  <c r="AW13" i="409"/>
  <c r="AV13" i="409"/>
  <c r="AU13" i="409"/>
  <c r="AT13" i="409"/>
  <c r="AS13" i="409"/>
  <c r="AR13" i="409"/>
  <c r="AQ13" i="409"/>
  <c r="AP13" i="409"/>
  <c r="AO13" i="409"/>
  <c r="AN13" i="409"/>
  <c r="AM13" i="409"/>
  <c r="AL13" i="409"/>
  <c r="AK13" i="409"/>
  <c r="AJ13" i="409"/>
  <c r="AI13" i="409"/>
  <c r="AH13" i="409"/>
  <c r="AG13" i="409"/>
  <c r="AF13" i="409"/>
  <c r="AE13" i="409"/>
  <c r="AD13" i="409"/>
  <c r="AC13" i="409"/>
  <c r="AB13" i="409"/>
  <c r="AA13" i="409"/>
  <c r="Z13" i="409"/>
  <c r="Y13" i="409"/>
  <c r="X13" i="409"/>
  <c r="W13" i="409"/>
  <c r="V13" i="409"/>
  <c r="U13" i="409"/>
  <c r="T13" i="409"/>
  <c r="S13" i="409"/>
  <c r="M12" i="409"/>
  <c r="M11" i="409"/>
  <c r="Q11" i="409" s="1"/>
  <c r="M10" i="409"/>
  <c r="M9" i="409"/>
  <c r="Q9" i="409" s="1"/>
  <c r="M8" i="409"/>
  <c r="M7" i="409"/>
  <c r="Q7" i="409" s="1"/>
  <c r="B21" i="408"/>
  <c r="F19" i="408"/>
  <c r="F18" i="408"/>
  <c r="F17" i="408"/>
  <c r="F16" i="408"/>
  <c r="A15" i="408"/>
  <c r="DM13" i="408"/>
  <c r="DL13" i="408"/>
  <c r="DK13" i="408"/>
  <c r="DJ13" i="408"/>
  <c r="DI13" i="408"/>
  <c r="DH13" i="408"/>
  <c r="DG13" i="408"/>
  <c r="DF13" i="408"/>
  <c r="DE13" i="408"/>
  <c r="DD13" i="408"/>
  <c r="DC13" i="408"/>
  <c r="DB13" i="408"/>
  <c r="DA13" i="408"/>
  <c r="CZ13" i="408"/>
  <c r="CY13" i="408"/>
  <c r="CX13" i="408"/>
  <c r="CW13" i="408"/>
  <c r="CV13" i="408"/>
  <c r="CU13" i="408"/>
  <c r="CT13" i="408"/>
  <c r="CS13" i="408"/>
  <c r="CR13" i="408"/>
  <c r="CQ13" i="408"/>
  <c r="CP13" i="408"/>
  <c r="CO13" i="408"/>
  <c r="CN13" i="408"/>
  <c r="CM13" i="408"/>
  <c r="CL13" i="408"/>
  <c r="CK13" i="408"/>
  <c r="CJ13" i="408"/>
  <c r="CI13" i="408"/>
  <c r="CH13" i="408"/>
  <c r="CG13" i="408"/>
  <c r="CF13" i="408"/>
  <c r="CE13" i="408"/>
  <c r="CD13" i="408"/>
  <c r="CC13" i="408"/>
  <c r="CB13" i="408"/>
  <c r="CA13" i="408"/>
  <c r="BZ13" i="408"/>
  <c r="BY13" i="408"/>
  <c r="BX13" i="408"/>
  <c r="BW13" i="408"/>
  <c r="BV13" i="408"/>
  <c r="BU13" i="408"/>
  <c r="BT13" i="408"/>
  <c r="BS13" i="408"/>
  <c r="BR13" i="408"/>
  <c r="BQ13" i="408"/>
  <c r="BP13" i="408"/>
  <c r="BO13" i="408"/>
  <c r="BN13" i="408"/>
  <c r="BM13" i="408"/>
  <c r="BL13" i="408"/>
  <c r="BK13" i="408"/>
  <c r="BJ13" i="408"/>
  <c r="BI13" i="408"/>
  <c r="BH13" i="408"/>
  <c r="BG13" i="408"/>
  <c r="BF13" i="408"/>
  <c r="BE13" i="408"/>
  <c r="BD13" i="408"/>
  <c r="BC13" i="408"/>
  <c r="BB13" i="408"/>
  <c r="BA13" i="408"/>
  <c r="AZ13" i="408"/>
  <c r="AY13" i="408"/>
  <c r="AX13" i="408"/>
  <c r="AW13" i="408"/>
  <c r="AV13" i="408"/>
  <c r="AU13" i="408"/>
  <c r="AT13" i="408"/>
  <c r="AS13" i="408"/>
  <c r="AR13" i="408"/>
  <c r="AQ13" i="408"/>
  <c r="AP13" i="408"/>
  <c r="AO13" i="408"/>
  <c r="AN13" i="408"/>
  <c r="AM13" i="408"/>
  <c r="AL13" i="408"/>
  <c r="AK13" i="408"/>
  <c r="AJ13" i="408"/>
  <c r="AI13" i="408"/>
  <c r="AH13" i="408"/>
  <c r="AG13" i="408"/>
  <c r="AF13" i="408"/>
  <c r="AE13" i="408"/>
  <c r="AD13" i="408"/>
  <c r="AC13" i="408"/>
  <c r="AB13" i="408"/>
  <c r="AA13" i="408"/>
  <c r="Z13" i="408"/>
  <c r="Y13" i="408"/>
  <c r="X13" i="408"/>
  <c r="W13" i="408"/>
  <c r="V13" i="408"/>
  <c r="U13" i="408"/>
  <c r="T13" i="408"/>
  <c r="S13" i="408"/>
  <c r="M12" i="408"/>
  <c r="Q12" i="408" s="1"/>
  <c r="M11" i="408"/>
  <c r="Q11" i="408" s="1"/>
  <c r="M10" i="408"/>
  <c r="Q10" i="408" s="1"/>
  <c r="P9" i="408"/>
  <c r="M9" i="408"/>
  <c r="Q9" i="408" s="1"/>
  <c r="M8" i="408"/>
  <c r="Q8" i="408" s="1"/>
  <c r="M7" i="408"/>
  <c r="B21" i="407"/>
  <c r="F19" i="407"/>
  <c r="F18" i="407"/>
  <c r="F17" i="407"/>
  <c r="F16" i="407"/>
  <c r="A15" i="407"/>
  <c r="DM13" i="407"/>
  <c r="DL13" i="407"/>
  <c r="DK13" i="407"/>
  <c r="DJ13" i="407"/>
  <c r="DI13" i="407"/>
  <c r="DH13" i="407"/>
  <c r="DG13" i="407"/>
  <c r="DF13" i="407"/>
  <c r="DE13" i="407"/>
  <c r="DD13" i="407"/>
  <c r="DC13" i="407"/>
  <c r="DB13" i="407"/>
  <c r="DA13" i="407"/>
  <c r="CZ13" i="407"/>
  <c r="CY13" i="407"/>
  <c r="CX13" i="407"/>
  <c r="CW13" i="407"/>
  <c r="CV13" i="407"/>
  <c r="CU13" i="407"/>
  <c r="CT13" i="407"/>
  <c r="CS13" i="407"/>
  <c r="CR13" i="407"/>
  <c r="CQ13" i="407"/>
  <c r="CP13" i="407"/>
  <c r="CO13" i="407"/>
  <c r="CN13" i="407"/>
  <c r="CM13" i="407"/>
  <c r="CL13" i="407"/>
  <c r="CK13" i="407"/>
  <c r="CJ13" i="407"/>
  <c r="CI13" i="407"/>
  <c r="CH13" i="407"/>
  <c r="CG13" i="407"/>
  <c r="CF13" i="407"/>
  <c r="CE13" i="407"/>
  <c r="CD13" i="407"/>
  <c r="CC13" i="407"/>
  <c r="CB13" i="407"/>
  <c r="CA13" i="407"/>
  <c r="BZ13" i="407"/>
  <c r="BY13" i="407"/>
  <c r="BX13" i="407"/>
  <c r="BW13" i="407"/>
  <c r="BV13" i="407"/>
  <c r="BU13" i="407"/>
  <c r="BT13" i="407"/>
  <c r="BS13" i="407"/>
  <c r="BR13" i="407"/>
  <c r="BQ13" i="407"/>
  <c r="BP13" i="407"/>
  <c r="BO13" i="407"/>
  <c r="BN13" i="407"/>
  <c r="BM13" i="407"/>
  <c r="BL13" i="407"/>
  <c r="BK13" i="407"/>
  <c r="BJ13" i="407"/>
  <c r="BI13" i="407"/>
  <c r="BH13" i="407"/>
  <c r="BG13" i="407"/>
  <c r="BF13" i="407"/>
  <c r="BE13" i="407"/>
  <c r="BD13" i="407"/>
  <c r="BC13" i="407"/>
  <c r="BB13" i="407"/>
  <c r="BA13" i="407"/>
  <c r="AZ13" i="407"/>
  <c r="AY13" i="407"/>
  <c r="AX13" i="407"/>
  <c r="AW13" i="407"/>
  <c r="AV13" i="407"/>
  <c r="AU13" i="407"/>
  <c r="AT13" i="407"/>
  <c r="AS13" i="407"/>
  <c r="AR13" i="407"/>
  <c r="AQ13" i="407"/>
  <c r="AP13" i="407"/>
  <c r="AO13" i="407"/>
  <c r="AN13" i="407"/>
  <c r="AM13" i="407"/>
  <c r="AL13" i="407"/>
  <c r="AK13" i="407"/>
  <c r="AJ13" i="407"/>
  <c r="AI13" i="407"/>
  <c r="AH13" i="407"/>
  <c r="AG13" i="407"/>
  <c r="AF13" i="407"/>
  <c r="AE13" i="407"/>
  <c r="AD13" i="407"/>
  <c r="AC13" i="407"/>
  <c r="AB13" i="407"/>
  <c r="AA13" i="407"/>
  <c r="Z13" i="407"/>
  <c r="Y13" i="407"/>
  <c r="X13" i="407"/>
  <c r="W13" i="407"/>
  <c r="V13" i="407"/>
  <c r="U13" i="407"/>
  <c r="T13" i="407"/>
  <c r="S13" i="407"/>
  <c r="M12" i="407"/>
  <c r="P12" i="407" s="1"/>
  <c r="M11" i="407"/>
  <c r="Q11" i="407" s="1"/>
  <c r="M10" i="407"/>
  <c r="P10" i="407" s="1"/>
  <c r="Q9" i="407"/>
  <c r="P9" i="407"/>
  <c r="M9" i="407"/>
  <c r="M8" i="407"/>
  <c r="P8" i="407" s="1"/>
  <c r="M7" i="407"/>
  <c r="B21" i="406"/>
  <c r="F19" i="406"/>
  <c r="F18" i="406"/>
  <c r="F17" i="406"/>
  <c r="F16" i="406"/>
  <c r="A15" i="406"/>
  <c r="DM13" i="406"/>
  <c r="DL13" i="406"/>
  <c r="DK13" i="406"/>
  <c r="DJ13" i="406"/>
  <c r="DI13" i="406"/>
  <c r="DH13" i="406"/>
  <c r="DG13" i="406"/>
  <c r="DF13" i="406"/>
  <c r="DE13" i="406"/>
  <c r="DD13" i="406"/>
  <c r="DC13" i="406"/>
  <c r="DB13" i="406"/>
  <c r="DA13" i="406"/>
  <c r="CZ13" i="406"/>
  <c r="CY13" i="406"/>
  <c r="CX13" i="406"/>
  <c r="CW13" i="406"/>
  <c r="CV13" i="406"/>
  <c r="CU13" i="406"/>
  <c r="CT13" i="406"/>
  <c r="CS13" i="406"/>
  <c r="CR13" i="406"/>
  <c r="CQ13" i="406"/>
  <c r="CP13" i="406"/>
  <c r="CO13" i="406"/>
  <c r="CN13" i="406"/>
  <c r="CM13" i="406"/>
  <c r="CL13" i="406"/>
  <c r="CK13" i="406"/>
  <c r="CJ13" i="406"/>
  <c r="CI13" i="406"/>
  <c r="CH13" i="406"/>
  <c r="CG13" i="406"/>
  <c r="CF13" i="406"/>
  <c r="CE13" i="406"/>
  <c r="CD13" i="406"/>
  <c r="CC13" i="406"/>
  <c r="CB13" i="406"/>
  <c r="CA13" i="406"/>
  <c r="BZ13" i="406"/>
  <c r="BY13" i="406"/>
  <c r="BX13" i="406"/>
  <c r="BW13" i="406"/>
  <c r="BV13" i="406"/>
  <c r="BU13" i="406"/>
  <c r="BT13" i="406"/>
  <c r="BS13" i="406"/>
  <c r="BR13" i="406"/>
  <c r="BQ13" i="406"/>
  <c r="BP13" i="406"/>
  <c r="BO13" i="406"/>
  <c r="BN13" i="406"/>
  <c r="BM13" i="406"/>
  <c r="BL13" i="406"/>
  <c r="BK13" i="406"/>
  <c r="BJ13" i="406"/>
  <c r="BI13" i="406"/>
  <c r="BH13" i="406"/>
  <c r="BG13" i="406"/>
  <c r="BF13" i="406"/>
  <c r="BE13" i="406"/>
  <c r="BD13" i="406"/>
  <c r="BC13" i="406"/>
  <c r="BB13" i="406"/>
  <c r="BA13" i="406"/>
  <c r="AZ13" i="406"/>
  <c r="AY13" i="406"/>
  <c r="AX13" i="406"/>
  <c r="AW13" i="406"/>
  <c r="AV13" i="406"/>
  <c r="AU13" i="406"/>
  <c r="AT13" i="406"/>
  <c r="AS13" i="406"/>
  <c r="AR13" i="406"/>
  <c r="AQ13" i="406"/>
  <c r="AP13" i="406"/>
  <c r="AO13" i="406"/>
  <c r="AN13" i="406"/>
  <c r="AM13" i="406"/>
  <c r="AL13" i="406"/>
  <c r="AK13" i="406"/>
  <c r="AJ13" i="406"/>
  <c r="AI13" i="406"/>
  <c r="AH13" i="406"/>
  <c r="AG13" i="406"/>
  <c r="AF13" i="406"/>
  <c r="AE13" i="406"/>
  <c r="AD13" i="406"/>
  <c r="AC13" i="406"/>
  <c r="AB13" i="406"/>
  <c r="AA13" i="406"/>
  <c r="Z13" i="406"/>
  <c r="Y13" i="406"/>
  <c r="X13" i="406"/>
  <c r="W13" i="406"/>
  <c r="V13" i="406"/>
  <c r="U13" i="406"/>
  <c r="T13" i="406"/>
  <c r="S13" i="406"/>
  <c r="M12" i="406"/>
  <c r="M11" i="406"/>
  <c r="Q11" i="406" s="1"/>
  <c r="M10" i="406"/>
  <c r="Q10" i="406" s="1"/>
  <c r="Q9" i="406"/>
  <c r="M9" i="406"/>
  <c r="P9" i="406" s="1"/>
  <c r="Q8" i="406"/>
  <c r="M8" i="406"/>
  <c r="P8" i="406" s="1"/>
  <c r="M7" i="406"/>
  <c r="Q7" i="406" s="1"/>
  <c r="B21" i="405"/>
  <c r="F19" i="405"/>
  <c r="F18" i="405"/>
  <c r="F17" i="405"/>
  <c r="F16" i="405"/>
  <c r="A15" i="405"/>
  <c r="DM13" i="405"/>
  <c r="DL13" i="405"/>
  <c r="DK13" i="405"/>
  <c r="DJ13" i="405"/>
  <c r="DI13" i="405"/>
  <c r="DH13" i="405"/>
  <c r="DG13" i="405"/>
  <c r="DF13" i="405"/>
  <c r="DE13" i="405"/>
  <c r="DD13" i="405"/>
  <c r="DC13" i="405"/>
  <c r="DB13" i="405"/>
  <c r="DA13" i="405"/>
  <c r="CZ13" i="405"/>
  <c r="CY13" i="405"/>
  <c r="CX13" i="405"/>
  <c r="CW13" i="405"/>
  <c r="CV13" i="405"/>
  <c r="CU13" i="405"/>
  <c r="CT13" i="405"/>
  <c r="CS13" i="405"/>
  <c r="CR13" i="405"/>
  <c r="CQ13" i="405"/>
  <c r="CP13" i="405"/>
  <c r="CO13" i="405"/>
  <c r="CN13" i="405"/>
  <c r="CM13" i="405"/>
  <c r="CL13" i="405"/>
  <c r="CK13" i="405"/>
  <c r="CJ13" i="405"/>
  <c r="CI13" i="405"/>
  <c r="CH13" i="405"/>
  <c r="CG13" i="405"/>
  <c r="CF13" i="405"/>
  <c r="CE13" i="405"/>
  <c r="CD13" i="405"/>
  <c r="CC13" i="405"/>
  <c r="CB13" i="405"/>
  <c r="CA13" i="405"/>
  <c r="BZ13" i="405"/>
  <c r="BY13" i="405"/>
  <c r="BX13" i="405"/>
  <c r="BW13" i="405"/>
  <c r="BV13" i="405"/>
  <c r="BU13" i="405"/>
  <c r="BT13" i="405"/>
  <c r="BS13" i="405"/>
  <c r="BR13" i="405"/>
  <c r="BQ13" i="405"/>
  <c r="BP13" i="405"/>
  <c r="BO13" i="405"/>
  <c r="BN13" i="405"/>
  <c r="BM13" i="405"/>
  <c r="BL13" i="405"/>
  <c r="BK13" i="405"/>
  <c r="BJ13" i="405"/>
  <c r="BI13" i="405"/>
  <c r="BH13" i="405"/>
  <c r="BG13" i="405"/>
  <c r="BF13" i="405"/>
  <c r="BE13" i="405"/>
  <c r="BD13" i="405"/>
  <c r="BC13" i="405"/>
  <c r="BB13" i="405"/>
  <c r="BA13" i="405"/>
  <c r="AZ13" i="405"/>
  <c r="AY13" i="405"/>
  <c r="AX13" i="405"/>
  <c r="AW13" i="405"/>
  <c r="AV13" i="405"/>
  <c r="AU13" i="405"/>
  <c r="AT13" i="405"/>
  <c r="AS13" i="405"/>
  <c r="AR13" i="405"/>
  <c r="AQ13" i="405"/>
  <c r="AP13" i="405"/>
  <c r="AO13" i="405"/>
  <c r="AN13" i="405"/>
  <c r="AM13" i="405"/>
  <c r="AL13" i="405"/>
  <c r="AK13" i="405"/>
  <c r="AJ13" i="405"/>
  <c r="AI13" i="405"/>
  <c r="AH13" i="405"/>
  <c r="AG13" i="405"/>
  <c r="AF13" i="405"/>
  <c r="AE13" i="405"/>
  <c r="AD13" i="405"/>
  <c r="AC13" i="405"/>
  <c r="AB13" i="405"/>
  <c r="AA13" i="405"/>
  <c r="Z13" i="405"/>
  <c r="Y13" i="405"/>
  <c r="X13" i="405"/>
  <c r="W13" i="405"/>
  <c r="V13" i="405"/>
  <c r="U13" i="405"/>
  <c r="T13" i="405"/>
  <c r="S13" i="405"/>
  <c r="Q12" i="405"/>
  <c r="M12" i="405"/>
  <c r="P12" i="405" s="1"/>
  <c r="M11" i="405"/>
  <c r="M10" i="405"/>
  <c r="M9" i="405"/>
  <c r="Q9" i="405" s="1"/>
  <c r="M8" i="405"/>
  <c r="P8" i="405" s="1"/>
  <c r="M7" i="405"/>
  <c r="B21" i="404"/>
  <c r="F19" i="404"/>
  <c r="F18" i="404"/>
  <c r="F17" i="404"/>
  <c r="F16" i="404"/>
  <c r="A15" i="404"/>
  <c r="DM13" i="404"/>
  <c r="DL13" i="404"/>
  <c r="DK13" i="404"/>
  <c r="DJ13" i="404"/>
  <c r="DI13" i="404"/>
  <c r="DH13" i="404"/>
  <c r="DG13" i="404"/>
  <c r="DF13" i="404"/>
  <c r="DE13" i="404"/>
  <c r="DD13" i="404"/>
  <c r="DC13" i="404"/>
  <c r="DB13" i="404"/>
  <c r="DA13" i="404"/>
  <c r="CZ13" i="404"/>
  <c r="CY13" i="404"/>
  <c r="CX13" i="404"/>
  <c r="CW13" i="404"/>
  <c r="CV13" i="404"/>
  <c r="CU13" i="404"/>
  <c r="CT13" i="404"/>
  <c r="CS13" i="404"/>
  <c r="CR13" i="404"/>
  <c r="CQ13" i="404"/>
  <c r="CP13" i="404"/>
  <c r="CO13" i="404"/>
  <c r="CN13" i="404"/>
  <c r="CM13" i="404"/>
  <c r="CL13" i="404"/>
  <c r="CK13" i="404"/>
  <c r="CJ13" i="404"/>
  <c r="CI13" i="404"/>
  <c r="CH13" i="404"/>
  <c r="CG13" i="404"/>
  <c r="CF13" i="404"/>
  <c r="CE13" i="404"/>
  <c r="CD13" i="404"/>
  <c r="CC13" i="404"/>
  <c r="CB13" i="404"/>
  <c r="CA13" i="404"/>
  <c r="BZ13" i="404"/>
  <c r="BY13" i="404"/>
  <c r="BX13" i="404"/>
  <c r="BW13" i="404"/>
  <c r="BV13" i="404"/>
  <c r="BU13" i="404"/>
  <c r="BT13" i="404"/>
  <c r="BS13" i="404"/>
  <c r="BR13" i="404"/>
  <c r="BQ13" i="404"/>
  <c r="BP13" i="404"/>
  <c r="BO13" i="404"/>
  <c r="BN13" i="404"/>
  <c r="BM13" i="404"/>
  <c r="BL13" i="404"/>
  <c r="BK13" i="404"/>
  <c r="BJ13" i="404"/>
  <c r="BI13" i="404"/>
  <c r="BH13" i="404"/>
  <c r="BG13" i="404"/>
  <c r="BF13" i="404"/>
  <c r="BE13" i="404"/>
  <c r="BD13" i="404"/>
  <c r="BC13" i="404"/>
  <c r="BB13" i="404"/>
  <c r="BA13" i="404"/>
  <c r="AZ13" i="404"/>
  <c r="AY13" i="404"/>
  <c r="AX13" i="404"/>
  <c r="AW13" i="404"/>
  <c r="AV13" i="404"/>
  <c r="AU13" i="404"/>
  <c r="AT13" i="404"/>
  <c r="AS13" i="404"/>
  <c r="AR13" i="404"/>
  <c r="AQ13" i="404"/>
  <c r="AP13" i="404"/>
  <c r="AO13" i="404"/>
  <c r="AN13" i="404"/>
  <c r="AM13" i="404"/>
  <c r="AL13" i="404"/>
  <c r="AK13" i="404"/>
  <c r="AJ13" i="404"/>
  <c r="AI13" i="404"/>
  <c r="AH13" i="404"/>
  <c r="AG13" i="404"/>
  <c r="AF13" i="404"/>
  <c r="AE13" i="404"/>
  <c r="AD13" i="404"/>
  <c r="AC13" i="404"/>
  <c r="AB13" i="404"/>
  <c r="AA13" i="404"/>
  <c r="Z13" i="404"/>
  <c r="Y13" i="404"/>
  <c r="X13" i="404"/>
  <c r="W13" i="404"/>
  <c r="V13" i="404"/>
  <c r="U13" i="404"/>
  <c r="T13" i="404"/>
  <c r="S13" i="404"/>
  <c r="M12" i="404"/>
  <c r="M11" i="404"/>
  <c r="Q11" i="404" s="1"/>
  <c r="Q10" i="404"/>
  <c r="P10" i="404"/>
  <c r="M10" i="404"/>
  <c r="M9" i="404"/>
  <c r="Q9" i="404" s="1"/>
  <c r="M8" i="404"/>
  <c r="Q8" i="404" s="1"/>
  <c r="M7" i="404"/>
  <c r="B16" i="403"/>
  <c r="F14" i="403"/>
  <c r="F13" i="403"/>
  <c r="F12" i="403"/>
  <c r="A10" i="403"/>
  <c r="DM8" i="403"/>
  <c r="DL8" i="403"/>
  <c r="DK8" i="403"/>
  <c r="DJ8" i="403"/>
  <c r="DI8" i="403"/>
  <c r="DH8" i="403"/>
  <c r="DG8" i="403"/>
  <c r="DF8" i="403"/>
  <c r="DE8" i="403"/>
  <c r="DD8" i="403"/>
  <c r="DC8" i="403"/>
  <c r="DB8" i="403"/>
  <c r="DA8" i="403"/>
  <c r="CZ8" i="403"/>
  <c r="CY8" i="403"/>
  <c r="CX8" i="403"/>
  <c r="CW8" i="403"/>
  <c r="CV8" i="403"/>
  <c r="CU8" i="403"/>
  <c r="CT8" i="403"/>
  <c r="CS8" i="403"/>
  <c r="CR8" i="403"/>
  <c r="CQ8" i="403"/>
  <c r="CP8" i="403"/>
  <c r="CO8" i="403"/>
  <c r="CN8" i="403"/>
  <c r="CM8" i="403"/>
  <c r="CL8" i="403"/>
  <c r="CK8" i="403"/>
  <c r="CJ8" i="403"/>
  <c r="CI8" i="403"/>
  <c r="CH8" i="403"/>
  <c r="CG8" i="403"/>
  <c r="CF8" i="403"/>
  <c r="CE8" i="403"/>
  <c r="CD8" i="403"/>
  <c r="CC8" i="403"/>
  <c r="CB8" i="403"/>
  <c r="CA8" i="403"/>
  <c r="BZ8" i="403"/>
  <c r="BY8" i="403"/>
  <c r="BX8" i="403"/>
  <c r="BW8" i="403"/>
  <c r="BV8" i="403"/>
  <c r="BU8" i="403"/>
  <c r="BT8" i="403"/>
  <c r="BS8" i="403"/>
  <c r="BR8" i="403"/>
  <c r="BQ8" i="403"/>
  <c r="BP8" i="403"/>
  <c r="BO8" i="403"/>
  <c r="BN8" i="403"/>
  <c r="BM8" i="403"/>
  <c r="BL8" i="403"/>
  <c r="BK8" i="403"/>
  <c r="BJ8" i="403"/>
  <c r="BI8" i="403"/>
  <c r="BH8" i="403"/>
  <c r="BG8" i="403"/>
  <c r="BF8" i="403"/>
  <c r="BE8" i="403"/>
  <c r="BD8" i="403"/>
  <c r="BC8" i="403"/>
  <c r="BB8" i="403"/>
  <c r="BA8" i="403"/>
  <c r="AZ8" i="403"/>
  <c r="AY8" i="403"/>
  <c r="AX8" i="403"/>
  <c r="AW8" i="403"/>
  <c r="AV8" i="403"/>
  <c r="AU8" i="403"/>
  <c r="AS8" i="403"/>
  <c r="AR8" i="403"/>
  <c r="AQ8" i="403"/>
  <c r="AP8" i="403"/>
  <c r="AO8" i="403"/>
  <c r="AN8" i="403"/>
  <c r="AM8" i="403"/>
  <c r="AL8" i="403"/>
  <c r="AK8" i="403"/>
  <c r="AJ8" i="403"/>
  <c r="AI8" i="403"/>
  <c r="AH8" i="403"/>
  <c r="AG8" i="403"/>
  <c r="AF8" i="403"/>
  <c r="AE8" i="403"/>
  <c r="AD8" i="403"/>
  <c r="AC8" i="403"/>
  <c r="AB8" i="403"/>
  <c r="AA8" i="403"/>
  <c r="Z8" i="403"/>
  <c r="Y8" i="403"/>
  <c r="X8" i="403"/>
  <c r="W8" i="403"/>
  <c r="V8" i="403"/>
  <c r="U8" i="403"/>
  <c r="T8" i="403"/>
  <c r="S8" i="403"/>
  <c r="M7" i="403"/>
  <c r="B16" i="402"/>
  <c r="F14" i="402"/>
  <c r="F13" i="402"/>
  <c r="F12" i="402"/>
  <c r="A10" i="402"/>
  <c r="DM8" i="402"/>
  <c r="DL8" i="402"/>
  <c r="DK8" i="402"/>
  <c r="DJ8" i="402"/>
  <c r="DI8" i="402"/>
  <c r="DH8" i="402"/>
  <c r="DG8" i="402"/>
  <c r="DF8" i="402"/>
  <c r="DE8" i="402"/>
  <c r="DD8" i="402"/>
  <c r="DC8" i="402"/>
  <c r="DB8" i="402"/>
  <c r="DA8" i="402"/>
  <c r="CZ8" i="402"/>
  <c r="CX8" i="402"/>
  <c r="CW8" i="402"/>
  <c r="CV8" i="402"/>
  <c r="CU8" i="402"/>
  <c r="CT8" i="402"/>
  <c r="CS8" i="402"/>
  <c r="CR8" i="402"/>
  <c r="CQ8" i="402"/>
  <c r="CP8" i="402"/>
  <c r="CO8" i="402"/>
  <c r="CN8" i="402"/>
  <c r="CM8" i="402"/>
  <c r="CL8" i="402"/>
  <c r="CK8" i="402"/>
  <c r="CJ8" i="402"/>
  <c r="CI8" i="402"/>
  <c r="CH8" i="402"/>
  <c r="CG8" i="402"/>
  <c r="CF8" i="402"/>
  <c r="CE8" i="402"/>
  <c r="CD8" i="402"/>
  <c r="CC8" i="402"/>
  <c r="CB8" i="402"/>
  <c r="CA8" i="402"/>
  <c r="BZ8" i="402"/>
  <c r="BY8" i="402"/>
  <c r="BX8" i="402"/>
  <c r="BW8" i="402"/>
  <c r="BV8" i="402"/>
  <c r="BU8" i="402"/>
  <c r="BT8" i="402"/>
  <c r="BS8" i="402"/>
  <c r="BR8" i="402"/>
  <c r="BQ8" i="402"/>
  <c r="BP8" i="402"/>
  <c r="BO8" i="402"/>
  <c r="BN8" i="402"/>
  <c r="BM8" i="402"/>
  <c r="BL8" i="402"/>
  <c r="BK8" i="402"/>
  <c r="BJ8" i="402"/>
  <c r="BI8" i="402"/>
  <c r="BH8" i="402"/>
  <c r="BG8" i="402"/>
  <c r="BF8" i="402"/>
  <c r="BE8" i="402"/>
  <c r="BD8" i="402"/>
  <c r="BC8" i="402"/>
  <c r="BB8" i="402"/>
  <c r="BA8" i="402"/>
  <c r="AZ8" i="402"/>
  <c r="AY8" i="402"/>
  <c r="AX8" i="402"/>
  <c r="AW8" i="402"/>
  <c r="AV8" i="402"/>
  <c r="AU8" i="402"/>
  <c r="AT8" i="402"/>
  <c r="AS8" i="402"/>
  <c r="AR8" i="402"/>
  <c r="AQ8" i="402"/>
  <c r="AP8" i="402"/>
  <c r="AO8" i="402"/>
  <c r="AN8" i="402"/>
  <c r="AM8" i="402"/>
  <c r="AL8" i="402"/>
  <c r="AK8" i="402"/>
  <c r="AJ8" i="402"/>
  <c r="AI8" i="402"/>
  <c r="AH8" i="402"/>
  <c r="AG8" i="402"/>
  <c r="AF8" i="402"/>
  <c r="AE8" i="402"/>
  <c r="AD8" i="402"/>
  <c r="AC8" i="402"/>
  <c r="AB8" i="402"/>
  <c r="AA8" i="402"/>
  <c r="Z8" i="402"/>
  <c r="Y8" i="402"/>
  <c r="X8" i="402"/>
  <c r="W8" i="402"/>
  <c r="V8" i="402"/>
  <c r="U8" i="402"/>
  <c r="T8" i="402"/>
  <c r="S8" i="402"/>
  <c r="M7" i="402"/>
  <c r="B16" i="401"/>
  <c r="F14" i="401"/>
  <c r="F13" i="401"/>
  <c r="F12" i="401"/>
  <c r="A10" i="401"/>
  <c r="DM8" i="401"/>
  <c r="DL8" i="401"/>
  <c r="DK8" i="401"/>
  <c r="DJ8" i="401"/>
  <c r="DI8" i="401"/>
  <c r="DH8" i="401"/>
  <c r="DG8" i="401"/>
  <c r="DF8" i="401"/>
  <c r="DE8" i="401"/>
  <c r="DD8" i="401"/>
  <c r="DC8" i="401"/>
  <c r="DB8" i="401"/>
  <c r="DA8" i="401"/>
  <c r="CZ8" i="401"/>
  <c r="CY8" i="401"/>
  <c r="CX8" i="401"/>
  <c r="CW8" i="401"/>
  <c r="CV8" i="401"/>
  <c r="CU8" i="401"/>
  <c r="CT8" i="401"/>
  <c r="CS8" i="401"/>
  <c r="CR8" i="401"/>
  <c r="CQ8" i="401"/>
  <c r="CP8" i="401"/>
  <c r="CO8" i="401"/>
  <c r="CN8" i="401"/>
  <c r="CM8" i="401"/>
  <c r="CL8" i="401"/>
  <c r="CK8" i="401"/>
  <c r="CJ8" i="401"/>
  <c r="CI8" i="401"/>
  <c r="CH8" i="401"/>
  <c r="CG8" i="401"/>
  <c r="CF8" i="401"/>
  <c r="CE8" i="401"/>
  <c r="CD8" i="401"/>
  <c r="CC8" i="401"/>
  <c r="CB8" i="401"/>
  <c r="CA8" i="401"/>
  <c r="BZ8" i="401"/>
  <c r="BY8" i="401"/>
  <c r="BX8" i="401"/>
  <c r="BW8" i="401"/>
  <c r="BV8" i="401"/>
  <c r="BU8" i="401"/>
  <c r="BT8" i="401"/>
  <c r="BS8" i="401"/>
  <c r="BR8" i="401"/>
  <c r="BQ8" i="401"/>
  <c r="BP8" i="401"/>
  <c r="BO8" i="401"/>
  <c r="BN8" i="401"/>
  <c r="BM8" i="401"/>
  <c r="BL8" i="401"/>
  <c r="BK8" i="401"/>
  <c r="BJ8" i="401"/>
  <c r="BI8" i="401"/>
  <c r="BH8" i="401"/>
  <c r="BG8" i="401"/>
  <c r="BF8" i="401"/>
  <c r="BE8" i="401"/>
  <c r="BD8" i="401"/>
  <c r="BC8" i="401"/>
  <c r="BB8" i="401"/>
  <c r="BA8" i="401"/>
  <c r="AZ8" i="401"/>
  <c r="AY8" i="401"/>
  <c r="AX8" i="401"/>
  <c r="AW8" i="401"/>
  <c r="AV8" i="401"/>
  <c r="AU8" i="401"/>
  <c r="AT8" i="401"/>
  <c r="AR8" i="401"/>
  <c r="AQ8" i="401"/>
  <c r="AP8" i="401"/>
  <c r="AO8" i="401"/>
  <c r="AN8" i="401"/>
  <c r="AM8" i="401"/>
  <c r="AL8" i="401"/>
  <c r="AK8" i="401"/>
  <c r="AJ8" i="401"/>
  <c r="AI8" i="401"/>
  <c r="AH8" i="401"/>
  <c r="AG8" i="401"/>
  <c r="AF8" i="401"/>
  <c r="AE8" i="401"/>
  <c r="AD8" i="401"/>
  <c r="AC8" i="401"/>
  <c r="AB8" i="401"/>
  <c r="AA8" i="401"/>
  <c r="Z8" i="401"/>
  <c r="Y8" i="401"/>
  <c r="X8" i="401"/>
  <c r="W8" i="401"/>
  <c r="V8" i="401"/>
  <c r="U8" i="401"/>
  <c r="T8" i="401"/>
  <c r="S8" i="401"/>
  <c r="Q7" i="401"/>
  <c r="B16" i="400"/>
  <c r="F14" i="400"/>
  <c r="F13" i="400"/>
  <c r="F12" i="400"/>
  <c r="A10" i="400"/>
  <c r="DM8" i="400"/>
  <c r="DL8" i="400"/>
  <c r="DK8" i="400"/>
  <c r="DJ8" i="400"/>
  <c r="DI8" i="400"/>
  <c r="DH8" i="400"/>
  <c r="DG8" i="400"/>
  <c r="DF8" i="400"/>
  <c r="DE8" i="400"/>
  <c r="DD8" i="400"/>
  <c r="DC8" i="400"/>
  <c r="DB8" i="400"/>
  <c r="DA8" i="400"/>
  <c r="CZ8" i="400"/>
  <c r="CY8" i="400"/>
  <c r="CX8" i="400"/>
  <c r="CW8" i="400"/>
  <c r="CV8" i="400"/>
  <c r="CU8" i="400"/>
  <c r="CT8" i="400"/>
  <c r="CS8" i="400"/>
  <c r="CR8" i="400"/>
  <c r="CQ8" i="400"/>
  <c r="CP8" i="400"/>
  <c r="CO8" i="400"/>
  <c r="CN8" i="400"/>
  <c r="CM8" i="400"/>
  <c r="CL8" i="400"/>
  <c r="CK8" i="400"/>
  <c r="CJ8" i="400"/>
  <c r="CI8" i="400"/>
  <c r="CH8" i="400"/>
  <c r="CG8" i="400"/>
  <c r="CF8" i="400"/>
  <c r="CE8" i="400"/>
  <c r="CD8" i="400"/>
  <c r="CC8" i="400"/>
  <c r="CB8" i="400"/>
  <c r="CA8" i="400"/>
  <c r="BY8" i="400"/>
  <c r="BX8" i="400"/>
  <c r="BW8" i="400"/>
  <c r="BV8" i="400"/>
  <c r="BU8" i="400"/>
  <c r="BT8" i="400"/>
  <c r="BS8" i="400"/>
  <c r="BR8" i="400"/>
  <c r="BQ8" i="400"/>
  <c r="BP8" i="400"/>
  <c r="BO8" i="400"/>
  <c r="BN8" i="400"/>
  <c r="BM8" i="400"/>
  <c r="BL8" i="400"/>
  <c r="BK8" i="400"/>
  <c r="BJ8" i="400"/>
  <c r="BI8" i="400"/>
  <c r="BH8" i="400"/>
  <c r="BG8" i="400"/>
  <c r="BF8" i="400"/>
  <c r="BE8" i="400"/>
  <c r="BD8" i="400"/>
  <c r="BC8" i="400"/>
  <c r="BB8" i="400"/>
  <c r="BA8" i="400"/>
  <c r="AZ8" i="400"/>
  <c r="AY8" i="400"/>
  <c r="AX8" i="400"/>
  <c r="AW8" i="400"/>
  <c r="AV8" i="400"/>
  <c r="AU8" i="400"/>
  <c r="AT8" i="400"/>
  <c r="AS8" i="400"/>
  <c r="AR8" i="400"/>
  <c r="AQ8" i="400"/>
  <c r="AP8" i="400"/>
  <c r="AO8" i="400"/>
  <c r="AN8" i="400"/>
  <c r="AM8" i="400"/>
  <c r="AL8" i="400"/>
  <c r="AK8" i="400"/>
  <c r="AJ8" i="400"/>
  <c r="AI8" i="400"/>
  <c r="AH8" i="400"/>
  <c r="AG8" i="400"/>
  <c r="AF8" i="400"/>
  <c r="AE8" i="400"/>
  <c r="AD8" i="400"/>
  <c r="AC8" i="400"/>
  <c r="AB8" i="400"/>
  <c r="AA8" i="400"/>
  <c r="Z8" i="400"/>
  <c r="Y8" i="400"/>
  <c r="X8" i="400"/>
  <c r="W8" i="400"/>
  <c r="V8" i="400"/>
  <c r="U8" i="400"/>
  <c r="T8" i="400"/>
  <c r="S8" i="400"/>
  <c r="M7" i="400"/>
  <c r="Q7" i="400" s="1"/>
  <c r="B16" i="399"/>
  <c r="F14" i="399"/>
  <c r="F13" i="399"/>
  <c r="F12" i="399"/>
  <c r="A10" i="399"/>
  <c r="DM8" i="399"/>
  <c r="DL8" i="399"/>
  <c r="DK8" i="399"/>
  <c r="DJ8" i="399"/>
  <c r="DI8" i="399"/>
  <c r="DH8" i="399"/>
  <c r="DG8" i="399"/>
  <c r="DF8" i="399"/>
  <c r="DE8" i="399"/>
  <c r="DD8" i="399"/>
  <c r="DC8" i="399"/>
  <c r="DB8" i="399"/>
  <c r="DA8" i="399"/>
  <c r="CZ8" i="399"/>
  <c r="CY8" i="399"/>
  <c r="CX8" i="399"/>
  <c r="CW8" i="399"/>
  <c r="CV8" i="399"/>
  <c r="CU8" i="399"/>
  <c r="CT8" i="399"/>
  <c r="CS8" i="399"/>
  <c r="CR8" i="399"/>
  <c r="CQ8" i="399"/>
  <c r="CP8" i="399"/>
  <c r="CO8" i="399"/>
  <c r="CN8" i="399"/>
  <c r="CM8" i="399"/>
  <c r="CL8" i="399"/>
  <c r="CK8" i="399"/>
  <c r="CJ8" i="399"/>
  <c r="CI8" i="399"/>
  <c r="CH8" i="399"/>
  <c r="CG8" i="399"/>
  <c r="CF8" i="399"/>
  <c r="CE8" i="399"/>
  <c r="CD8" i="399"/>
  <c r="CC8" i="399"/>
  <c r="CB8" i="399"/>
  <c r="CA8" i="399"/>
  <c r="BZ8" i="399"/>
  <c r="BY8" i="399"/>
  <c r="BX8" i="399"/>
  <c r="BW8" i="399"/>
  <c r="BV8" i="399"/>
  <c r="BU8" i="399"/>
  <c r="BT8" i="399"/>
  <c r="BS8" i="399"/>
  <c r="BR8" i="399"/>
  <c r="BQ8" i="399"/>
  <c r="BP8" i="399"/>
  <c r="BO8" i="399"/>
  <c r="BN8" i="399"/>
  <c r="BM8" i="399"/>
  <c r="BL8" i="399"/>
  <c r="BK8" i="399"/>
  <c r="BJ8" i="399"/>
  <c r="BI8" i="399"/>
  <c r="BH8" i="399"/>
  <c r="BG8" i="399"/>
  <c r="BF8" i="399"/>
  <c r="BE8" i="399"/>
  <c r="BD8" i="399"/>
  <c r="BC8" i="399"/>
  <c r="BB8" i="399"/>
  <c r="BA8" i="399"/>
  <c r="AZ8" i="399"/>
  <c r="AY8" i="399"/>
  <c r="AX8" i="399"/>
  <c r="AW8" i="399"/>
  <c r="AV8" i="399"/>
  <c r="AU8" i="399"/>
  <c r="AR8" i="399"/>
  <c r="AQ8" i="399"/>
  <c r="AP8" i="399"/>
  <c r="AO8" i="399"/>
  <c r="AN8" i="399"/>
  <c r="AM8" i="399"/>
  <c r="AL8" i="399"/>
  <c r="AK8" i="399"/>
  <c r="AJ8" i="399"/>
  <c r="AI8" i="399"/>
  <c r="AH8" i="399"/>
  <c r="AG8" i="399"/>
  <c r="AF8" i="399"/>
  <c r="AE8" i="399"/>
  <c r="AD8" i="399"/>
  <c r="AC8" i="399"/>
  <c r="AB8" i="399"/>
  <c r="AA8" i="399"/>
  <c r="Z8" i="399"/>
  <c r="Y8" i="399"/>
  <c r="X8" i="399"/>
  <c r="W8" i="399"/>
  <c r="V8" i="399"/>
  <c r="U8" i="399"/>
  <c r="T8" i="399"/>
  <c r="S8" i="399"/>
  <c r="Q7" i="399"/>
  <c r="B16" i="398"/>
  <c r="F14" i="398"/>
  <c r="F13" i="398"/>
  <c r="F12" i="398"/>
  <c r="A10" i="398"/>
  <c r="DM8" i="398"/>
  <c r="DL8" i="398"/>
  <c r="DK8" i="398"/>
  <c r="DJ8" i="398"/>
  <c r="DI8" i="398"/>
  <c r="DH8" i="398"/>
  <c r="DG8" i="398"/>
  <c r="DF8" i="398"/>
  <c r="DE8" i="398"/>
  <c r="DD8" i="398"/>
  <c r="DC8" i="398"/>
  <c r="DB8" i="398"/>
  <c r="DA8" i="398"/>
  <c r="CZ8" i="398"/>
  <c r="CY8" i="398"/>
  <c r="CX8" i="398"/>
  <c r="CW8" i="398"/>
  <c r="CV8" i="398"/>
  <c r="CU8" i="398"/>
  <c r="CT8" i="398"/>
  <c r="CS8" i="398"/>
  <c r="CR8" i="398"/>
  <c r="CQ8" i="398"/>
  <c r="CP8" i="398"/>
  <c r="CO8" i="398"/>
  <c r="CN8" i="398"/>
  <c r="CM8" i="398"/>
  <c r="CL8" i="398"/>
  <c r="CK8" i="398"/>
  <c r="CJ8" i="398"/>
  <c r="CI8" i="398"/>
  <c r="CH8" i="398"/>
  <c r="CG8" i="398"/>
  <c r="CF8" i="398"/>
  <c r="CE8" i="398"/>
  <c r="CD8" i="398"/>
  <c r="CC8" i="398"/>
  <c r="CB8" i="398"/>
  <c r="CA8" i="398"/>
  <c r="BZ8" i="398"/>
  <c r="BY8" i="398"/>
  <c r="BX8" i="398"/>
  <c r="BW8" i="398"/>
  <c r="BV8" i="398"/>
  <c r="BU8" i="398"/>
  <c r="BT8" i="398"/>
  <c r="BS8" i="398"/>
  <c r="BR8" i="398"/>
  <c r="BQ8" i="398"/>
  <c r="BP8" i="398"/>
  <c r="BO8" i="398"/>
  <c r="BN8" i="398"/>
  <c r="BM8" i="398"/>
  <c r="BL8" i="398"/>
  <c r="BK8" i="398"/>
  <c r="BJ8" i="398"/>
  <c r="BI8" i="398"/>
  <c r="BH8" i="398"/>
  <c r="BG8" i="398"/>
  <c r="BF8" i="398"/>
  <c r="BE8" i="398"/>
  <c r="BD8" i="398"/>
  <c r="BC8" i="398"/>
  <c r="BB8" i="398"/>
  <c r="BA8" i="398"/>
  <c r="AZ8" i="398"/>
  <c r="AY8" i="398"/>
  <c r="AX8" i="398"/>
  <c r="AW8" i="398"/>
  <c r="AV8" i="398"/>
  <c r="AU8" i="398"/>
  <c r="AS8" i="398"/>
  <c r="AR8" i="398"/>
  <c r="AQ8" i="398"/>
  <c r="AP8" i="398"/>
  <c r="AO8" i="398"/>
  <c r="AN8" i="398"/>
  <c r="AM8" i="398"/>
  <c r="AL8" i="398"/>
  <c r="AK8" i="398"/>
  <c r="AJ8" i="398"/>
  <c r="AI8" i="398"/>
  <c r="AH8" i="398"/>
  <c r="AG8" i="398"/>
  <c r="AF8" i="398"/>
  <c r="AE8" i="398"/>
  <c r="AD8" i="398"/>
  <c r="AC8" i="398"/>
  <c r="AB8" i="398"/>
  <c r="AA8" i="398"/>
  <c r="Z8" i="398"/>
  <c r="Y8" i="398"/>
  <c r="X8" i="398"/>
  <c r="W8" i="398"/>
  <c r="V8" i="398"/>
  <c r="U8" i="398"/>
  <c r="T8" i="398"/>
  <c r="S8" i="398"/>
  <c r="M7" i="398"/>
  <c r="Q7" i="398" s="1"/>
  <c r="B17" i="397"/>
  <c r="F15" i="397"/>
  <c r="F14" i="397"/>
  <c r="F13" i="397"/>
  <c r="A11" i="397"/>
  <c r="DM9" i="397"/>
  <c r="DL9" i="397"/>
  <c r="DK9" i="397"/>
  <c r="DJ9" i="397"/>
  <c r="DI9" i="397"/>
  <c r="DH9" i="397"/>
  <c r="DG9" i="397"/>
  <c r="DF9" i="397"/>
  <c r="DE9" i="397"/>
  <c r="DD9" i="397"/>
  <c r="DC9" i="397"/>
  <c r="DB9" i="397"/>
  <c r="DA9" i="397"/>
  <c r="CZ9" i="397"/>
  <c r="CY9" i="397"/>
  <c r="CX9" i="397"/>
  <c r="CW9" i="397"/>
  <c r="CV9" i="397"/>
  <c r="CU9" i="397"/>
  <c r="CT9" i="397"/>
  <c r="CS9" i="397"/>
  <c r="CR9" i="397"/>
  <c r="CQ9" i="397"/>
  <c r="CP9" i="397"/>
  <c r="CO9" i="397"/>
  <c r="CN9" i="397"/>
  <c r="CM9" i="397"/>
  <c r="CL9" i="397"/>
  <c r="CK9" i="397"/>
  <c r="CJ9" i="397"/>
  <c r="CI9" i="397"/>
  <c r="CH9" i="397"/>
  <c r="CG9" i="397"/>
  <c r="CF9" i="397"/>
  <c r="CE9" i="397"/>
  <c r="CD9" i="397"/>
  <c r="CC9" i="397"/>
  <c r="CB9" i="397"/>
  <c r="CA9" i="397"/>
  <c r="BZ9" i="397"/>
  <c r="BY9" i="397"/>
  <c r="BX9" i="397"/>
  <c r="BW9" i="397"/>
  <c r="BV9" i="397"/>
  <c r="BU9" i="397"/>
  <c r="BT9" i="397"/>
  <c r="BS9" i="397"/>
  <c r="BR9" i="397"/>
  <c r="BQ9" i="397"/>
  <c r="BP9" i="397"/>
  <c r="BO9" i="397"/>
  <c r="BN9" i="397"/>
  <c r="BM9" i="397"/>
  <c r="BL9" i="397"/>
  <c r="BK9" i="397"/>
  <c r="BJ9" i="397"/>
  <c r="BI9" i="397"/>
  <c r="BH9" i="397"/>
  <c r="BG9" i="397"/>
  <c r="BF9" i="397"/>
  <c r="BE9" i="397"/>
  <c r="BD9" i="397"/>
  <c r="BC9" i="397"/>
  <c r="BB9" i="397"/>
  <c r="BA9" i="397"/>
  <c r="AZ9" i="397"/>
  <c r="AY9" i="397"/>
  <c r="AX9" i="397"/>
  <c r="AW9" i="397"/>
  <c r="AV9" i="397"/>
  <c r="AU9" i="397"/>
  <c r="AT9" i="397"/>
  <c r="AS9" i="397"/>
  <c r="AR9" i="397"/>
  <c r="AQ9" i="397"/>
  <c r="AP9" i="397"/>
  <c r="AO9" i="397"/>
  <c r="AN9" i="397"/>
  <c r="AM9" i="397"/>
  <c r="AL9" i="397"/>
  <c r="AK9" i="397"/>
  <c r="AJ9" i="397"/>
  <c r="AI9" i="397"/>
  <c r="AH9" i="397"/>
  <c r="AG9" i="397"/>
  <c r="AF9" i="397"/>
  <c r="AE9" i="397"/>
  <c r="AD9" i="397"/>
  <c r="AC9" i="397"/>
  <c r="AB9" i="397"/>
  <c r="AA9" i="397"/>
  <c r="Z9" i="397"/>
  <c r="X9" i="397"/>
  <c r="W9" i="397"/>
  <c r="V9" i="397"/>
  <c r="U9" i="397"/>
  <c r="T9" i="397"/>
  <c r="S9" i="397"/>
  <c r="M8" i="397"/>
  <c r="P8" i="397" s="1"/>
  <c r="M7" i="397"/>
  <c r="B16" i="396"/>
  <c r="F14" i="396"/>
  <c r="F13" i="396"/>
  <c r="F12" i="396"/>
  <c r="A10" i="396"/>
  <c r="M7" i="396"/>
  <c r="B16" i="395"/>
  <c r="F14" i="395"/>
  <c r="F13" i="395"/>
  <c r="F12" i="395"/>
  <c r="A10" i="395"/>
  <c r="DM8" i="395"/>
  <c r="DL8" i="395"/>
  <c r="DK8" i="395"/>
  <c r="DJ8" i="395"/>
  <c r="DI8" i="395"/>
  <c r="DH8" i="395"/>
  <c r="DG8" i="395"/>
  <c r="DF8" i="395"/>
  <c r="DE8" i="395"/>
  <c r="DD8" i="395"/>
  <c r="DC8" i="395"/>
  <c r="DB8" i="395"/>
  <c r="DA8" i="395"/>
  <c r="CZ8" i="395"/>
  <c r="CY8" i="395"/>
  <c r="CX8" i="395"/>
  <c r="CW8" i="395"/>
  <c r="CV8" i="395"/>
  <c r="CU8" i="395"/>
  <c r="CT8" i="395"/>
  <c r="CS8" i="395"/>
  <c r="CR8" i="395"/>
  <c r="CQ8" i="395"/>
  <c r="CP8" i="395"/>
  <c r="CO8" i="395"/>
  <c r="CN8" i="395"/>
  <c r="CM8" i="395"/>
  <c r="CL8" i="395"/>
  <c r="CK8" i="395"/>
  <c r="CJ8" i="395"/>
  <c r="CI8" i="395"/>
  <c r="CH8" i="395"/>
  <c r="CG8" i="395"/>
  <c r="CF8" i="395"/>
  <c r="CE8" i="395"/>
  <c r="CD8" i="395"/>
  <c r="CC8" i="395"/>
  <c r="CB8" i="395"/>
  <c r="CA8" i="395"/>
  <c r="BZ8" i="395"/>
  <c r="BY8" i="395"/>
  <c r="BX8" i="395"/>
  <c r="BW8" i="395"/>
  <c r="BV8" i="395"/>
  <c r="BU8" i="395"/>
  <c r="BT8" i="395"/>
  <c r="BS8" i="395"/>
  <c r="BR8" i="395"/>
  <c r="BQ8" i="395"/>
  <c r="BP8" i="395"/>
  <c r="BO8" i="395"/>
  <c r="BN8" i="395"/>
  <c r="BM8" i="395"/>
  <c r="BL8" i="395"/>
  <c r="BK8" i="395"/>
  <c r="BJ8" i="395"/>
  <c r="BI8" i="395"/>
  <c r="BH8" i="395"/>
  <c r="BG8" i="395"/>
  <c r="BF8" i="395"/>
  <c r="BE8" i="395"/>
  <c r="BD8" i="395"/>
  <c r="BC8" i="395"/>
  <c r="BB8" i="395"/>
  <c r="BA8" i="395"/>
  <c r="AZ8" i="395"/>
  <c r="AY8" i="395"/>
  <c r="AX8" i="395"/>
  <c r="AW8" i="395"/>
  <c r="AV8" i="395"/>
  <c r="AU8" i="395"/>
  <c r="AT8" i="395"/>
  <c r="AR8" i="395"/>
  <c r="AQ8" i="395"/>
  <c r="AP8" i="395"/>
  <c r="AO8" i="395"/>
  <c r="AN8" i="395"/>
  <c r="AM8" i="395"/>
  <c r="AL8" i="395"/>
  <c r="AK8" i="395"/>
  <c r="AJ8" i="395"/>
  <c r="AI8" i="395"/>
  <c r="AH8" i="395"/>
  <c r="AG8" i="395"/>
  <c r="AF8" i="395"/>
  <c r="AE8" i="395"/>
  <c r="AD8" i="395"/>
  <c r="AC8" i="395"/>
  <c r="AB8" i="395"/>
  <c r="AA8" i="395"/>
  <c r="Z8" i="395"/>
  <c r="Y8" i="395"/>
  <c r="X8" i="395"/>
  <c r="W8" i="395"/>
  <c r="V8" i="395"/>
  <c r="U8" i="395"/>
  <c r="T8" i="395"/>
  <c r="S8" i="395"/>
  <c r="Q7" i="395"/>
  <c r="B16" i="394"/>
  <c r="F14" i="394"/>
  <c r="F13" i="394"/>
  <c r="F12" i="394"/>
  <c r="A10" i="394"/>
  <c r="DM8" i="394"/>
  <c r="DL8" i="394"/>
  <c r="DK8" i="394"/>
  <c r="DJ8" i="394"/>
  <c r="DI8" i="394"/>
  <c r="DH8" i="394"/>
  <c r="DG8" i="394"/>
  <c r="DF8" i="394"/>
  <c r="DE8" i="394"/>
  <c r="DD8" i="394"/>
  <c r="DC8" i="394"/>
  <c r="DB8" i="394"/>
  <c r="DA8" i="394"/>
  <c r="CZ8" i="394"/>
  <c r="CY8" i="394"/>
  <c r="CX8" i="394"/>
  <c r="CW8" i="394"/>
  <c r="CV8" i="394"/>
  <c r="CU8" i="394"/>
  <c r="CT8" i="394"/>
  <c r="CS8" i="394"/>
  <c r="CR8" i="394"/>
  <c r="CQ8" i="394"/>
  <c r="CP8" i="394"/>
  <c r="CO8" i="394"/>
  <c r="CN8" i="394"/>
  <c r="CM8" i="394"/>
  <c r="CL8" i="394"/>
  <c r="CK8" i="394"/>
  <c r="CJ8" i="394"/>
  <c r="CI8" i="394"/>
  <c r="CH8" i="394"/>
  <c r="CG8" i="394"/>
  <c r="CF8" i="394"/>
  <c r="CE8" i="394"/>
  <c r="CD8" i="394"/>
  <c r="CC8" i="394"/>
  <c r="CB8" i="394"/>
  <c r="CA8" i="394"/>
  <c r="BZ8" i="394"/>
  <c r="BY8" i="394"/>
  <c r="BX8" i="394"/>
  <c r="BW8" i="394"/>
  <c r="BV8" i="394"/>
  <c r="BU8" i="394"/>
  <c r="BT8" i="394"/>
  <c r="BS8" i="394"/>
  <c r="BR8" i="394"/>
  <c r="BQ8" i="394"/>
  <c r="BP8" i="394"/>
  <c r="BO8" i="394"/>
  <c r="BN8" i="394"/>
  <c r="BM8" i="394"/>
  <c r="BL8" i="394"/>
  <c r="BK8" i="394"/>
  <c r="BJ8" i="394"/>
  <c r="BI8" i="394"/>
  <c r="BH8" i="394"/>
  <c r="BG8" i="394"/>
  <c r="BF8" i="394"/>
  <c r="BE8" i="394"/>
  <c r="BD8" i="394"/>
  <c r="BC8" i="394"/>
  <c r="BB8" i="394"/>
  <c r="BA8" i="394"/>
  <c r="AZ8" i="394"/>
  <c r="AY8" i="394"/>
  <c r="AX8" i="394"/>
  <c r="AW8" i="394"/>
  <c r="AV8" i="394"/>
  <c r="AU8" i="394"/>
  <c r="AT8" i="394"/>
  <c r="AR8" i="394"/>
  <c r="AQ8" i="394"/>
  <c r="AP8" i="394"/>
  <c r="AO8" i="394"/>
  <c r="AN8" i="394"/>
  <c r="AM8" i="394"/>
  <c r="AL8" i="394"/>
  <c r="AK8" i="394"/>
  <c r="AJ8" i="394"/>
  <c r="AI8" i="394"/>
  <c r="AH8" i="394"/>
  <c r="AG8" i="394"/>
  <c r="AF8" i="394"/>
  <c r="AE8" i="394"/>
  <c r="AD8" i="394"/>
  <c r="AC8" i="394"/>
  <c r="AB8" i="394"/>
  <c r="AA8" i="394"/>
  <c r="Z8" i="394"/>
  <c r="Y8" i="394"/>
  <c r="X8" i="394"/>
  <c r="W8" i="394"/>
  <c r="V8" i="394"/>
  <c r="U8" i="394"/>
  <c r="T8" i="394"/>
  <c r="S8" i="394"/>
  <c r="M7" i="394"/>
  <c r="Q7" i="394" s="1"/>
  <c r="B16" i="393"/>
  <c r="F14" i="393"/>
  <c r="F13" i="393"/>
  <c r="F12" i="393"/>
  <c r="A10" i="393"/>
  <c r="DM8" i="393"/>
  <c r="DL8" i="393"/>
  <c r="DK8" i="393"/>
  <c r="DJ8" i="393"/>
  <c r="DI8" i="393"/>
  <c r="DH8" i="393"/>
  <c r="DG8" i="393"/>
  <c r="DF8" i="393"/>
  <c r="DE8" i="393"/>
  <c r="DD8" i="393"/>
  <c r="DC8" i="393"/>
  <c r="DB8" i="393"/>
  <c r="DA8" i="393"/>
  <c r="CZ8" i="393"/>
  <c r="CY8" i="393"/>
  <c r="CX8" i="393"/>
  <c r="CW8" i="393"/>
  <c r="CV8" i="393"/>
  <c r="CU8" i="393"/>
  <c r="CT8" i="393"/>
  <c r="CS8" i="393"/>
  <c r="CR8" i="393"/>
  <c r="CQ8" i="393"/>
  <c r="CP8" i="393"/>
  <c r="CO8" i="393"/>
  <c r="CN8" i="393"/>
  <c r="CM8" i="393"/>
  <c r="CL8" i="393"/>
  <c r="CK8" i="393"/>
  <c r="CJ8" i="393"/>
  <c r="CI8" i="393"/>
  <c r="CH8" i="393"/>
  <c r="CG8" i="393"/>
  <c r="CF8" i="393"/>
  <c r="CE8" i="393"/>
  <c r="CD8" i="393"/>
  <c r="CC8" i="393"/>
  <c r="CB8" i="393"/>
  <c r="CA8" i="393"/>
  <c r="BZ8" i="393"/>
  <c r="BY8" i="393"/>
  <c r="BX8" i="393"/>
  <c r="BW8" i="393"/>
  <c r="BV8" i="393"/>
  <c r="BU8" i="393"/>
  <c r="BT8" i="393"/>
  <c r="BS8" i="393"/>
  <c r="BR8" i="393"/>
  <c r="BQ8" i="393"/>
  <c r="BP8" i="393"/>
  <c r="BO8" i="393"/>
  <c r="BN8" i="393"/>
  <c r="BM8" i="393"/>
  <c r="BL8" i="393"/>
  <c r="BK8" i="393"/>
  <c r="BJ8" i="393"/>
  <c r="BI8" i="393"/>
  <c r="BH8" i="393"/>
  <c r="BG8" i="393"/>
  <c r="BF8" i="393"/>
  <c r="BE8" i="393"/>
  <c r="BD8" i="393"/>
  <c r="BC8" i="393"/>
  <c r="BB8" i="393"/>
  <c r="BA8" i="393"/>
  <c r="AZ8" i="393"/>
  <c r="AY8" i="393"/>
  <c r="AX8" i="393"/>
  <c r="AW8" i="393"/>
  <c r="AV8" i="393"/>
  <c r="AU8" i="393"/>
  <c r="AT8" i="393"/>
  <c r="AR8" i="393"/>
  <c r="AQ8" i="393"/>
  <c r="AP8" i="393"/>
  <c r="AO8" i="393"/>
  <c r="AN8" i="393"/>
  <c r="AM8" i="393"/>
  <c r="AL8" i="393"/>
  <c r="AK8" i="393"/>
  <c r="AJ8" i="393"/>
  <c r="AI8" i="393"/>
  <c r="AH8" i="393"/>
  <c r="AG8" i="393"/>
  <c r="AF8" i="393"/>
  <c r="AE8" i="393"/>
  <c r="AD8" i="393"/>
  <c r="AC8" i="393"/>
  <c r="AB8" i="393"/>
  <c r="AA8" i="393"/>
  <c r="Z8" i="393"/>
  <c r="Y8" i="393"/>
  <c r="X8" i="393"/>
  <c r="W8" i="393"/>
  <c r="V8" i="393"/>
  <c r="U8" i="393"/>
  <c r="T8" i="393"/>
  <c r="S8" i="393"/>
  <c r="M7" i="393"/>
  <c r="Q7" i="393" s="1"/>
  <c r="B16" i="392"/>
  <c r="F14" i="392"/>
  <c r="F13" i="392"/>
  <c r="F12" i="392"/>
  <c r="A10" i="392"/>
  <c r="DM8" i="392"/>
  <c r="DL8" i="392"/>
  <c r="DK8" i="392"/>
  <c r="DJ8" i="392"/>
  <c r="DI8" i="392"/>
  <c r="DH8" i="392"/>
  <c r="DG8" i="392"/>
  <c r="DF8" i="392"/>
  <c r="DE8" i="392"/>
  <c r="DD8" i="392"/>
  <c r="DC8" i="392"/>
  <c r="DB8" i="392"/>
  <c r="DA8" i="392"/>
  <c r="CZ8" i="392"/>
  <c r="CY8" i="392"/>
  <c r="CX8" i="392"/>
  <c r="CW8" i="392"/>
  <c r="CV8" i="392"/>
  <c r="CU8" i="392"/>
  <c r="CT8" i="392"/>
  <c r="CS8" i="392"/>
  <c r="CR8" i="392"/>
  <c r="CQ8" i="392"/>
  <c r="CP8" i="392"/>
  <c r="CO8" i="392"/>
  <c r="CN8" i="392"/>
  <c r="CM8" i="392"/>
  <c r="CL8" i="392"/>
  <c r="CK8" i="392"/>
  <c r="CJ8" i="392"/>
  <c r="CI8" i="392"/>
  <c r="CH8" i="392"/>
  <c r="CG8" i="392"/>
  <c r="CF8" i="392"/>
  <c r="CE8" i="392"/>
  <c r="CD8" i="392"/>
  <c r="CC8" i="392"/>
  <c r="CB8" i="392"/>
  <c r="CA8" i="392"/>
  <c r="BZ8" i="392"/>
  <c r="BY8" i="392"/>
  <c r="BX8" i="392"/>
  <c r="BW8" i="392"/>
  <c r="BV8" i="392"/>
  <c r="BU8" i="392"/>
  <c r="BT8" i="392"/>
  <c r="BS8" i="392"/>
  <c r="BR8" i="392"/>
  <c r="BQ8" i="392"/>
  <c r="BP8" i="392"/>
  <c r="BO8" i="392"/>
  <c r="BN8" i="392"/>
  <c r="BM8" i="392"/>
  <c r="BL8" i="392"/>
  <c r="BK8" i="392"/>
  <c r="BJ8" i="392"/>
  <c r="BI8" i="392"/>
  <c r="BH8" i="392"/>
  <c r="BG8" i="392"/>
  <c r="BF8" i="392"/>
  <c r="BE8" i="392"/>
  <c r="BD8" i="392"/>
  <c r="BC8" i="392"/>
  <c r="BB8" i="392"/>
  <c r="BA8" i="392"/>
  <c r="AZ8" i="392"/>
  <c r="AY8" i="392"/>
  <c r="AX8" i="392"/>
  <c r="AW8" i="392"/>
  <c r="AV8" i="392"/>
  <c r="AU8" i="392"/>
  <c r="AT8" i="392"/>
  <c r="AR8" i="392"/>
  <c r="AQ8" i="392"/>
  <c r="AP8" i="392"/>
  <c r="AO8" i="392"/>
  <c r="AN8" i="392"/>
  <c r="AM8" i="392"/>
  <c r="AL8" i="392"/>
  <c r="AK8" i="392"/>
  <c r="AJ8" i="392"/>
  <c r="AI8" i="392"/>
  <c r="AH8" i="392"/>
  <c r="AG8" i="392"/>
  <c r="AF8" i="392"/>
  <c r="AE8" i="392"/>
  <c r="AD8" i="392"/>
  <c r="AC8" i="392"/>
  <c r="AB8" i="392"/>
  <c r="AA8" i="392"/>
  <c r="Z8" i="392"/>
  <c r="Y8" i="392"/>
  <c r="X8" i="392"/>
  <c r="W8" i="392"/>
  <c r="V8" i="392"/>
  <c r="U8" i="392"/>
  <c r="T8" i="392"/>
  <c r="S8" i="392"/>
  <c r="M7" i="392"/>
  <c r="B16" i="391"/>
  <c r="F14" i="391"/>
  <c r="F13" i="391"/>
  <c r="F12" i="391"/>
  <c r="A10" i="391"/>
  <c r="DM8" i="391"/>
  <c r="DL8" i="391"/>
  <c r="DK8" i="391"/>
  <c r="DJ8" i="391"/>
  <c r="DI8" i="391"/>
  <c r="DH8" i="391"/>
  <c r="DG8" i="391"/>
  <c r="DF8" i="391"/>
  <c r="DE8" i="391"/>
  <c r="DD8" i="391"/>
  <c r="DC8" i="391"/>
  <c r="DB8" i="391"/>
  <c r="DA8" i="391"/>
  <c r="CZ8" i="391"/>
  <c r="CY8" i="391"/>
  <c r="CX8" i="391"/>
  <c r="CW8" i="391"/>
  <c r="CV8" i="391"/>
  <c r="CU8" i="391"/>
  <c r="CT8" i="391"/>
  <c r="CS8" i="391"/>
  <c r="CR8" i="391"/>
  <c r="CQ8" i="391"/>
  <c r="CP8" i="391"/>
  <c r="CO8" i="391"/>
  <c r="CN8" i="391"/>
  <c r="CM8" i="391"/>
  <c r="CL8" i="391"/>
  <c r="CK8" i="391"/>
  <c r="CJ8" i="391"/>
  <c r="CI8" i="391"/>
  <c r="CH8" i="391"/>
  <c r="CG8" i="391"/>
  <c r="CF8" i="391"/>
  <c r="CE8" i="391"/>
  <c r="CD8" i="391"/>
  <c r="CC8" i="391"/>
  <c r="CB8" i="391"/>
  <c r="CA8" i="391"/>
  <c r="BZ8" i="391"/>
  <c r="BY8" i="391"/>
  <c r="BX8" i="391"/>
  <c r="BW8" i="391"/>
  <c r="BV8" i="391"/>
  <c r="BU8" i="391"/>
  <c r="BT8" i="391"/>
  <c r="BS8" i="391"/>
  <c r="BR8" i="391"/>
  <c r="BQ8" i="391"/>
  <c r="BP8" i="391"/>
  <c r="BO8" i="391"/>
  <c r="BN8" i="391"/>
  <c r="BM8" i="391"/>
  <c r="BL8" i="391"/>
  <c r="BK8" i="391"/>
  <c r="BJ8" i="391"/>
  <c r="BI8" i="391"/>
  <c r="BH8" i="391"/>
  <c r="BG8" i="391"/>
  <c r="BF8" i="391"/>
  <c r="BE8" i="391"/>
  <c r="BD8" i="391"/>
  <c r="BC8" i="391"/>
  <c r="BB8" i="391"/>
  <c r="BA8" i="391"/>
  <c r="AZ8" i="391"/>
  <c r="AY8" i="391"/>
  <c r="AX8" i="391"/>
  <c r="AW8" i="391"/>
  <c r="AV8" i="391"/>
  <c r="AU8" i="391"/>
  <c r="AS8" i="391"/>
  <c r="AR8" i="391"/>
  <c r="AQ8" i="391"/>
  <c r="AP8" i="391"/>
  <c r="AO8" i="391"/>
  <c r="AN8" i="391"/>
  <c r="AM8" i="391"/>
  <c r="AL8" i="391"/>
  <c r="AK8" i="391"/>
  <c r="AJ8" i="391"/>
  <c r="AI8" i="391"/>
  <c r="AH8" i="391"/>
  <c r="AG8" i="391"/>
  <c r="AF8" i="391"/>
  <c r="AE8" i="391"/>
  <c r="AD8" i="391"/>
  <c r="AC8" i="391"/>
  <c r="AB8" i="391"/>
  <c r="AA8" i="391"/>
  <c r="Z8" i="391"/>
  <c r="Y8" i="391"/>
  <c r="X8" i="391"/>
  <c r="W8" i="391"/>
  <c r="V8" i="391"/>
  <c r="U8" i="391"/>
  <c r="T8" i="391"/>
  <c r="S8" i="391"/>
  <c r="M7" i="391"/>
  <c r="P7" i="391" s="1"/>
  <c r="B25" i="390"/>
  <c r="F23" i="390"/>
  <c r="F22" i="390"/>
  <c r="F21" i="390"/>
  <c r="A10" i="390"/>
  <c r="DM8" i="390"/>
  <c r="DH8" i="390"/>
  <c r="DG8" i="390"/>
  <c r="DF8" i="390"/>
  <c r="CY8" i="390"/>
  <c r="CX8" i="390"/>
  <c r="CW8" i="390"/>
  <c r="CV8" i="390"/>
  <c r="CU8" i="390"/>
  <c r="CT8" i="390"/>
  <c r="CS8" i="390"/>
  <c r="CR8" i="390"/>
  <c r="CQ8" i="390"/>
  <c r="CP8" i="390"/>
  <c r="CO8" i="390"/>
  <c r="CN8" i="390"/>
  <c r="CM8" i="390"/>
  <c r="CL8" i="390"/>
  <c r="CK8" i="390"/>
  <c r="CJ8" i="390"/>
  <c r="CI8" i="390"/>
  <c r="CH8" i="390"/>
  <c r="CG8" i="390"/>
  <c r="CF8" i="390"/>
  <c r="CE8" i="390"/>
  <c r="CD8" i="390"/>
  <c r="CC8" i="390"/>
  <c r="CB8" i="390"/>
  <c r="CA8" i="390"/>
  <c r="BZ8" i="390"/>
  <c r="BY8" i="390"/>
  <c r="BX8" i="390"/>
  <c r="BW8" i="390"/>
  <c r="BV8" i="390"/>
  <c r="BU8" i="390"/>
  <c r="BT8" i="390"/>
  <c r="BS8" i="390"/>
  <c r="BR8" i="390"/>
  <c r="BQ8" i="390"/>
  <c r="BP8" i="390"/>
  <c r="BO8" i="390"/>
  <c r="BN8" i="390"/>
  <c r="BM8" i="390"/>
  <c r="BL8" i="390"/>
  <c r="BK8" i="390"/>
  <c r="BJ8" i="390"/>
  <c r="BI8" i="390"/>
  <c r="BH8" i="390"/>
  <c r="BG8" i="390"/>
  <c r="BF8" i="390"/>
  <c r="BE8" i="390"/>
  <c r="BD8" i="390"/>
  <c r="BC8" i="390"/>
  <c r="BB8" i="390"/>
  <c r="BA8" i="390"/>
  <c r="AZ8" i="390"/>
  <c r="AY8" i="390"/>
  <c r="AX8" i="390"/>
  <c r="AW8" i="390"/>
  <c r="AV8" i="390"/>
  <c r="AU8" i="390"/>
  <c r="AT8" i="390"/>
  <c r="AS8" i="390"/>
  <c r="AR8" i="390"/>
  <c r="AQ8" i="390"/>
  <c r="AP8" i="390"/>
  <c r="AO8" i="390"/>
  <c r="AN8" i="390"/>
  <c r="AM8" i="390"/>
  <c r="AL8" i="390"/>
  <c r="AK8" i="390"/>
  <c r="AJ8" i="390"/>
  <c r="AI8" i="390"/>
  <c r="AH8" i="390"/>
  <c r="AG8" i="390"/>
  <c r="AF8" i="390"/>
  <c r="AE8" i="390"/>
  <c r="AD8" i="390"/>
  <c r="AC8" i="390"/>
  <c r="AB8" i="390"/>
  <c r="AA8" i="390"/>
  <c r="Z8" i="390"/>
  <c r="Y8" i="390"/>
  <c r="X8" i="390"/>
  <c r="W8" i="390"/>
  <c r="V8" i="390"/>
  <c r="U8" i="390"/>
  <c r="T8" i="390"/>
  <c r="S8" i="390"/>
  <c r="M7" i="390"/>
  <c r="CZ7" i="390" s="1"/>
  <c r="B25" i="389"/>
  <c r="F23" i="389"/>
  <c r="F22" i="389"/>
  <c r="F21" i="389"/>
  <c r="A10" i="389"/>
  <c r="DM8" i="389"/>
  <c r="DH8" i="389"/>
  <c r="DG8" i="389"/>
  <c r="DF8" i="389"/>
  <c r="CY8" i="389"/>
  <c r="CX8" i="389"/>
  <c r="CW8" i="389"/>
  <c r="CV8" i="389"/>
  <c r="CU8" i="389"/>
  <c r="CT8" i="389"/>
  <c r="CS8" i="389"/>
  <c r="CR8" i="389"/>
  <c r="CQ8" i="389"/>
  <c r="CP8" i="389"/>
  <c r="CO8" i="389"/>
  <c r="CN8" i="389"/>
  <c r="CM8" i="389"/>
  <c r="CL8" i="389"/>
  <c r="CK8" i="389"/>
  <c r="CJ8" i="389"/>
  <c r="CI8" i="389"/>
  <c r="CH8" i="389"/>
  <c r="CG8" i="389"/>
  <c r="CF8" i="389"/>
  <c r="CE8" i="389"/>
  <c r="CD8" i="389"/>
  <c r="CC8" i="389"/>
  <c r="CB8" i="389"/>
  <c r="CA8" i="389"/>
  <c r="BZ8" i="389"/>
  <c r="BY8" i="389"/>
  <c r="BX8" i="389"/>
  <c r="BW8" i="389"/>
  <c r="BV8" i="389"/>
  <c r="BU8" i="389"/>
  <c r="BT8" i="389"/>
  <c r="BS8" i="389"/>
  <c r="BR8" i="389"/>
  <c r="BQ8" i="389"/>
  <c r="BP8" i="389"/>
  <c r="BO8" i="389"/>
  <c r="BN8" i="389"/>
  <c r="BM8" i="389"/>
  <c r="BL8" i="389"/>
  <c r="BK8" i="389"/>
  <c r="BJ8" i="389"/>
  <c r="BI8" i="389"/>
  <c r="BH8" i="389"/>
  <c r="BG8" i="389"/>
  <c r="BF8" i="389"/>
  <c r="BE8" i="389"/>
  <c r="BD8" i="389"/>
  <c r="BC8" i="389"/>
  <c r="BB8" i="389"/>
  <c r="BA8" i="389"/>
  <c r="AZ8" i="389"/>
  <c r="AY8" i="389"/>
  <c r="AX8" i="389"/>
  <c r="AW8" i="389"/>
  <c r="AV8" i="389"/>
  <c r="AU8" i="389"/>
  <c r="AT8" i="389"/>
  <c r="AS8" i="389"/>
  <c r="AR8" i="389"/>
  <c r="AQ8" i="389"/>
  <c r="AP8" i="389"/>
  <c r="AO8" i="389"/>
  <c r="AN8" i="389"/>
  <c r="AM8" i="389"/>
  <c r="AL8" i="389"/>
  <c r="AK8" i="389"/>
  <c r="AJ8" i="389"/>
  <c r="AI8" i="389"/>
  <c r="AH8" i="389"/>
  <c r="AG8" i="389"/>
  <c r="AF8" i="389"/>
  <c r="AE8" i="389"/>
  <c r="AD8" i="389"/>
  <c r="AC8" i="389"/>
  <c r="AB8" i="389"/>
  <c r="AA8" i="389"/>
  <c r="Z8" i="389"/>
  <c r="Y8" i="389"/>
  <c r="X8" i="389"/>
  <c r="W8" i="389"/>
  <c r="V8" i="389"/>
  <c r="U8" i="389"/>
  <c r="T8" i="389"/>
  <c r="S8" i="389"/>
  <c r="M7" i="389"/>
  <c r="CZ7" i="389" s="1"/>
  <c r="B25" i="388"/>
  <c r="F23" i="388"/>
  <c r="F22" i="388"/>
  <c r="F21" i="388"/>
  <c r="A10" i="388"/>
  <c r="DM8" i="388"/>
  <c r="DH8" i="388"/>
  <c r="DG8" i="388"/>
  <c r="DF8" i="388"/>
  <c r="CY8" i="388"/>
  <c r="CX8" i="388"/>
  <c r="CW8" i="388"/>
  <c r="CV8" i="388"/>
  <c r="CU8" i="388"/>
  <c r="CT8" i="388"/>
  <c r="CS8" i="388"/>
  <c r="CR8" i="388"/>
  <c r="CQ8" i="388"/>
  <c r="CP8" i="388"/>
  <c r="CO8" i="388"/>
  <c r="CN8" i="388"/>
  <c r="CM8" i="388"/>
  <c r="CL8" i="388"/>
  <c r="CK8" i="388"/>
  <c r="CJ8" i="388"/>
  <c r="CI8" i="388"/>
  <c r="CH8" i="388"/>
  <c r="CG8" i="388"/>
  <c r="CF8" i="388"/>
  <c r="CE8" i="388"/>
  <c r="CD8" i="388"/>
  <c r="CC8" i="388"/>
  <c r="CB8" i="388"/>
  <c r="CA8" i="388"/>
  <c r="BZ8" i="388"/>
  <c r="BY8" i="388"/>
  <c r="BX8" i="388"/>
  <c r="BW8" i="388"/>
  <c r="BV8" i="388"/>
  <c r="BU8" i="388"/>
  <c r="BT8" i="388"/>
  <c r="BS8" i="388"/>
  <c r="BR8" i="388"/>
  <c r="BQ8" i="388"/>
  <c r="BP8" i="388"/>
  <c r="BO8" i="388"/>
  <c r="BN8" i="388"/>
  <c r="BM8" i="388"/>
  <c r="BL8" i="388"/>
  <c r="BK8" i="388"/>
  <c r="BJ8" i="388"/>
  <c r="BI8" i="388"/>
  <c r="BH8" i="388"/>
  <c r="BG8" i="388"/>
  <c r="BF8" i="388"/>
  <c r="BE8" i="388"/>
  <c r="BD8" i="388"/>
  <c r="BC8" i="388"/>
  <c r="BB8" i="388"/>
  <c r="BA8" i="388"/>
  <c r="AZ8" i="388"/>
  <c r="AY8" i="388"/>
  <c r="AX8" i="388"/>
  <c r="AW8" i="388"/>
  <c r="AV8" i="388"/>
  <c r="AU8" i="388"/>
  <c r="AT8" i="388"/>
  <c r="AS8" i="388"/>
  <c r="AR8" i="388"/>
  <c r="AQ8" i="388"/>
  <c r="AP8" i="388"/>
  <c r="AO8" i="388"/>
  <c r="AN8" i="388"/>
  <c r="AM8" i="388"/>
  <c r="AL8" i="388"/>
  <c r="AK8" i="388"/>
  <c r="AJ8" i="388"/>
  <c r="AI8" i="388"/>
  <c r="AH8" i="388"/>
  <c r="AG8" i="388"/>
  <c r="AF8" i="388"/>
  <c r="AE8" i="388"/>
  <c r="AD8" i="388"/>
  <c r="AC8" i="388"/>
  <c r="AB8" i="388"/>
  <c r="AA8" i="388"/>
  <c r="Z8" i="388"/>
  <c r="Y8" i="388"/>
  <c r="X8" i="388"/>
  <c r="W8" i="388"/>
  <c r="V8" i="388"/>
  <c r="U8" i="388"/>
  <c r="T8" i="388"/>
  <c r="S8" i="388"/>
  <c r="M7" i="388"/>
  <c r="B25" i="387"/>
  <c r="F23" i="387"/>
  <c r="F22" i="387"/>
  <c r="F21" i="387"/>
  <c r="A10" i="387"/>
  <c r="DM8" i="387"/>
  <c r="DH8" i="387"/>
  <c r="DG8" i="387"/>
  <c r="DF8" i="387"/>
  <c r="CY8" i="387"/>
  <c r="CX8" i="387"/>
  <c r="CW8" i="387"/>
  <c r="CV8" i="387"/>
  <c r="CU8" i="387"/>
  <c r="CT8" i="387"/>
  <c r="CS8" i="387"/>
  <c r="CR8" i="387"/>
  <c r="CQ8" i="387"/>
  <c r="CP8" i="387"/>
  <c r="CO8" i="387"/>
  <c r="CN8" i="387"/>
  <c r="CM8" i="387"/>
  <c r="CL8" i="387"/>
  <c r="CK8" i="387"/>
  <c r="CJ8" i="387"/>
  <c r="CI8" i="387"/>
  <c r="CH8" i="387"/>
  <c r="CG8" i="387"/>
  <c r="CF8" i="387"/>
  <c r="CE8" i="387"/>
  <c r="CD8" i="387"/>
  <c r="CC8" i="387"/>
  <c r="CB8" i="387"/>
  <c r="CA8" i="387"/>
  <c r="BZ8" i="387"/>
  <c r="BY8" i="387"/>
  <c r="BX8" i="387"/>
  <c r="BW8" i="387"/>
  <c r="BV8" i="387"/>
  <c r="BU8" i="387"/>
  <c r="BT8" i="387"/>
  <c r="BS8" i="387"/>
  <c r="BR8" i="387"/>
  <c r="BQ8" i="387"/>
  <c r="BP8" i="387"/>
  <c r="BO8" i="387"/>
  <c r="BN8" i="387"/>
  <c r="BM8" i="387"/>
  <c r="BL8" i="387"/>
  <c r="BK8" i="387"/>
  <c r="BJ8" i="387"/>
  <c r="BI8" i="387"/>
  <c r="BH8" i="387"/>
  <c r="BG8" i="387"/>
  <c r="BF8" i="387"/>
  <c r="BE8" i="387"/>
  <c r="BD8" i="387"/>
  <c r="BC8" i="387"/>
  <c r="BB8" i="387"/>
  <c r="BA8" i="387"/>
  <c r="AZ8" i="387"/>
  <c r="AY8" i="387"/>
  <c r="AX8" i="387"/>
  <c r="AW8" i="387"/>
  <c r="AV8" i="387"/>
  <c r="AU8" i="387"/>
  <c r="AT8" i="387"/>
  <c r="AS8" i="387"/>
  <c r="AR8" i="387"/>
  <c r="AQ8" i="387"/>
  <c r="AP8" i="387"/>
  <c r="AO8" i="387"/>
  <c r="AN8" i="387"/>
  <c r="AM8" i="387"/>
  <c r="AL8" i="387"/>
  <c r="AK8" i="387"/>
  <c r="AJ8" i="387"/>
  <c r="AI8" i="387"/>
  <c r="AH8" i="387"/>
  <c r="AG8" i="387"/>
  <c r="AF8" i="387"/>
  <c r="AE8" i="387"/>
  <c r="AD8" i="387"/>
  <c r="AC8" i="387"/>
  <c r="AB8" i="387"/>
  <c r="AA8" i="387"/>
  <c r="Z8" i="387"/>
  <c r="Y8" i="387"/>
  <c r="X8" i="387"/>
  <c r="W8" i="387"/>
  <c r="V8" i="387"/>
  <c r="U8" i="387"/>
  <c r="T8" i="387"/>
  <c r="S8" i="387"/>
  <c r="M7" i="387"/>
  <c r="F23" i="386"/>
  <c r="F22" i="386"/>
  <c r="A10" i="386"/>
  <c r="CY8" i="386"/>
  <c r="CX8" i="386"/>
  <c r="CW8" i="386"/>
  <c r="CV8" i="386"/>
  <c r="CU8" i="386"/>
  <c r="CT8" i="386"/>
  <c r="CS8" i="386"/>
  <c r="CR8" i="386"/>
  <c r="CQ8" i="386"/>
  <c r="CP8" i="386"/>
  <c r="CO8" i="386"/>
  <c r="CN8" i="386"/>
  <c r="CM8" i="386"/>
  <c r="CL8" i="386"/>
  <c r="CK8" i="386"/>
  <c r="CJ8" i="386"/>
  <c r="CI8" i="386"/>
  <c r="CH8" i="386"/>
  <c r="CG8" i="386"/>
  <c r="CF8" i="386"/>
  <c r="CE8" i="386"/>
  <c r="CD8" i="386"/>
  <c r="CC8" i="386"/>
  <c r="CB8" i="386"/>
  <c r="CA8" i="386"/>
  <c r="BZ8" i="386"/>
  <c r="BY8" i="386"/>
  <c r="BX8" i="386"/>
  <c r="BW8" i="386"/>
  <c r="BV8" i="386"/>
  <c r="BU8" i="386"/>
  <c r="BT8" i="386"/>
  <c r="BS8" i="386"/>
  <c r="BR8" i="386"/>
  <c r="BQ8" i="386"/>
  <c r="BP8" i="386"/>
  <c r="BO8" i="386"/>
  <c r="BN8" i="386"/>
  <c r="BM8" i="386"/>
  <c r="BL8" i="386"/>
  <c r="BK8" i="386"/>
  <c r="BJ8" i="386"/>
  <c r="BI8" i="386"/>
  <c r="BH8" i="386"/>
  <c r="BG8" i="386"/>
  <c r="BF8" i="386"/>
  <c r="BE8" i="386"/>
  <c r="BD8" i="386"/>
  <c r="BC8" i="386"/>
  <c r="BB8" i="386"/>
  <c r="BA8" i="386"/>
  <c r="AZ8" i="386"/>
  <c r="AY8" i="386"/>
  <c r="AX8" i="386"/>
  <c r="AW8" i="386"/>
  <c r="AV8" i="386"/>
  <c r="AU8" i="386"/>
  <c r="AT8" i="386"/>
  <c r="AS8" i="386"/>
  <c r="AR8" i="386"/>
  <c r="AQ8" i="386"/>
  <c r="AP8" i="386"/>
  <c r="AO8" i="386"/>
  <c r="AN8" i="386"/>
  <c r="AM8" i="386"/>
  <c r="AL8" i="386"/>
  <c r="AK8" i="386"/>
  <c r="AJ8" i="386"/>
  <c r="AI8" i="386"/>
  <c r="AH8" i="386"/>
  <c r="AG8" i="386"/>
  <c r="AF8" i="386"/>
  <c r="AE8" i="386"/>
  <c r="AD8" i="386"/>
  <c r="AC8" i="386"/>
  <c r="AB8" i="386"/>
  <c r="AA8" i="386"/>
  <c r="Z8" i="386"/>
  <c r="Y8" i="386"/>
  <c r="X8" i="386"/>
  <c r="W8" i="386"/>
  <c r="V8" i="386"/>
  <c r="U8" i="386"/>
  <c r="T8" i="386"/>
  <c r="S8" i="386"/>
  <c r="B25" i="385"/>
  <c r="F23" i="385"/>
  <c r="F22" i="385"/>
  <c r="F21" i="385"/>
  <c r="A10" i="385"/>
  <c r="DM8" i="385"/>
  <c r="CY8" i="385"/>
  <c r="CX8" i="385"/>
  <c r="CW8" i="385"/>
  <c r="CV8" i="385"/>
  <c r="CU8" i="385"/>
  <c r="CT8" i="385"/>
  <c r="CS8" i="385"/>
  <c r="CR8" i="385"/>
  <c r="CQ8" i="385"/>
  <c r="CP8" i="385"/>
  <c r="CO8" i="385"/>
  <c r="CN8" i="385"/>
  <c r="CM8" i="385"/>
  <c r="CL8" i="385"/>
  <c r="CK8" i="385"/>
  <c r="CJ8" i="385"/>
  <c r="CI8" i="385"/>
  <c r="CH8" i="385"/>
  <c r="CG8" i="385"/>
  <c r="CF8" i="385"/>
  <c r="CE8" i="385"/>
  <c r="CD8" i="385"/>
  <c r="CC8" i="385"/>
  <c r="CB8" i="385"/>
  <c r="CA8" i="385"/>
  <c r="BY8" i="385"/>
  <c r="BX8" i="385"/>
  <c r="BW8" i="385"/>
  <c r="BV8" i="385"/>
  <c r="BU8" i="385"/>
  <c r="BT8" i="385"/>
  <c r="BS8" i="385"/>
  <c r="BR8" i="385"/>
  <c r="BQ8" i="385"/>
  <c r="BP8" i="385"/>
  <c r="BO8" i="385"/>
  <c r="BN8" i="385"/>
  <c r="BM8" i="385"/>
  <c r="BL8" i="385"/>
  <c r="BK8" i="385"/>
  <c r="BJ8" i="385"/>
  <c r="BI8" i="385"/>
  <c r="BH8" i="385"/>
  <c r="BG8" i="385"/>
  <c r="BF8" i="385"/>
  <c r="BE8" i="385"/>
  <c r="BD8" i="385"/>
  <c r="BC8" i="385"/>
  <c r="BB8" i="385"/>
  <c r="BA8" i="385"/>
  <c r="AZ8" i="385"/>
  <c r="AY8" i="385"/>
  <c r="AX8" i="385"/>
  <c r="AW8" i="385"/>
  <c r="AV8" i="385"/>
  <c r="AU8" i="385"/>
  <c r="AT8" i="385"/>
  <c r="AS8" i="385"/>
  <c r="AR8" i="385"/>
  <c r="AQ8" i="385"/>
  <c r="AP8" i="385"/>
  <c r="AO8" i="385"/>
  <c r="AN8" i="385"/>
  <c r="AM8" i="385"/>
  <c r="AL8" i="385"/>
  <c r="AK8" i="385"/>
  <c r="AJ8" i="385"/>
  <c r="AI8" i="385"/>
  <c r="AH8" i="385"/>
  <c r="AG8" i="385"/>
  <c r="AF8" i="385"/>
  <c r="AE8" i="385"/>
  <c r="AD8" i="385"/>
  <c r="AC8" i="385"/>
  <c r="AB8" i="385"/>
  <c r="AA8" i="385"/>
  <c r="Z8" i="385"/>
  <c r="Y8" i="385"/>
  <c r="X8" i="385"/>
  <c r="W8" i="385"/>
  <c r="V8" i="385"/>
  <c r="U8" i="385"/>
  <c r="T8" i="385"/>
  <c r="S8" i="385"/>
  <c r="M7" i="385"/>
  <c r="B16" i="382"/>
  <c r="F14" i="382"/>
  <c r="F13" i="382"/>
  <c r="F12" i="382"/>
  <c r="A10" i="382"/>
  <c r="DM8" i="382"/>
  <c r="DL8" i="382"/>
  <c r="DK8" i="382"/>
  <c r="DJ8" i="382"/>
  <c r="DI8" i="382"/>
  <c r="DH8" i="382"/>
  <c r="DG8" i="382"/>
  <c r="DF8" i="382"/>
  <c r="DE8" i="382"/>
  <c r="DD8" i="382"/>
  <c r="DC8" i="382"/>
  <c r="DB8" i="382"/>
  <c r="DA8" i="382"/>
  <c r="CZ8" i="382"/>
  <c r="CY8" i="382"/>
  <c r="CX8" i="382"/>
  <c r="CW8" i="382"/>
  <c r="CV8" i="382"/>
  <c r="CU8" i="382"/>
  <c r="CT8" i="382"/>
  <c r="CS8" i="382"/>
  <c r="CR8" i="382"/>
  <c r="CQ8" i="382"/>
  <c r="CP8" i="382"/>
  <c r="CO8" i="382"/>
  <c r="CN8" i="382"/>
  <c r="CM8" i="382"/>
  <c r="CL8" i="382"/>
  <c r="CK8" i="382"/>
  <c r="CJ8" i="382"/>
  <c r="CI8" i="382"/>
  <c r="CH8" i="382"/>
  <c r="CG8" i="382"/>
  <c r="CF8" i="382"/>
  <c r="CE8" i="382"/>
  <c r="CD8" i="382"/>
  <c r="CC8" i="382"/>
  <c r="CB8" i="382"/>
  <c r="CA8" i="382"/>
  <c r="BZ8" i="382"/>
  <c r="BY8" i="382"/>
  <c r="BX8" i="382"/>
  <c r="BW8" i="382"/>
  <c r="BV8" i="382"/>
  <c r="BU8" i="382"/>
  <c r="BT8" i="382"/>
  <c r="BS8" i="382"/>
  <c r="BR8" i="382"/>
  <c r="BQ8" i="382"/>
  <c r="BP8" i="382"/>
  <c r="BO8" i="382"/>
  <c r="BN8" i="382"/>
  <c r="BM8" i="382"/>
  <c r="BL8" i="382"/>
  <c r="BK8" i="382"/>
  <c r="BJ8" i="382"/>
  <c r="BI8" i="382"/>
  <c r="BH8" i="382"/>
  <c r="BG8" i="382"/>
  <c r="BF8" i="382"/>
  <c r="BE8" i="382"/>
  <c r="BD8" i="382"/>
  <c r="BC8" i="382"/>
  <c r="BB8" i="382"/>
  <c r="BA8" i="382"/>
  <c r="AZ8" i="382"/>
  <c r="AY8" i="382"/>
  <c r="AX8" i="382"/>
  <c r="AW8" i="382"/>
  <c r="AV8" i="382"/>
  <c r="AU8" i="382"/>
  <c r="AT8" i="382"/>
  <c r="AR8" i="382"/>
  <c r="AQ8" i="382"/>
  <c r="AP8" i="382"/>
  <c r="AO8" i="382"/>
  <c r="AN8" i="382"/>
  <c r="AM8" i="382"/>
  <c r="AL8" i="382"/>
  <c r="AK8" i="382"/>
  <c r="AJ8" i="382"/>
  <c r="AI8" i="382"/>
  <c r="AH8" i="382"/>
  <c r="AG8" i="382"/>
  <c r="AF8" i="382"/>
  <c r="AE8" i="382"/>
  <c r="AD8" i="382"/>
  <c r="AC8" i="382"/>
  <c r="AB8" i="382"/>
  <c r="AA8" i="382"/>
  <c r="Z8" i="382"/>
  <c r="Y8" i="382"/>
  <c r="X8" i="382"/>
  <c r="W8" i="382"/>
  <c r="V8" i="382"/>
  <c r="U8" i="382"/>
  <c r="T8" i="382"/>
  <c r="S8" i="382"/>
  <c r="P7" i="382"/>
  <c r="B16" i="381"/>
  <c r="F14" i="381"/>
  <c r="F13" i="381"/>
  <c r="F12" i="381"/>
  <c r="A10" i="381"/>
  <c r="DM8" i="381"/>
  <c r="DL8" i="381"/>
  <c r="DK8" i="381"/>
  <c r="DJ8" i="381"/>
  <c r="DI8" i="381"/>
  <c r="DH8" i="381"/>
  <c r="DG8" i="381"/>
  <c r="DF8" i="381"/>
  <c r="DE8" i="381"/>
  <c r="DD8" i="381"/>
  <c r="DC8" i="381"/>
  <c r="DB8" i="381"/>
  <c r="DA8" i="381"/>
  <c r="CZ8" i="381"/>
  <c r="CY8" i="381"/>
  <c r="CX8" i="381"/>
  <c r="CW8" i="381"/>
  <c r="CV8" i="381"/>
  <c r="CU8" i="381"/>
  <c r="CT8" i="381"/>
  <c r="CS8" i="381"/>
  <c r="CR8" i="381"/>
  <c r="CQ8" i="381"/>
  <c r="CP8" i="381"/>
  <c r="CO8" i="381"/>
  <c r="CN8" i="381"/>
  <c r="CM8" i="381"/>
  <c r="CL8" i="381"/>
  <c r="CK8" i="381"/>
  <c r="CJ8" i="381"/>
  <c r="CI8" i="381"/>
  <c r="CH8" i="381"/>
  <c r="CG8" i="381"/>
  <c r="CF8" i="381"/>
  <c r="CE8" i="381"/>
  <c r="CD8" i="381"/>
  <c r="CC8" i="381"/>
  <c r="CB8" i="381"/>
  <c r="CA8" i="381"/>
  <c r="BZ8" i="381"/>
  <c r="BY8" i="381"/>
  <c r="BX8" i="381"/>
  <c r="BW8" i="381"/>
  <c r="BV8" i="381"/>
  <c r="BU8" i="381"/>
  <c r="BT8" i="381"/>
  <c r="BS8" i="381"/>
  <c r="BR8" i="381"/>
  <c r="BQ8" i="381"/>
  <c r="BP8" i="381"/>
  <c r="BO8" i="381"/>
  <c r="BN8" i="381"/>
  <c r="BM8" i="381"/>
  <c r="BL8" i="381"/>
  <c r="BK8" i="381"/>
  <c r="BJ8" i="381"/>
  <c r="BI8" i="381"/>
  <c r="BH8" i="381"/>
  <c r="BG8" i="381"/>
  <c r="BF8" i="381"/>
  <c r="BE8" i="381"/>
  <c r="BD8" i="381"/>
  <c r="BC8" i="381"/>
  <c r="BB8" i="381"/>
  <c r="BA8" i="381"/>
  <c r="AZ8" i="381"/>
  <c r="AY8" i="381"/>
  <c r="AX8" i="381"/>
  <c r="AW8" i="381"/>
  <c r="AV8" i="381"/>
  <c r="AU8" i="381"/>
  <c r="AT8" i="381"/>
  <c r="AS8" i="381"/>
  <c r="AQ8" i="381"/>
  <c r="AP8" i="381"/>
  <c r="AO8" i="381"/>
  <c r="AN8" i="381"/>
  <c r="AM8" i="381"/>
  <c r="AL8" i="381"/>
  <c r="AK8" i="381"/>
  <c r="AJ8" i="381"/>
  <c r="AI8" i="381"/>
  <c r="AH8" i="381"/>
  <c r="AG8" i="381"/>
  <c r="AF8" i="381"/>
  <c r="AE8" i="381"/>
  <c r="AD8" i="381"/>
  <c r="AC8" i="381"/>
  <c r="AB8" i="381"/>
  <c r="AA8" i="381"/>
  <c r="Z8" i="381"/>
  <c r="Y8" i="381"/>
  <c r="X8" i="381"/>
  <c r="W8" i="381"/>
  <c r="V8" i="381"/>
  <c r="U8" i="381"/>
  <c r="T8" i="381"/>
  <c r="S8" i="381"/>
  <c r="M7" i="381"/>
  <c r="B16" i="380"/>
  <c r="F14" i="380"/>
  <c r="F13" i="380"/>
  <c r="F12" i="380"/>
  <c r="A10" i="380"/>
  <c r="DM8" i="380"/>
  <c r="DL8" i="380"/>
  <c r="DK8" i="380"/>
  <c r="DJ8" i="380"/>
  <c r="DI8" i="380"/>
  <c r="DH8" i="380"/>
  <c r="DG8" i="380"/>
  <c r="DF8" i="380"/>
  <c r="DE8" i="380"/>
  <c r="DD8" i="380"/>
  <c r="DC8" i="380"/>
  <c r="DB8" i="380"/>
  <c r="DA8" i="380"/>
  <c r="CZ8" i="380"/>
  <c r="CY8" i="380"/>
  <c r="CX8" i="380"/>
  <c r="CW8" i="380"/>
  <c r="CV8" i="380"/>
  <c r="CU8" i="380"/>
  <c r="CT8" i="380"/>
  <c r="CS8" i="380"/>
  <c r="CR8" i="380"/>
  <c r="CQ8" i="380"/>
  <c r="CP8" i="380"/>
  <c r="CO8" i="380"/>
  <c r="CN8" i="380"/>
  <c r="CM8" i="380"/>
  <c r="CL8" i="380"/>
  <c r="CK8" i="380"/>
  <c r="CJ8" i="380"/>
  <c r="CI8" i="380"/>
  <c r="CH8" i="380"/>
  <c r="CG8" i="380"/>
  <c r="CF8" i="380"/>
  <c r="CE8" i="380"/>
  <c r="CD8" i="380"/>
  <c r="CC8" i="380"/>
  <c r="CB8" i="380"/>
  <c r="CA8" i="380"/>
  <c r="BZ8" i="380"/>
  <c r="BY8" i="380"/>
  <c r="BX8" i="380"/>
  <c r="BW8" i="380"/>
  <c r="BV8" i="380"/>
  <c r="BU8" i="380"/>
  <c r="BT8" i="380"/>
  <c r="BS8" i="380"/>
  <c r="BR8" i="380"/>
  <c r="BQ8" i="380"/>
  <c r="BP8" i="380"/>
  <c r="BO8" i="380"/>
  <c r="BN8" i="380"/>
  <c r="BM8" i="380"/>
  <c r="BL8" i="380"/>
  <c r="BK8" i="380"/>
  <c r="BJ8" i="380"/>
  <c r="BI8" i="380"/>
  <c r="BH8" i="380"/>
  <c r="BG8" i="380"/>
  <c r="BF8" i="380"/>
  <c r="BE8" i="380"/>
  <c r="BD8" i="380"/>
  <c r="BC8" i="380"/>
  <c r="BB8" i="380"/>
  <c r="BA8" i="380"/>
  <c r="AZ8" i="380"/>
  <c r="AY8" i="380"/>
  <c r="AX8" i="380"/>
  <c r="AW8" i="380"/>
  <c r="AV8" i="380"/>
  <c r="AU8" i="380"/>
  <c r="AT8" i="380"/>
  <c r="AR8" i="380"/>
  <c r="AQ8" i="380"/>
  <c r="AP8" i="380"/>
  <c r="AO8" i="380"/>
  <c r="AN8" i="380"/>
  <c r="AM8" i="380"/>
  <c r="AL8" i="380"/>
  <c r="AK8" i="380"/>
  <c r="AJ8" i="380"/>
  <c r="AI8" i="380"/>
  <c r="AH8" i="380"/>
  <c r="AG8" i="380"/>
  <c r="AF8" i="380"/>
  <c r="AE8" i="380"/>
  <c r="AD8" i="380"/>
  <c r="AC8" i="380"/>
  <c r="AB8" i="380"/>
  <c r="AA8" i="380"/>
  <c r="Z8" i="380"/>
  <c r="Y8" i="380"/>
  <c r="X8" i="380"/>
  <c r="W8" i="380"/>
  <c r="V8" i="380"/>
  <c r="U8" i="380"/>
  <c r="T8" i="380"/>
  <c r="S8" i="380"/>
  <c r="Q7" i="380"/>
  <c r="B16" i="379"/>
  <c r="F14" i="379"/>
  <c r="F13" i="379"/>
  <c r="F12" i="379"/>
  <c r="A10" i="379"/>
  <c r="DM8" i="379"/>
  <c r="DL8" i="379"/>
  <c r="DK8" i="379"/>
  <c r="DJ8" i="379"/>
  <c r="DI8" i="379"/>
  <c r="DH8" i="379"/>
  <c r="DG8" i="379"/>
  <c r="DF8" i="379"/>
  <c r="DE8" i="379"/>
  <c r="DD8" i="379"/>
  <c r="DC8" i="379"/>
  <c r="DB8" i="379"/>
  <c r="DA8" i="379"/>
  <c r="CZ8" i="379"/>
  <c r="CY8" i="379"/>
  <c r="CX8" i="379"/>
  <c r="CW8" i="379"/>
  <c r="CV8" i="379"/>
  <c r="CU8" i="379"/>
  <c r="CT8" i="379"/>
  <c r="CS8" i="379"/>
  <c r="CR8" i="379"/>
  <c r="CQ8" i="379"/>
  <c r="CP8" i="379"/>
  <c r="CO8" i="379"/>
  <c r="CN8" i="379"/>
  <c r="CM8" i="379"/>
  <c r="CL8" i="379"/>
  <c r="CK8" i="379"/>
  <c r="CJ8" i="379"/>
  <c r="CI8" i="379"/>
  <c r="CH8" i="379"/>
  <c r="CG8" i="379"/>
  <c r="CF8" i="379"/>
  <c r="CE8" i="379"/>
  <c r="CD8" i="379"/>
  <c r="CC8" i="379"/>
  <c r="CB8" i="379"/>
  <c r="CA8" i="379"/>
  <c r="BY8" i="379"/>
  <c r="BX8" i="379"/>
  <c r="BW8" i="379"/>
  <c r="BV8" i="379"/>
  <c r="BU8" i="379"/>
  <c r="BT8" i="379"/>
  <c r="BS8" i="379"/>
  <c r="BR8" i="379"/>
  <c r="BQ8" i="379"/>
  <c r="BP8" i="379"/>
  <c r="BO8" i="379"/>
  <c r="BN8" i="379"/>
  <c r="BM8" i="379"/>
  <c r="BL8" i="379"/>
  <c r="BK8" i="379"/>
  <c r="BJ8" i="379"/>
  <c r="BI8" i="379"/>
  <c r="BH8" i="379"/>
  <c r="BG8" i="379"/>
  <c r="BF8" i="379"/>
  <c r="BE8" i="379"/>
  <c r="BD8" i="379"/>
  <c r="BC8" i="379"/>
  <c r="BB8" i="379"/>
  <c r="BA8" i="379"/>
  <c r="AZ8" i="379"/>
  <c r="AY8" i="379"/>
  <c r="AX8" i="379"/>
  <c r="AW8" i="379"/>
  <c r="AV8" i="379"/>
  <c r="AU8" i="379"/>
  <c r="AT8" i="379"/>
  <c r="AS8" i="379"/>
  <c r="AR8" i="379"/>
  <c r="AQ8" i="379"/>
  <c r="AP8" i="379"/>
  <c r="AO8" i="379"/>
  <c r="AN8" i="379"/>
  <c r="AM8" i="379"/>
  <c r="AL8" i="379"/>
  <c r="AK8" i="379"/>
  <c r="AJ8" i="379"/>
  <c r="AI8" i="379"/>
  <c r="AH8" i="379"/>
  <c r="AG8" i="379"/>
  <c r="AF8" i="379"/>
  <c r="AE8" i="379"/>
  <c r="AD8" i="379"/>
  <c r="AC8" i="379"/>
  <c r="AB8" i="379"/>
  <c r="AA8" i="379"/>
  <c r="Z8" i="379"/>
  <c r="Y8" i="379"/>
  <c r="X8" i="379"/>
  <c r="W8" i="379"/>
  <c r="V8" i="379"/>
  <c r="U8" i="379"/>
  <c r="T8" i="379"/>
  <c r="S8" i="379"/>
  <c r="M7" i="379"/>
  <c r="B16" i="378"/>
  <c r="F14" i="378"/>
  <c r="F13" i="378"/>
  <c r="F12" i="378"/>
  <c r="A10" i="378"/>
  <c r="DM8" i="378"/>
  <c r="DL8" i="378"/>
  <c r="DK8" i="378"/>
  <c r="DJ8" i="378"/>
  <c r="DI8" i="378"/>
  <c r="DH8" i="378"/>
  <c r="DG8" i="378"/>
  <c r="DF8" i="378"/>
  <c r="DE8" i="378"/>
  <c r="DD8" i="378"/>
  <c r="DC8" i="378"/>
  <c r="DB8" i="378"/>
  <c r="DA8" i="378"/>
  <c r="CZ8" i="378"/>
  <c r="CY8" i="378"/>
  <c r="CX8" i="378"/>
  <c r="CW8" i="378"/>
  <c r="CV8" i="378"/>
  <c r="CU8" i="378"/>
  <c r="CT8" i="378"/>
  <c r="CS8" i="378"/>
  <c r="CR8" i="378"/>
  <c r="CQ8" i="378"/>
  <c r="CP8" i="378"/>
  <c r="CO8" i="378"/>
  <c r="CN8" i="378"/>
  <c r="CM8" i="378"/>
  <c r="CL8" i="378"/>
  <c r="CK8" i="378"/>
  <c r="CJ8" i="378"/>
  <c r="CI8" i="378"/>
  <c r="CH8" i="378"/>
  <c r="CG8" i="378"/>
  <c r="CF8" i="378"/>
  <c r="CE8" i="378"/>
  <c r="CD8" i="378"/>
  <c r="CC8" i="378"/>
  <c r="CB8" i="378"/>
  <c r="CA8" i="378"/>
  <c r="BZ8" i="378"/>
  <c r="BY8" i="378"/>
  <c r="BX8" i="378"/>
  <c r="BW8" i="378"/>
  <c r="BV8" i="378"/>
  <c r="BU8" i="378"/>
  <c r="BT8" i="378"/>
  <c r="BS8" i="378"/>
  <c r="BR8" i="378"/>
  <c r="BQ8" i="378"/>
  <c r="BP8" i="378"/>
  <c r="BN8" i="378"/>
  <c r="BM8" i="378"/>
  <c r="BL8" i="378"/>
  <c r="BK8" i="378"/>
  <c r="BJ8" i="378"/>
  <c r="BI8" i="378"/>
  <c r="BH8" i="378"/>
  <c r="BG8" i="378"/>
  <c r="BF8" i="378"/>
  <c r="BE8" i="378"/>
  <c r="BD8" i="378"/>
  <c r="BC8" i="378"/>
  <c r="BB8" i="378"/>
  <c r="BA8" i="378"/>
  <c r="AZ8" i="378"/>
  <c r="AY8" i="378"/>
  <c r="AX8" i="378"/>
  <c r="AW8" i="378"/>
  <c r="AV8" i="378"/>
  <c r="AU8" i="378"/>
  <c r="AT8" i="378"/>
  <c r="AS8" i="378"/>
  <c r="AR8" i="378"/>
  <c r="AQ8" i="378"/>
  <c r="AP8" i="378"/>
  <c r="AO8" i="378"/>
  <c r="AN8" i="378"/>
  <c r="AM8" i="378"/>
  <c r="AL8" i="378"/>
  <c r="AK8" i="378"/>
  <c r="AJ8" i="378"/>
  <c r="AI8" i="378"/>
  <c r="AH8" i="378"/>
  <c r="AG8" i="378"/>
  <c r="AF8" i="378"/>
  <c r="AE8" i="378"/>
  <c r="AD8" i="378"/>
  <c r="AC8" i="378"/>
  <c r="AB8" i="378"/>
  <c r="AA8" i="378"/>
  <c r="Z8" i="378"/>
  <c r="Y8" i="378"/>
  <c r="X8" i="378"/>
  <c r="W8" i="378"/>
  <c r="V8" i="378"/>
  <c r="U8" i="378"/>
  <c r="T8" i="378"/>
  <c r="S8" i="378"/>
  <c r="M7" i="378"/>
  <c r="B16" i="377"/>
  <c r="F14" i="377"/>
  <c r="F13" i="377"/>
  <c r="F12" i="377"/>
  <c r="A10" i="377"/>
  <c r="DM8" i="377"/>
  <c r="DL8" i="377"/>
  <c r="DK8" i="377"/>
  <c r="DJ8" i="377"/>
  <c r="DI8" i="377"/>
  <c r="DH8" i="377"/>
  <c r="DG8" i="377"/>
  <c r="DF8" i="377"/>
  <c r="DE8" i="377"/>
  <c r="DD8" i="377"/>
  <c r="DC8" i="377"/>
  <c r="DB8" i="377"/>
  <c r="DA8" i="377"/>
  <c r="CZ8" i="377"/>
  <c r="CY8" i="377"/>
  <c r="CX8" i="377"/>
  <c r="CW8" i="377"/>
  <c r="CV8" i="377"/>
  <c r="CU8" i="377"/>
  <c r="CT8" i="377"/>
  <c r="CS8" i="377"/>
  <c r="CR8" i="377"/>
  <c r="CQ8" i="377"/>
  <c r="CP8" i="377"/>
  <c r="CO8" i="377"/>
  <c r="CN8" i="377"/>
  <c r="CM8" i="377"/>
  <c r="CL8" i="377"/>
  <c r="CK8" i="377"/>
  <c r="CJ8" i="377"/>
  <c r="CI8" i="377"/>
  <c r="CH8" i="377"/>
  <c r="CG8" i="377"/>
  <c r="CF8" i="377"/>
  <c r="CE8" i="377"/>
  <c r="CD8" i="377"/>
  <c r="CC8" i="377"/>
  <c r="CB8" i="377"/>
  <c r="CA8" i="377"/>
  <c r="BZ8" i="377"/>
  <c r="BY8" i="377"/>
  <c r="BX8" i="377"/>
  <c r="BW8" i="377"/>
  <c r="BV8" i="377"/>
  <c r="BU8" i="377"/>
  <c r="BT8" i="377"/>
  <c r="BS8" i="377"/>
  <c r="BR8" i="377"/>
  <c r="BQ8" i="377"/>
  <c r="BP8" i="377"/>
  <c r="BO8" i="377"/>
  <c r="BN8" i="377"/>
  <c r="BM8" i="377"/>
  <c r="BL8" i="377"/>
  <c r="BK8" i="377"/>
  <c r="BJ8" i="377"/>
  <c r="BI8" i="377"/>
  <c r="BH8" i="377"/>
  <c r="BG8" i="377"/>
  <c r="BF8" i="377"/>
  <c r="BE8" i="377"/>
  <c r="BD8" i="377"/>
  <c r="BC8" i="377"/>
  <c r="BB8" i="377"/>
  <c r="BA8" i="377"/>
  <c r="AZ8" i="377"/>
  <c r="AY8" i="377"/>
  <c r="AX8" i="377"/>
  <c r="AW8" i="377"/>
  <c r="AV8" i="377"/>
  <c r="AU8" i="377"/>
  <c r="AS8" i="377"/>
  <c r="AQ8" i="377"/>
  <c r="AP8" i="377"/>
  <c r="AO8" i="377"/>
  <c r="AN8" i="377"/>
  <c r="AM8" i="377"/>
  <c r="AL8" i="377"/>
  <c r="AK8" i="377"/>
  <c r="AJ8" i="377"/>
  <c r="AI8" i="377"/>
  <c r="AH8" i="377"/>
  <c r="AG8" i="377"/>
  <c r="AF8" i="377"/>
  <c r="AE8" i="377"/>
  <c r="AD8" i="377"/>
  <c r="AC8" i="377"/>
  <c r="AB8" i="377"/>
  <c r="AA8" i="377"/>
  <c r="Z8" i="377"/>
  <c r="Y8" i="377"/>
  <c r="X8" i="377"/>
  <c r="W8" i="377"/>
  <c r="V8" i="377"/>
  <c r="U8" i="377"/>
  <c r="T8" i="377"/>
  <c r="S8" i="377"/>
  <c r="M7" i="377"/>
  <c r="M8" i="377" s="1"/>
  <c r="E14" i="377" s="1"/>
  <c r="B16" i="376"/>
  <c r="F14" i="376"/>
  <c r="F13" i="376"/>
  <c r="F12" i="376"/>
  <c r="A10" i="376"/>
  <c r="DL8" i="376"/>
  <c r="DK8" i="376"/>
  <c r="DJ8" i="376"/>
  <c r="DI8" i="376"/>
  <c r="DH8" i="376"/>
  <c r="DG8" i="376"/>
  <c r="DF8" i="376"/>
  <c r="DE8" i="376"/>
  <c r="DD8" i="376"/>
  <c r="DC8" i="376"/>
  <c r="DB8" i="376"/>
  <c r="DA8" i="376"/>
  <c r="CZ8" i="376"/>
  <c r="CY8" i="376"/>
  <c r="CX8" i="376"/>
  <c r="CW8" i="376"/>
  <c r="CV8" i="376"/>
  <c r="CU8" i="376"/>
  <c r="CT8" i="376"/>
  <c r="CS8" i="376"/>
  <c r="CR8" i="376"/>
  <c r="CQ8" i="376"/>
  <c r="CP8" i="376"/>
  <c r="CO8" i="376"/>
  <c r="CN8" i="376"/>
  <c r="CM8" i="376"/>
  <c r="CL8" i="376"/>
  <c r="CK8" i="376"/>
  <c r="CJ8" i="376"/>
  <c r="CI8" i="376"/>
  <c r="CH8" i="376"/>
  <c r="CG8" i="376"/>
  <c r="CF8" i="376"/>
  <c r="CE8" i="376"/>
  <c r="CD8" i="376"/>
  <c r="CC8" i="376"/>
  <c r="CB8" i="376"/>
  <c r="CA8" i="376"/>
  <c r="BZ8" i="376"/>
  <c r="BY8" i="376"/>
  <c r="BX8" i="376"/>
  <c r="BW8" i="376"/>
  <c r="BV8" i="376"/>
  <c r="BU8" i="376"/>
  <c r="BT8" i="376"/>
  <c r="BS8" i="376"/>
  <c r="BR8" i="376"/>
  <c r="BQ8" i="376"/>
  <c r="BP8" i="376"/>
  <c r="BO8" i="376"/>
  <c r="BN8" i="376"/>
  <c r="BM8" i="376"/>
  <c r="BL8" i="376"/>
  <c r="BK8" i="376"/>
  <c r="BJ8" i="376"/>
  <c r="BI8" i="376"/>
  <c r="BH8" i="376"/>
  <c r="BG8" i="376"/>
  <c r="BF8" i="376"/>
  <c r="BE8" i="376"/>
  <c r="BD8" i="376"/>
  <c r="BC8" i="376"/>
  <c r="BB8" i="376"/>
  <c r="BA8" i="376"/>
  <c r="AZ8" i="376"/>
  <c r="AY8" i="376"/>
  <c r="AX8" i="376"/>
  <c r="AW8" i="376"/>
  <c r="AV8" i="376"/>
  <c r="AU8" i="376"/>
  <c r="AT8" i="376"/>
  <c r="AS8" i="376"/>
  <c r="AR8" i="376"/>
  <c r="AQ8" i="376"/>
  <c r="AP8" i="376"/>
  <c r="AO8" i="376"/>
  <c r="AN8" i="376"/>
  <c r="AM8" i="376"/>
  <c r="AL8" i="376"/>
  <c r="AK8" i="376"/>
  <c r="AJ8" i="376"/>
  <c r="AI8" i="376"/>
  <c r="AH8" i="376"/>
  <c r="AG8" i="376"/>
  <c r="AF8" i="376"/>
  <c r="AE8" i="376"/>
  <c r="AD8" i="376"/>
  <c r="AC8" i="376"/>
  <c r="AB8" i="376"/>
  <c r="AA8" i="376"/>
  <c r="Z8" i="376"/>
  <c r="Y8" i="376"/>
  <c r="X8" i="376"/>
  <c r="W8" i="376"/>
  <c r="V8" i="376"/>
  <c r="U8" i="376"/>
  <c r="T8" i="376"/>
  <c r="S8" i="376"/>
  <c r="M7" i="376"/>
  <c r="B16" i="375"/>
  <c r="F14" i="375"/>
  <c r="F13" i="375"/>
  <c r="F12" i="375"/>
  <c r="A10" i="375"/>
  <c r="DM8" i="375"/>
  <c r="DL8" i="375"/>
  <c r="DK8" i="375"/>
  <c r="DJ8" i="375"/>
  <c r="DI8" i="375"/>
  <c r="DH8" i="375"/>
  <c r="DG8" i="375"/>
  <c r="DF8" i="375"/>
  <c r="DE8" i="375"/>
  <c r="DD8" i="375"/>
  <c r="DC8" i="375"/>
  <c r="DB8" i="375"/>
  <c r="DA8" i="375"/>
  <c r="CZ8" i="375"/>
  <c r="CX8" i="375"/>
  <c r="CW8" i="375"/>
  <c r="CV8" i="375"/>
  <c r="CU8" i="375"/>
  <c r="CT8" i="375"/>
  <c r="CS8" i="375"/>
  <c r="CR8" i="375"/>
  <c r="CQ8" i="375"/>
  <c r="CP8" i="375"/>
  <c r="CO8" i="375"/>
  <c r="CN8" i="375"/>
  <c r="CM8" i="375"/>
  <c r="CL8" i="375"/>
  <c r="CK8" i="375"/>
  <c r="CJ8" i="375"/>
  <c r="CI8" i="375"/>
  <c r="CH8" i="375"/>
  <c r="CG8" i="375"/>
  <c r="CF8" i="375"/>
  <c r="CE8" i="375"/>
  <c r="CD8" i="375"/>
  <c r="CC8" i="375"/>
  <c r="CB8" i="375"/>
  <c r="CA8" i="375"/>
  <c r="BZ8" i="375"/>
  <c r="BY8" i="375"/>
  <c r="BX8" i="375"/>
  <c r="BW8" i="375"/>
  <c r="BV8" i="375"/>
  <c r="BU8" i="375"/>
  <c r="BT8" i="375"/>
  <c r="BS8" i="375"/>
  <c r="BR8" i="375"/>
  <c r="BQ8" i="375"/>
  <c r="BP8" i="375"/>
  <c r="BO8" i="375"/>
  <c r="BN8" i="375"/>
  <c r="BM8" i="375"/>
  <c r="BL8" i="375"/>
  <c r="BK8" i="375"/>
  <c r="BJ8" i="375"/>
  <c r="BI8" i="375"/>
  <c r="BH8" i="375"/>
  <c r="BG8" i="375"/>
  <c r="BF8" i="375"/>
  <c r="BE8" i="375"/>
  <c r="BD8" i="375"/>
  <c r="BC8" i="375"/>
  <c r="BB8" i="375"/>
  <c r="BA8" i="375"/>
  <c r="AZ8" i="375"/>
  <c r="AY8" i="375"/>
  <c r="AX8" i="375"/>
  <c r="AW8" i="375"/>
  <c r="AV8" i="375"/>
  <c r="AU8" i="375"/>
  <c r="AT8" i="375"/>
  <c r="AS8" i="375"/>
  <c r="AR8" i="375"/>
  <c r="AQ8" i="375"/>
  <c r="AP8" i="375"/>
  <c r="AO8" i="375"/>
  <c r="AN8" i="375"/>
  <c r="AM8" i="375"/>
  <c r="AL8" i="375"/>
  <c r="AK8" i="375"/>
  <c r="AJ8" i="375"/>
  <c r="AI8" i="375"/>
  <c r="AH8" i="375"/>
  <c r="AG8" i="375"/>
  <c r="AF8" i="375"/>
  <c r="AE8" i="375"/>
  <c r="AD8" i="375"/>
  <c r="AC8" i="375"/>
  <c r="AB8" i="375"/>
  <c r="AA8" i="375"/>
  <c r="Z8" i="375"/>
  <c r="Y8" i="375"/>
  <c r="X8" i="375"/>
  <c r="W8" i="375"/>
  <c r="V8" i="375"/>
  <c r="U8" i="375"/>
  <c r="T8" i="375"/>
  <c r="S8" i="375"/>
  <c r="M7" i="375"/>
  <c r="B16" i="374"/>
  <c r="F14" i="374"/>
  <c r="F13" i="374"/>
  <c r="F12" i="374"/>
  <c r="A10" i="374"/>
  <c r="DM8" i="374"/>
  <c r="DL8" i="374"/>
  <c r="DK8" i="374"/>
  <c r="DJ8" i="374"/>
  <c r="DI8" i="374"/>
  <c r="DH8" i="374"/>
  <c r="DG8" i="374"/>
  <c r="DF8" i="374"/>
  <c r="DE8" i="374"/>
  <c r="DD8" i="374"/>
  <c r="DC8" i="374"/>
  <c r="DB8" i="374"/>
  <c r="DA8" i="374"/>
  <c r="CZ8" i="374"/>
  <c r="CX8" i="374"/>
  <c r="CW8" i="374"/>
  <c r="CV8" i="374"/>
  <c r="CU8" i="374"/>
  <c r="CT8" i="374"/>
  <c r="CS8" i="374"/>
  <c r="CR8" i="374"/>
  <c r="CQ8" i="374"/>
  <c r="CP8" i="374"/>
  <c r="CO8" i="374"/>
  <c r="CN8" i="374"/>
  <c r="CM8" i="374"/>
  <c r="CL8" i="374"/>
  <c r="CK8" i="374"/>
  <c r="CJ8" i="374"/>
  <c r="CI8" i="374"/>
  <c r="CH8" i="374"/>
  <c r="CG8" i="374"/>
  <c r="CF8" i="374"/>
  <c r="CE8" i="374"/>
  <c r="CD8" i="374"/>
  <c r="CC8" i="374"/>
  <c r="CB8" i="374"/>
  <c r="CA8" i="374"/>
  <c r="BZ8" i="374"/>
  <c r="BY8" i="374"/>
  <c r="BX8" i="374"/>
  <c r="BW8" i="374"/>
  <c r="BV8" i="374"/>
  <c r="BU8" i="374"/>
  <c r="BT8" i="374"/>
  <c r="BS8" i="374"/>
  <c r="BR8" i="374"/>
  <c r="BQ8" i="374"/>
  <c r="BP8" i="374"/>
  <c r="BO8" i="374"/>
  <c r="BN8" i="374"/>
  <c r="BM8" i="374"/>
  <c r="BL8" i="374"/>
  <c r="BK8" i="374"/>
  <c r="BJ8" i="374"/>
  <c r="BI8" i="374"/>
  <c r="BH8" i="374"/>
  <c r="BG8" i="374"/>
  <c r="BF8" i="374"/>
  <c r="BE8" i="374"/>
  <c r="BD8" i="374"/>
  <c r="BC8" i="374"/>
  <c r="BB8" i="374"/>
  <c r="BA8" i="374"/>
  <c r="AZ8" i="374"/>
  <c r="AY8" i="374"/>
  <c r="AX8" i="374"/>
  <c r="AW8" i="374"/>
  <c r="AV8" i="374"/>
  <c r="AU8" i="374"/>
  <c r="AT8" i="374"/>
  <c r="AS8" i="374"/>
  <c r="AR8" i="374"/>
  <c r="AQ8" i="374"/>
  <c r="AP8" i="374"/>
  <c r="AO8" i="374"/>
  <c r="AN8" i="374"/>
  <c r="AM8" i="374"/>
  <c r="AL8" i="374"/>
  <c r="AK8" i="374"/>
  <c r="AJ8" i="374"/>
  <c r="AI8" i="374"/>
  <c r="AH8" i="374"/>
  <c r="AG8" i="374"/>
  <c r="AF8" i="374"/>
  <c r="AE8" i="374"/>
  <c r="AD8" i="374"/>
  <c r="AC8" i="374"/>
  <c r="AB8" i="374"/>
  <c r="AA8" i="374"/>
  <c r="Z8" i="374"/>
  <c r="Y8" i="374"/>
  <c r="X8" i="374"/>
  <c r="W8" i="374"/>
  <c r="V8" i="374"/>
  <c r="U8" i="374"/>
  <c r="T8" i="374"/>
  <c r="S8" i="374"/>
  <c r="M7" i="374"/>
  <c r="P7" i="374" s="1"/>
  <c r="B16" i="373"/>
  <c r="F14" i="373"/>
  <c r="F13" i="373"/>
  <c r="F12" i="373"/>
  <c r="A10" i="373"/>
  <c r="DM8" i="373"/>
  <c r="DL8" i="373"/>
  <c r="DK8" i="373"/>
  <c r="DJ8" i="373"/>
  <c r="DI8" i="373"/>
  <c r="DH8" i="373"/>
  <c r="DG8" i="373"/>
  <c r="DF8" i="373"/>
  <c r="DE8" i="373"/>
  <c r="DD8" i="373"/>
  <c r="DC8" i="373"/>
  <c r="DB8" i="373"/>
  <c r="DA8" i="373"/>
  <c r="CZ8" i="373"/>
  <c r="CY8" i="373"/>
  <c r="CX8" i="373"/>
  <c r="CW8" i="373"/>
  <c r="CV8" i="373"/>
  <c r="CU8" i="373"/>
  <c r="CT8" i="373"/>
  <c r="CS8" i="373"/>
  <c r="CR8" i="373"/>
  <c r="CQ8" i="373"/>
  <c r="CP8" i="373"/>
  <c r="CO8" i="373"/>
  <c r="CN8" i="373"/>
  <c r="CM8" i="373"/>
  <c r="CL8" i="373"/>
  <c r="CK8" i="373"/>
  <c r="CJ8" i="373"/>
  <c r="CI8" i="373"/>
  <c r="CH8" i="373"/>
  <c r="CG8" i="373"/>
  <c r="CF8" i="373"/>
  <c r="CE8" i="373"/>
  <c r="CD8" i="373"/>
  <c r="CC8" i="373"/>
  <c r="CB8" i="373"/>
  <c r="CA8" i="373"/>
  <c r="BY8" i="373"/>
  <c r="BX8" i="373"/>
  <c r="BW8" i="373"/>
  <c r="BV8" i="373"/>
  <c r="BU8" i="373"/>
  <c r="BT8" i="373"/>
  <c r="BS8" i="373"/>
  <c r="BR8" i="373"/>
  <c r="BQ8" i="373"/>
  <c r="BP8" i="373"/>
  <c r="BO8" i="373"/>
  <c r="BN8" i="373"/>
  <c r="BM8" i="373"/>
  <c r="BL8" i="373"/>
  <c r="BK8" i="373"/>
  <c r="BJ8" i="373"/>
  <c r="BI8" i="373"/>
  <c r="BH8" i="373"/>
  <c r="BG8" i="373"/>
  <c r="BF8" i="373"/>
  <c r="BE8" i="373"/>
  <c r="BD8" i="373"/>
  <c r="BC8" i="373"/>
  <c r="BB8" i="373"/>
  <c r="BA8" i="373"/>
  <c r="AZ8" i="373"/>
  <c r="AY8" i="373"/>
  <c r="AX8" i="373"/>
  <c r="AW8" i="373"/>
  <c r="AV8" i="373"/>
  <c r="AU8" i="373"/>
  <c r="AT8" i="373"/>
  <c r="AS8" i="373"/>
  <c r="AR8" i="373"/>
  <c r="AQ8" i="373"/>
  <c r="AP8" i="373"/>
  <c r="AO8" i="373"/>
  <c r="AN8" i="373"/>
  <c r="AM8" i="373"/>
  <c r="AL8" i="373"/>
  <c r="AK8" i="373"/>
  <c r="AJ8" i="373"/>
  <c r="AI8" i="373"/>
  <c r="AH8" i="373"/>
  <c r="AG8" i="373"/>
  <c r="AF8" i="373"/>
  <c r="AE8" i="373"/>
  <c r="AD8" i="373"/>
  <c r="AC8" i="373"/>
  <c r="AB8" i="373"/>
  <c r="AA8" i="373"/>
  <c r="Z8" i="373"/>
  <c r="Y8" i="373"/>
  <c r="X8" i="373"/>
  <c r="W8" i="373"/>
  <c r="V8" i="373"/>
  <c r="U8" i="373"/>
  <c r="T8" i="373"/>
  <c r="S8" i="373"/>
  <c r="M7" i="373"/>
  <c r="Q7" i="373" s="1"/>
  <c r="B16" i="372"/>
  <c r="F14" i="372"/>
  <c r="F13" i="372"/>
  <c r="F12" i="372"/>
  <c r="A10" i="372"/>
  <c r="DM8" i="372"/>
  <c r="DL8" i="372"/>
  <c r="DK8" i="372"/>
  <c r="DJ8" i="372"/>
  <c r="DI8" i="372"/>
  <c r="DH8" i="372"/>
  <c r="DG8" i="372"/>
  <c r="DF8" i="372"/>
  <c r="DE8" i="372"/>
  <c r="DD8" i="372"/>
  <c r="DC8" i="372"/>
  <c r="DB8" i="372"/>
  <c r="DA8" i="372"/>
  <c r="CZ8" i="372"/>
  <c r="CY8" i="372"/>
  <c r="CX8" i="372"/>
  <c r="CW8" i="372"/>
  <c r="CV8" i="372"/>
  <c r="CU8" i="372"/>
  <c r="CT8" i="372"/>
  <c r="CS8" i="372"/>
  <c r="CR8" i="372"/>
  <c r="CQ8" i="372"/>
  <c r="CP8" i="372"/>
  <c r="CO8" i="372"/>
  <c r="CN8" i="372"/>
  <c r="CM8" i="372"/>
  <c r="CL8" i="372"/>
  <c r="CK8" i="372"/>
  <c r="CJ8" i="372"/>
  <c r="CI8" i="372"/>
  <c r="CH8" i="372"/>
  <c r="CG8" i="372"/>
  <c r="CF8" i="372"/>
  <c r="CE8" i="372"/>
  <c r="CD8" i="372"/>
  <c r="CC8" i="372"/>
  <c r="CB8" i="372"/>
  <c r="CA8" i="372"/>
  <c r="BY8" i="372"/>
  <c r="BX8" i="372"/>
  <c r="BW8" i="372"/>
  <c r="BV8" i="372"/>
  <c r="BU8" i="372"/>
  <c r="BT8" i="372"/>
  <c r="BS8" i="372"/>
  <c r="BR8" i="372"/>
  <c r="BQ8" i="372"/>
  <c r="BP8" i="372"/>
  <c r="BO8" i="372"/>
  <c r="BN8" i="372"/>
  <c r="BM8" i="372"/>
  <c r="BL8" i="372"/>
  <c r="BK8" i="372"/>
  <c r="BJ8" i="372"/>
  <c r="BI8" i="372"/>
  <c r="BH8" i="372"/>
  <c r="BG8" i="372"/>
  <c r="BF8" i="372"/>
  <c r="BE8" i="372"/>
  <c r="BD8" i="372"/>
  <c r="BC8" i="372"/>
  <c r="BB8" i="372"/>
  <c r="BA8" i="372"/>
  <c r="AZ8" i="372"/>
  <c r="AY8" i="372"/>
  <c r="AX8" i="372"/>
  <c r="AW8" i="372"/>
  <c r="AV8" i="372"/>
  <c r="AU8" i="372"/>
  <c r="AT8" i="372"/>
  <c r="AS8" i="372"/>
  <c r="AR8" i="372"/>
  <c r="AQ8" i="372"/>
  <c r="AP8" i="372"/>
  <c r="AO8" i="372"/>
  <c r="AN8" i="372"/>
  <c r="AM8" i="372"/>
  <c r="AL8" i="372"/>
  <c r="AK8" i="372"/>
  <c r="AJ8" i="372"/>
  <c r="AI8" i="372"/>
  <c r="AH8" i="372"/>
  <c r="AG8" i="372"/>
  <c r="AF8" i="372"/>
  <c r="AE8" i="372"/>
  <c r="AD8" i="372"/>
  <c r="AC8" i="372"/>
  <c r="AB8" i="372"/>
  <c r="AA8" i="372"/>
  <c r="Z8" i="372"/>
  <c r="Y8" i="372"/>
  <c r="X8" i="372"/>
  <c r="W8" i="372"/>
  <c r="V8" i="372"/>
  <c r="U8" i="372"/>
  <c r="T8" i="372"/>
  <c r="S8" i="372"/>
  <c r="M7" i="372"/>
  <c r="Q7" i="372" s="1"/>
  <c r="B16" i="371"/>
  <c r="F14" i="371"/>
  <c r="F13" i="371"/>
  <c r="F12" i="371"/>
  <c r="A10" i="371"/>
  <c r="DM8" i="371"/>
  <c r="DL8" i="371"/>
  <c r="DK8" i="371"/>
  <c r="DJ8" i="371"/>
  <c r="DI8" i="371"/>
  <c r="DH8" i="371"/>
  <c r="DG8" i="371"/>
  <c r="DF8" i="371"/>
  <c r="DE8" i="371"/>
  <c r="DD8" i="371"/>
  <c r="DC8" i="371"/>
  <c r="DB8" i="371"/>
  <c r="DA8" i="371"/>
  <c r="CZ8" i="371"/>
  <c r="CY8" i="371"/>
  <c r="CX8" i="371"/>
  <c r="CW8" i="371"/>
  <c r="CV8" i="371"/>
  <c r="CU8" i="371"/>
  <c r="CT8" i="371"/>
  <c r="CS8" i="371"/>
  <c r="CR8" i="371"/>
  <c r="CQ8" i="371"/>
  <c r="CP8" i="371"/>
  <c r="CO8" i="371"/>
  <c r="CN8" i="371"/>
  <c r="CM8" i="371"/>
  <c r="CL8" i="371"/>
  <c r="CK8" i="371"/>
  <c r="CJ8" i="371"/>
  <c r="CI8" i="371"/>
  <c r="CH8" i="371"/>
  <c r="CG8" i="371"/>
  <c r="CF8" i="371"/>
  <c r="CE8" i="371"/>
  <c r="CD8" i="371"/>
  <c r="CC8" i="371"/>
  <c r="CB8" i="371"/>
  <c r="CA8" i="371"/>
  <c r="BZ8" i="371"/>
  <c r="BY8" i="371"/>
  <c r="BX8" i="371"/>
  <c r="BW8" i="371"/>
  <c r="BV8" i="371"/>
  <c r="BU8" i="371"/>
  <c r="BT8" i="371"/>
  <c r="BS8" i="371"/>
  <c r="BR8" i="371"/>
  <c r="BQ8" i="371"/>
  <c r="BP8" i="371"/>
  <c r="BO8" i="371"/>
  <c r="BN8" i="371"/>
  <c r="BM8" i="371"/>
  <c r="BL8" i="371"/>
  <c r="BK8" i="371"/>
  <c r="BJ8" i="371"/>
  <c r="BI8" i="371"/>
  <c r="BH8" i="371"/>
  <c r="BG8" i="371"/>
  <c r="BF8" i="371"/>
  <c r="BE8" i="371"/>
  <c r="BD8" i="371"/>
  <c r="BC8" i="371"/>
  <c r="BB8" i="371"/>
  <c r="BA8" i="371"/>
  <c r="AZ8" i="371"/>
  <c r="AY8" i="371"/>
  <c r="AX8" i="371"/>
  <c r="AW8" i="371"/>
  <c r="AV8" i="371"/>
  <c r="AU8" i="371"/>
  <c r="AT8" i="371"/>
  <c r="AR8" i="371"/>
  <c r="AQ8" i="371"/>
  <c r="AP8" i="371"/>
  <c r="AO8" i="371"/>
  <c r="AN8" i="371"/>
  <c r="AM8" i="371"/>
  <c r="AL8" i="371"/>
  <c r="AK8" i="371"/>
  <c r="AJ8" i="371"/>
  <c r="AI8" i="371"/>
  <c r="AH8" i="371"/>
  <c r="AG8" i="371"/>
  <c r="AF8" i="371"/>
  <c r="AE8" i="371"/>
  <c r="AD8" i="371"/>
  <c r="AC8" i="371"/>
  <c r="AB8" i="371"/>
  <c r="AA8" i="371"/>
  <c r="Z8" i="371"/>
  <c r="Y8" i="371"/>
  <c r="X8" i="371"/>
  <c r="W8" i="371"/>
  <c r="V8" i="371"/>
  <c r="U8" i="371"/>
  <c r="T8" i="371"/>
  <c r="S8" i="371"/>
  <c r="Q7" i="371"/>
  <c r="B17" i="370"/>
  <c r="F15" i="370"/>
  <c r="F14" i="370"/>
  <c r="F13" i="370"/>
  <c r="A11" i="370"/>
  <c r="DM9" i="370"/>
  <c r="DL9" i="370"/>
  <c r="DK9" i="370"/>
  <c r="DJ9" i="370"/>
  <c r="DI9" i="370"/>
  <c r="DH9" i="370"/>
  <c r="DG9" i="370"/>
  <c r="DF9" i="370"/>
  <c r="DE9" i="370"/>
  <c r="DD9" i="370"/>
  <c r="DC9" i="370"/>
  <c r="DB9" i="370"/>
  <c r="DA9" i="370"/>
  <c r="CZ9" i="370"/>
  <c r="CY9" i="370"/>
  <c r="CX9" i="370"/>
  <c r="CW9" i="370"/>
  <c r="CV9" i="370"/>
  <c r="CU9" i="370"/>
  <c r="CT9" i="370"/>
  <c r="CS9" i="370"/>
  <c r="CR9" i="370"/>
  <c r="CQ9" i="370"/>
  <c r="CP9" i="370"/>
  <c r="CO9" i="370"/>
  <c r="CN9" i="370"/>
  <c r="CM9" i="370"/>
  <c r="CL9" i="370"/>
  <c r="CK9" i="370"/>
  <c r="CJ9" i="370"/>
  <c r="CI9" i="370"/>
  <c r="CH9" i="370"/>
  <c r="CG9" i="370"/>
  <c r="CF9" i="370"/>
  <c r="CE9" i="370"/>
  <c r="CD9" i="370"/>
  <c r="CC9" i="370"/>
  <c r="CB9" i="370"/>
  <c r="CA9" i="370"/>
  <c r="BZ9" i="370"/>
  <c r="BY9" i="370"/>
  <c r="BX9" i="370"/>
  <c r="BW9" i="370"/>
  <c r="BV9" i="370"/>
  <c r="BU9" i="370"/>
  <c r="BT9" i="370"/>
  <c r="BS9" i="370"/>
  <c r="BR9" i="370"/>
  <c r="BQ9" i="370"/>
  <c r="BP9" i="370"/>
  <c r="BN9" i="370"/>
  <c r="BM9" i="370"/>
  <c r="BL9" i="370"/>
  <c r="BK9" i="370"/>
  <c r="BJ9" i="370"/>
  <c r="BI9" i="370"/>
  <c r="BH9" i="370"/>
  <c r="BG9" i="370"/>
  <c r="BF9" i="370"/>
  <c r="BE9" i="370"/>
  <c r="BD9" i="370"/>
  <c r="BC9" i="370"/>
  <c r="BB9" i="370"/>
  <c r="BA9" i="370"/>
  <c r="AZ9" i="370"/>
  <c r="AY9" i="370"/>
  <c r="AX9" i="370"/>
  <c r="AW9" i="370"/>
  <c r="AV9" i="370"/>
  <c r="AU9" i="370"/>
  <c r="AT9" i="370"/>
  <c r="AS9" i="370"/>
  <c r="AR9" i="370"/>
  <c r="AQ9" i="370"/>
  <c r="AP9" i="370"/>
  <c r="AO9" i="370"/>
  <c r="AN9" i="370"/>
  <c r="AM9" i="370"/>
  <c r="AL9" i="370"/>
  <c r="AK9" i="370"/>
  <c r="AJ9" i="370"/>
  <c r="AI9" i="370"/>
  <c r="AH9" i="370"/>
  <c r="AG9" i="370"/>
  <c r="AF9" i="370"/>
  <c r="AE9" i="370"/>
  <c r="AD9" i="370"/>
  <c r="AC9" i="370"/>
  <c r="AB9" i="370"/>
  <c r="AA9" i="370"/>
  <c r="Z9" i="370"/>
  <c r="Y9" i="370"/>
  <c r="X9" i="370"/>
  <c r="W9" i="370"/>
  <c r="V9" i="370"/>
  <c r="U9" i="370"/>
  <c r="T9" i="370"/>
  <c r="S9" i="370"/>
  <c r="M8" i="370"/>
  <c r="M7" i="370"/>
  <c r="P7" i="370" s="1"/>
  <c r="B16" i="369"/>
  <c r="F14" i="369"/>
  <c r="F13" i="369"/>
  <c r="F12" i="369"/>
  <c r="A10" i="369"/>
  <c r="DM8" i="369"/>
  <c r="DL8" i="369"/>
  <c r="DK8" i="369"/>
  <c r="DJ8" i="369"/>
  <c r="DI8" i="369"/>
  <c r="DH8" i="369"/>
  <c r="DG8" i="369"/>
  <c r="DF8" i="369"/>
  <c r="DE8" i="369"/>
  <c r="DD8" i="369"/>
  <c r="DC8" i="369"/>
  <c r="DB8" i="369"/>
  <c r="DA8" i="369"/>
  <c r="CZ8" i="369"/>
  <c r="CY8" i="369"/>
  <c r="CX8" i="369"/>
  <c r="CW8" i="369"/>
  <c r="CV8" i="369"/>
  <c r="CU8" i="369"/>
  <c r="CT8" i="369"/>
  <c r="CS8" i="369"/>
  <c r="CR8" i="369"/>
  <c r="CQ8" i="369"/>
  <c r="CP8" i="369"/>
  <c r="CO8" i="369"/>
  <c r="CN8" i="369"/>
  <c r="CM8" i="369"/>
  <c r="CL8" i="369"/>
  <c r="CK8" i="369"/>
  <c r="CJ8" i="369"/>
  <c r="CI8" i="369"/>
  <c r="CH8" i="369"/>
  <c r="CG8" i="369"/>
  <c r="CF8" i="369"/>
  <c r="CE8" i="369"/>
  <c r="CD8" i="369"/>
  <c r="CC8" i="369"/>
  <c r="CB8" i="369"/>
  <c r="CA8" i="369"/>
  <c r="BZ8" i="369"/>
  <c r="BY8" i="369"/>
  <c r="BX8" i="369"/>
  <c r="BW8" i="369"/>
  <c r="BV8" i="369"/>
  <c r="BU8" i="369"/>
  <c r="BT8" i="369"/>
  <c r="BS8" i="369"/>
  <c r="BR8" i="369"/>
  <c r="BQ8" i="369"/>
  <c r="BP8" i="369"/>
  <c r="BO8" i="369"/>
  <c r="BN8" i="369"/>
  <c r="BM8" i="369"/>
  <c r="BL8" i="369"/>
  <c r="BK8" i="369"/>
  <c r="BJ8" i="369"/>
  <c r="BI8" i="369"/>
  <c r="BH8" i="369"/>
  <c r="BG8" i="369"/>
  <c r="BF8" i="369"/>
  <c r="BE8" i="369"/>
  <c r="BD8" i="369"/>
  <c r="BC8" i="369"/>
  <c r="BB8" i="369"/>
  <c r="BA8" i="369"/>
  <c r="AZ8" i="369"/>
  <c r="AY8" i="369"/>
  <c r="AX8" i="369"/>
  <c r="AW8" i="369"/>
  <c r="AV8" i="369"/>
  <c r="AU8" i="369"/>
  <c r="AT8" i="369"/>
  <c r="AR8" i="369"/>
  <c r="AQ8" i="369"/>
  <c r="AP8" i="369"/>
  <c r="AO8" i="369"/>
  <c r="AN8" i="369"/>
  <c r="AM8" i="369"/>
  <c r="AL8" i="369"/>
  <c r="AK8" i="369"/>
  <c r="AJ8" i="369"/>
  <c r="AI8" i="369"/>
  <c r="AH8" i="369"/>
  <c r="AG8" i="369"/>
  <c r="AF8" i="369"/>
  <c r="AE8" i="369"/>
  <c r="AD8" i="369"/>
  <c r="AC8" i="369"/>
  <c r="AB8" i="369"/>
  <c r="AA8" i="369"/>
  <c r="Z8" i="369"/>
  <c r="Y8" i="369"/>
  <c r="X8" i="369"/>
  <c r="W8" i="369"/>
  <c r="V8" i="369"/>
  <c r="U8" i="369"/>
  <c r="T8" i="369"/>
  <c r="S8" i="369"/>
  <c r="M7" i="369"/>
  <c r="Q7" i="369" s="1"/>
  <c r="B16" i="368"/>
  <c r="F14" i="368"/>
  <c r="F13" i="368"/>
  <c r="F12" i="368"/>
  <c r="A10" i="368"/>
  <c r="DM8" i="368"/>
  <c r="DL8" i="368"/>
  <c r="DK8" i="368"/>
  <c r="DJ8" i="368"/>
  <c r="DI8" i="368"/>
  <c r="DH8" i="368"/>
  <c r="DG8" i="368"/>
  <c r="DF8" i="368"/>
  <c r="DE8" i="368"/>
  <c r="DD8" i="368"/>
  <c r="DC8" i="368"/>
  <c r="DB8" i="368"/>
  <c r="DA8" i="368"/>
  <c r="CZ8" i="368"/>
  <c r="CY8" i="368"/>
  <c r="CX8" i="368"/>
  <c r="CW8" i="368"/>
  <c r="CV8" i="368"/>
  <c r="CU8" i="368"/>
  <c r="CT8" i="368"/>
  <c r="CS8" i="368"/>
  <c r="CR8" i="368"/>
  <c r="CQ8" i="368"/>
  <c r="CP8" i="368"/>
  <c r="CO8" i="368"/>
  <c r="CN8" i="368"/>
  <c r="CM8" i="368"/>
  <c r="CL8" i="368"/>
  <c r="CK8" i="368"/>
  <c r="CJ8" i="368"/>
  <c r="CI8" i="368"/>
  <c r="CH8" i="368"/>
  <c r="CG8" i="368"/>
  <c r="CF8" i="368"/>
  <c r="CE8" i="368"/>
  <c r="CD8" i="368"/>
  <c r="CC8" i="368"/>
  <c r="CB8" i="368"/>
  <c r="CA8" i="368"/>
  <c r="BZ8" i="368"/>
  <c r="BY8" i="368"/>
  <c r="BX8" i="368"/>
  <c r="BW8" i="368"/>
  <c r="BV8" i="368"/>
  <c r="BU8" i="368"/>
  <c r="BT8" i="368"/>
  <c r="BS8" i="368"/>
  <c r="BR8" i="368"/>
  <c r="BQ8" i="368"/>
  <c r="BP8" i="368"/>
  <c r="BO8" i="368"/>
  <c r="BN8" i="368"/>
  <c r="BM8" i="368"/>
  <c r="BL8" i="368"/>
  <c r="BK8" i="368"/>
  <c r="BJ8" i="368"/>
  <c r="BI8" i="368"/>
  <c r="BH8" i="368"/>
  <c r="BG8" i="368"/>
  <c r="BF8" i="368"/>
  <c r="BE8" i="368"/>
  <c r="BD8" i="368"/>
  <c r="BC8" i="368"/>
  <c r="BB8" i="368"/>
  <c r="BA8" i="368"/>
  <c r="AZ8" i="368"/>
  <c r="AY8" i="368"/>
  <c r="AX8" i="368"/>
  <c r="AW8" i="368"/>
  <c r="AV8" i="368"/>
  <c r="AU8" i="368"/>
  <c r="AT8" i="368"/>
  <c r="AS8" i="368"/>
  <c r="AR8" i="368"/>
  <c r="AQ8" i="368"/>
  <c r="AP8" i="368"/>
  <c r="AO8" i="368"/>
  <c r="AN8" i="368"/>
  <c r="AM8" i="368"/>
  <c r="AL8" i="368"/>
  <c r="AK8" i="368"/>
  <c r="AI8" i="368"/>
  <c r="AH8" i="368"/>
  <c r="AG8" i="368"/>
  <c r="AF8" i="368"/>
  <c r="AE8" i="368"/>
  <c r="AD8" i="368"/>
  <c r="AC8" i="368"/>
  <c r="AB8" i="368"/>
  <c r="AA8" i="368"/>
  <c r="Z8" i="368"/>
  <c r="Y8" i="368"/>
  <c r="X8" i="368"/>
  <c r="W8" i="368"/>
  <c r="V8" i="368"/>
  <c r="U8" i="368"/>
  <c r="T8" i="368"/>
  <c r="S8" i="368"/>
  <c r="M7" i="368"/>
  <c r="B21" i="367"/>
  <c r="F19" i="367"/>
  <c r="F18" i="367"/>
  <c r="F17" i="367"/>
  <c r="F16" i="367"/>
  <c r="A15" i="367"/>
  <c r="DM13" i="367"/>
  <c r="DL13" i="367"/>
  <c r="DK13" i="367"/>
  <c r="DJ13" i="367"/>
  <c r="DI13" i="367"/>
  <c r="DH13" i="367"/>
  <c r="DG13" i="367"/>
  <c r="DF13" i="367"/>
  <c r="DE13" i="367"/>
  <c r="DD13" i="367"/>
  <c r="DC13" i="367"/>
  <c r="DB13" i="367"/>
  <c r="DA13" i="367"/>
  <c r="CZ13" i="367"/>
  <c r="CY13" i="367"/>
  <c r="CX13" i="367"/>
  <c r="CW13" i="367"/>
  <c r="CV13" i="367"/>
  <c r="CU13" i="367"/>
  <c r="CT13" i="367"/>
  <c r="CS13" i="367"/>
  <c r="CR13" i="367"/>
  <c r="CQ13" i="367"/>
  <c r="CP13" i="367"/>
  <c r="CO13" i="367"/>
  <c r="CN13" i="367"/>
  <c r="CM13" i="367"/>
  <c r="CL13" i="367"/>
  <c r="CK13" i="367"/>
  <c r="CJ13" i="367"/>
  <c r="CI13" i="367"/>
  <c r="CH13" i="367"/>
  <c r="CG13" i="367"/>
  <c r="CF13" i="367"/>
  <c r="CE13" i="367"/>
  <c r="CD13" i="367"/>
  <c r="CC13" i="367"/>
  <c r="CB13" i="367"/>
  <c r="CA13" i="367"/>
  <c r="BZ13" i="367"/>
  <c r="BY13" i="367"/>
  <c r="BX13" i="367"/>
  <c r="BW13" i="367"/>
  <c r="BV13" i="367"/>
  <c r="BU13" i="367"/>
  <c r="BT13" i="367"/>
  <c r="BS13" i="367"/>
  <c r="BR13" i="367"/>
  <c r="BQ13" i="367"/>
  <c r="BP13" i="367"/>
  <c r="BO13" i="367"/>
  <c r="BN13" i="367"/>
  <c r="BM13" i="367"/>
  <c r="BL13" i="367"/>
  <c r="BK13" i="367"/>
  <c r="BJ13" i="367"/>
  <c r="BI13" i="367"/>
  <c r="BH13" i="367"/>
  <c r="BG13" i="367"/>
  <c r="BF13" i="367"/>
  <c r="BE13" i="367"/>
  <c r="BD13" i="367"/>
  <c r="BC13" i="367"/>
  <c r="BB13" i="367"/>
  <c r="BA13" i="367"/>
  <c r="AZ13" i="367"/>
  <c r="AY13" i="367"/>
  <c r="AX13" i="367"/>
  <c r="AW13" i="367"/>
  <c r="AV13" i="367"/>
  <c r="AU13" i="367"/>
  <c r="AT13" i="367"/>
  <c r="AS13" i="367"/>
  <c r="AR13" i="367"/>
  <c r="AQ13" i="367"/>
  <c r="AP13" i="367"/>
  <c r="AO13" i="367"/>
  <c r="AN13" i="367"/>
  <c r="AM13" i="367"/>
  <c r="AL13" i="367"/>
  <c r="AK13" i="367"/>
  <c r="AJ13" i="367"/>
  <c r="AI13" i="367"/>
  <c r="AH13" i="367"/>
  <c r="AG13" i="367"/>
  <c r="AF13" i="367"/>
  <c r="AE13" i="367"/>
  <c r="AD13" i="367"/>
  <c r="AC13" i="367"/>
  <c r="AB13" i="367"/>
  <c r="AA13" i="367"/>
  <c r="Z13" i="367"/>
  <c r="Y13" i="367"/>
  <c r="X13" i="367"/>
  <c r="W13" i="367"/>
  <c r="V13" i="367"/>
  <c r="U13" i="367"/>
  <c r="T13" i="367"/>
  <c r="S13" i="367"/>
  <c r="M12" i="367"/>
  <c r="P12" i="367" s="1"/>
  <c r="M11" i="367"/>
  <c r="Q11" i="367" s="1"/>
  <c r="M10" i="367"/>
  <c r="P10" i="367" s="1"/>
  <c r="M9" i="367"/>
  <c r="Q9" i="367" s="1"/>
  <c r="M8" i="367"/>
  <c r="P8" i="367" s="1"/>
  <c r="M7" i="367"/>
  <c r="Q7" i="367" s="1"/>
  <c r="B17" i="366"/>
  <c r="F15" i="366"/>
  <c r="F14" i="366"/>
  <c r="F13" i="366"/>
  <c r="A11" i="366"/>
  <c r="DM9" i="366"/>
  <c r="DL9" i="366"/>
  <c r="DK9" i="366"/>
  <c r="DJ9" i="366"/>
  <c r="DI9" i="366"/>
  <c r="DH9" i="366"/>
  <c r="DG9" i="366"/>
  <c r="DF9" i="366"/>
  <c r="DE9" i="366"/>
  <c r="DD9" i="366"/>
  <c r="DC9" i="366"/>
  <c r="DB9" i="366"/>
  <c r="DA9" i="366"/>
  <c r="CZ9" i="366"/>
  <c r="CY9" i="366"/>
  <c r="CX9" i="366"/>
  <c r="CW9" i="366"/>
  <c r="CV9" i="366"/>
  <c r="CU9" i="366"/>
  <c r="CT9" i="366"/>
  <c r="CS9" i="366"/>
  <c r="CR9" i="366"/>
  <c r="CQ9" i="366"/>
  <c r="CP9" i="366"/>
  <c r="CO9" i="366"/>
  <c r="CN9" i="366"/>
  <c r="CM9" i="366"/>
  <c r="CL9" i="366"/>
  <c r="CK9" i="366"/>
  <c r="CJ9" i="366"/>
  <c r="CI9" i="366"/>
  <c r="CH9" i="366"/>
  <c r="CG9" i="366"/>
  <c r="CF9" i="366"/>
  <c r="CE9" i="366"/>
  <c r="CD9" i="366"/>
  <c r="CC9" i="366"/>
  <c r="CB9" i="366"/>
  <c r="CA9" i="366"/>
  <c r="BZ9" i="366"/>
  <c r="BY9" i="366"/>
  <c r="BX9" i="366"/>
  <c r="BW9" i="366"/>
  <c r="BV9" i="366"/>
  <c r="BU9" i="366"/>
  <c r="BT9" i="366"/>
  <c r="BS9" i="366"/>
  <c r="BR9" i="366"/>
  <c r="BQ9" i="366"/>
  <c r="BP9" i="366"/>
  <c r="BO9" i="366"/>
  <c r="BN9" i="366"/>
  <c r="BM9" i="366"/>
  <c r="BL9" i="366"/>
  <c r="BK9" i="366"/>
  <c r="BJ9" i="366"/>
  <c r="BI9" i="366"/>
  <c r="BH9" i="366"/>
  <c r="BG9" i="366"/>
  <c r="BF9" i="366"/>
  <c r="BE9" i="366"/>
  <c r="BD9" i="366"/>
  <c r="BC9" i="366"/>
  <c r="BB9" i="366"/>
  <c r="BA9" i="366"/>
  <c r="AZ9" i="366"/>
  <c r="AY9" i="366"/>
  <c r="AX9" i="366"/>
  <c r="AW9" i="366"/>
  <c r="AV9" i="366"/>
  <c r="AU9" i="366"/>
  <c r="AT9" i="366"/>
  <c r="AS9" i="366"/>
  <c r="AR9" i="366"/>
  <c r="AQ9" i="366"/>
  <c r="AP9" i="366"/>
  <c r="AO9" i="366"/>
  <c r="AN9" i="366"/>
  <c r="AM9" i="366"/>
  <c r="AL9" i="366"/>
  <c r="AK9" i="366"/>
  <c r="AJ9" i="366"/>
  <c r="AI9" i="366"/>
  <c r="AH9" i="366"/>
  <c r="AG9" i="366"/>
  <c r="AF9" i="366"/>
  <c r="AE9" i="366"/>
  <c r="AD9" i="366"/>
  <c r="AC9" i="366"/>
  <c r="AB9" i="366"/>
  <c r="AA9" i="366"/>
  <c r="Z9" i="366"/>
  <c r="Y9" i="366"/>
  <c r="X9" i="366"/>
  <c r="W9" i="366"/>
  <c r="V9" i="366"/>
  <c r="U9" i="366"/>
  <c r="T9" i="366"/>
  <c r="S9" i="366"/>
  <c r="M8" i="366"/>
  <c r="M7" i="366"/>
  <c r="B16" i="365"/>
  <c r="F14" i="365"/>
  <c r="F13" i="365"/>
  <c r="F12" i="365"/>
  <c r="A10" i="365"/>
  <c r="DM8" i="365"/>
  <c r="DL8" i="365"/>
  <c r="DK8" i="365"/>
  <c r="DJ8" i="365"/>
  <c r="DI8" i="365"/>
  <c r="DH8" i="365"/>
  <c r="DG8" i="365"/>
  <c r="DF8" i="365"/>
  <c r="DE8" i="365"/>
  <c r="DD8" i="365"/>
  <c r="DC8" i="365"/>
  <c r="DB8" i="365"/>
  <c r="DA8" i="365"/>
  <c r="CZ8" i="365"/>
  <c r="CY8" i="365"/>
  <c r="CX8" i="365"/>
  <c r="CW8" i="365"/>
  <c r="CV8" i="365"/>
  <c r="CU8" i="365"/>
  <c r="CT8" i="365"/>
  <c r="CS8" i="365"/>
  <c r="CR8" i="365"/>
  <c r="CQ8" i="365"/>
  <c r="CP8" i="365"/>
  <c r="CO8" i="365"/>
  <c r="CN8" i="365"/>
  <c r="CM8" i="365"/>
  <c r="CL8" i="365"/>
  <c r="CK8" i="365"/>
  <c r="CJ8" i="365"/>
  <c r="CI8" i="365"/>
  <c r="CH8" i="365"/>
  <c r="CG8" i="365"/>
  <c r="CF8" i="365"/>
  <c r="CE8" i="365"/>
  <c r="CD8" i="365"/>
  <c r="CC8" i="365"/>
  <c r="CB8" i="365"/>
  <c r="CA8" i="365"/>
  <c r="BZ8" i="365"/>
  <c r="BY8" i="365"/>
  <c r="BX8" i="365"/>
  <c r="BW8" i="365"/>
  <c r="BV8" i="365"/>
  <c r="BU8" i="365"/>
  <c r="BT8" i="365"/>
  <c r="BS8" i="365"/>
  <c r="BR8" i="365"/>
  <c r="BQ8" i="365"/>
  <c r="BP8" i="365"/>
  <c r="BO8" i="365"/>
  <c r="BN8" i="365"/>
  <c r="BM8" i="365"/>
  <c r="BL8" i="365"/>
  <c r="BK8" i="365"/>
  <c r="BJ8" i="365"/>
  <c r="BI8" i="365"/>
  <c r="BH8" i="365"/>
  <c r="BG8" i="365"/>
  <c r="BF8" i="365"/>
  <c r="BE8" i="365"/>
  <c r="BD8" i="365"/>
  <c r="BC8" i="365"/>
  <c r="BB8" i="365"/>
  <c r="BA8" i="365"/>
  <c r="AZ8" i="365"/>
  <c r="AY8" i="365"/>
  <c r="AX8" i="365"/>
  <c r="AW8" i="365"/>
  <c r="AV8" i="365"/>
  <c r="AU8" i="365"/>
  <c r="AT8" i="365"/>
  <c r="AS8" i="365"/>
  <c r="AR8" i="365"/>
  <c r="AQ8" i="365"/>
  <c r="AP8" i="365"/>
  <c r="AO8" i="365"/>
  <c r="AN8" i="365"/>
  <c r="AM8" i="365"/>
  <c r="AL8" i="365"/>
  <c r="AK8" i="365"/>
  <c r="AJ8" i="365"/>
  <c r="AI8" i="365"/>
  <c r="AH8" i="365"/>
  <c r="AG8" i="365"/>
  <c r="AF8" i="365"/>
  <c r="AE8" i="365"/>
  <c r="AD8" i="365"/>
  <c r="AC8" i="365"/>
  <c r="AB8" i="365"/>
  <c r="AA8" i="365"/>
  <c r="Z8" i="365"/>
  <c r="Y8" i="365"/>
  <c r="X8" i="365"/>
  <c r="W8" i="365"/>
  <c r="V8" i="365"/>
  <c r="U8" i="365"/>
  <c r="T8" i="365"/>
  <c r="S8" i="365"/>
  <c r="M7" i="365"/>
  <c r="B16" i="364"/>
  <c r="F14" i="364"/>
  <c r="F13" i="364"/>
  <c r="F12" i="364"/>
  <c r="A10" i="364"/>
  <c r="DM8" i="364"/>
  <c r="DL8" i="364"/>
  <c r="DK8" i="364"/>
  <c r="DJ8" i="364"/>
  <c r="DI8" i="364"/>
  <c r="DH8" i="364"/>
  <c r="DG8" i="364"/>
  <c r="DF8" i="364"/>
  <c r="DE8" i="364"/>
  <c r="DD8" i="364"/>
  <c r="DC8" i="364"/>
  <c r="DB8" i="364"/>
  <c r="DA8" i="364"/>
  <c r="CZ8" i="364"/>
  <c r="CY8" i="364"/>
  <c r="CX8" i="364"/>
  <c r="CW8" i="364"/>
  <c r="CV8" i="364"/>
  <c r="CU8" i="364"/>
  <c r="CT8" i="364"/>
  <c r="CS8" i="364"/>
  <c r="CR8" i="364"/>
  <c r="CQ8" i="364"/>
  <c r="CP8" i="364"/>
  <c r="CO8" i="364"/>
  <c r="CN8" i="364"/>
  <c r="CM8" i="364"/>
  <c r="CL8" i="364"/>
  <c r="CK8" i="364"/>
  <c r="CJ8" i="364"/>
  <c r="CI8" i="364"/>
  <c r="CH8" i="364"/>
  <c r="CG8" i="364"/>
  <c r="CF8" i="364"/>
  <c r="CE8" i="364"/>
  <c r="CD8" i="364"/>
  <c r="CC8" i="364"/>
  <c r="CB8" i="364"/>
  <c r="CA8" i="364"/>
  <c r="BZ8" i="364"/>
  <c r="BY8" i="364"/>
  <c r="BX8" i="364"/>
  <c r="BW8" i="364"/>
  <c r="BV8" i="364"/>
  <c r="BU8" i="364"/>
  <c r="BT8" i="364"/>
  <c r="BS8" i="364"/>
  <c r="BR8" i="364"/>
  <c r="BQ8" i="364"/>
  <c r="BP8" i="364"/>
  <c r="BO8" i="364"/>
  <c r="BN8" i="364"/>
  <c r="BM8" i="364"/>
  <c r="BL8" i="364"/>
  <c r="BK8" i="364"/>
  <c r="BJ8" i="364"/>
  <c r="BI8" i="364"/>
  <c r="BH8" i="364"/>
  <c r="BG8" i="364"/>
  <c r="BF8" i="364"/>
  <c r="BE8" i="364"/>
  <c r="BD8" i="364"/>
  <c r="BC8" i="364"/>
  <c r="BB8" i="364"/>
  <c r="BA8" i="364"/>
  <c r="AZ8" i="364"/>
  <c r="AY8" i="364"/>
  <c r="AX8" i="364"/>
  <c r="AW8" i="364"/>
  <c r="AV8" i="364"/>
  <c r="AU8" i="364"/>
  <c r="AT8" i="364"/>
  <c r="AS8" i="364"/>
  <c r="AR8" i="364"/>
  <c r="AQ8" i="364"/>
  <c r="AP8" i="364"/>
  <c r="AO8" i="364"/>
  <c r="AN8" i="364"/>
  <c r="AM8" i="364"/>
  <c r="AL8" i="364"/>
  <c r="AK8" i="364"/>
  <c r="AJ8" i="364"/>
  <c r="AI8" i="364"/>
  <c r="AH8" i="364"/>
  <c r="AG8" i="364"/>
  <c r="AF8" i="364"/>
  <c r="AE8" i="364"/>
  <c r="AD8" i="364"/>
  <c r="AC8" i="364"/>
  <c r="AB8" i="364"/>
  <c r="AA8" i="364"/>
  <c r="Z8" i="364"/>
  <c r="Y8" i="364"/>
  <c r="X8" i="364"/>
  <c r="W8" i="364"/>
  <c r="V8" i="364"/>
  <c r="U8" i="364"/>
  <c r="T8" i="364"/>
  <c r="S8" i="364"/>
  <c r="M7" i="364"/>
  <c r="B16" i="363"/>
  <c r="F14" i="363"/>
  <c r="F13" i="363"/>
  <c r="F12" i="363"/>
  <c r="A10" i="363"/>
  <c r="DM8" i="363"/>
  <c r="DL8" i="363"/>
  <c r="DK8" i="363"/>
  <c r="DJ8" i="363"/>
  <c r="DI8" i="363"/>
  <c r="DH8" i="363"/>
  <c r="DG8" i="363"/>
  <c r="DF8" i="363"/>
  <c r="DE8" i="363"/>
  <c r="DD8" i="363"/>
  <c r="DC8" i="363"/>
  <c r="DB8" i="363"/>
  <c r="DA8" i="363"/>
  <c r="CZ8" i="363"/>
  <c r="CY8" i="363"/>
  <c r="CX8" i="363"/>
  <c r="CW8" i="363"/>
  <c r="CV8" i="363"/>
  <c r="CU8" i="363"/>
  <c r="CT8" i="363"/>
  <c r="CS8" i="363"/>
  <c r="CR8" i="363"/>
  <c r="CQ8" i="363"/>
  <c r="CP8" i="363"/>
  <c r="CO8" i="363"/>
  <c r="CN8" i="363"/>
  <c r="CM8" i="363"/>
  <c r="CL8" i="363"/>
  <c r="CK8" i="363"/>
  <c r="CJ8" i="363"/>
  <c r="CI8" i="363"/>
  <c r="CH8" i="363"/>
  <c r="CG8" i="363"/>
  <c r="CF8" i="363"/>
  <c r="CE8" i="363"/>
  <c r="CD8" i="363"/>
  <c r="CC8" i="363"/>
  <c r="CB8" i="363"/>
  <c r="CA8" i="363"/>
  <c r="BZ8" i="363"/>
  <c r="BY8" i="363"/>
  <c r="BX8" i="363"/>
  <c r="BW8" i="363"/>
  <c r="BV8" i="363"/>
  <c r="BU8" i="363"/>
  <c r="BT8" i="363"/>
  <c r="BS8" i="363"/>
  <c r="BR8" i="363"/>
  <c r="BQ8" i="363"/>
  <c r="BP8" i="363"/>
  <c r="BO8" i="363"/>
  <c r="BN8" i="363"/>
  <c r="BM8" i="363"/>
  <c r="BL8" i="363"/>
  <c r="BK8" i="363"/>
  <c r="BJ8" i="363"/>
  <c r="BI8" i="363"/>
  <c r="BH8" i="363"/>
  <c r="BG8" i="363"/>
  <c r="BF8" i="363"/>
  <c r="BE8" i="363"/>
  <c r="BD8" i="363"/>
  <c r="BC8" i="363"/>
  <c r="BB8" i="363"/>
  <c r="BA8" i="363"/>
  <c r="AZ8" i="363"/>
  <c r="AY8" i="363"/>
  <c r="AX8" i="363"/>
  <c r="AW8" i="363"/>
  <c r="AV8" i="363"/>
  <c r="AU8" i="363"/>
  <c r="AT8" i="363"/>
  <c r="AS8" i="363"/>
  <c r="AR8" i="363"/>
  <c r="AQ8" i="363"/>
  <c r="AP8" i="363"/>
  <c r="AO8" i="363"/>
  <c r="AN8" i="363"/>
  <c r="AM8" i="363"/>
  <c r="AL8" i="363"/>
  <c r="AK8" i="363"/>
  <c r="AJ8" i="363"/>
  <c r="AI8" i="363"/>
  <c r="AH8" i="363"/>
  <c r="AG8" i="363"/>
  <c r="AF8" i="363"/>
  <c r="AE8" i="363"/>
  <c r="AD8" i="363"/>
  <c r="AC8" i="363"/>
  <c r="AB8" i="363"/>
  <c r="AA8" i="363"/>
  <c r="Z8" i="363"/>
  <c r="Y8" i="363"/>
  <c r="X8" i="363"/>
  <c r="W8" i="363"/>
  <c r="V8" i="363"/>
  <c r="U8" i="363"/>
  <c r="T8" i="363"/>
  <c r="S8" i="363"/>
  <c r="M7" i="363"/>
  <c r="B16" i="362"/>
  <c r="F14" i="362"/>
  <c r="F13" i="362"/>
  <c r="F12" i="362"/>
  <c r="A10" i="362"/>
  <c r="DM8" i="362"/>
  <c r="DL8" i="362"/>
  <c r="DK8" i="362"/>
  <c r="DJ8" i="362"/>
  <c r="DI8" i="362"/>
  <c r="DH8" i="362"/>
  <c r="DG8" i="362"/>
  <c r="DF8" i="362"/>
  <c r="DE8" i="362"/>
  <c r="DD8" i="362"/>
  <c r="DC8" i="362"/>
  <c r="DB8" i="362"/>
  <c r="DA8" i="362"/>
  <c r="CZ8" i="362"/>
  <c r="CY8" i="362"/>
  <c r="CX8" i="362"/>
  <c r="CW8" i="362"/>
  <c r="CV8" i="362"/>
  <c r="CU8" i="362"/>
  <c r="CT8" i="362"/>
  <c r="CS8" i="362"/>
  <c r="CR8" i="362"/>
  <c r="CQ8" i="362"/>
  <c r="CP8" i="362"/>
  <c r="CO8" i="362"/>
  <c r="CN8" i="362"/>
  <c r="CM8" i="362"/>
  <c r="CL8" i="362"/>
  <c r="CK8" i="362"/>
  <c r="CJ8" i="362"/>
  <c r="CI8" i="362"/>
  <c r="CH8" i="362"/>
  <c r="CG8" i="362"/>
  <c r="CF8" i="362"/>
  <c r="CE8" i="362"/>
  <c r="CD8" i="362"/>
  <c r="CC8" i="362"/>
  <c r="CB8" i="362"/>
  <c r="CA8" i="362"/>
  <c r="BZ8" i="362"/>
  <c r="BY8" i="362"/>
  <c r="BX8" i="362"/>
  <c r="BW8" i="362"/>
  <c r="BV8" i="362"/>
  <c r="BU8" i="362"/>
  <c r="BT8" i="362"/>
  <c r="BS8" i="362"/>
  <c r="BR8" i="362"/>
  <c r="BQ8" i="362"/>
  <c r="BP8" i="362"/>
  <c r="BO8" i="362"/>
  <c r="BN8" i="362"/>
  <c r="BM8" i="362"/>
  <c r="BL8" i="362"/>
  <c r="BK8" i="362"/>
  <c r="BJ8" i="362"/>
  <c r="BI8" i="362"/>
  <c r="BH8" i="362"/>
  <c r="BG8" i="362"/>
  <c r="BE8" i="362"/>
  <c r="BD8" i="362"/>
  <c r="BC8" i="362"/>
  <c r="BB8" i="362"/>
  <c r="BA8" i="362"/>
  <c r="AZ8" i="362"/>
  <c r="AY8" i="362"/>
  <c r="AX8" i="362"/>
  <c r="AW8" i="362"/>
  <c r="AV8" i="362"/>
  <c r="AU8" i="362"/>
  <c r="AT8" i="362"/>
  <c r="AS8" i="362"/>
  <c r="AR8" i="362"/>
  <c r="AQ8" i="362"/>
  <c r="AP8" i="362"/>
  <c r="AO8" i="362"/>
  <c r="AN8" i="362"/>
  <c r="AM8" i="362"/>
  <c r="AL8" i="362"/>
  <c r="AK8" i="362"/>
  <c r="AJ8" i="362"/>
  <c r="AI8" i="362"/>
  <c r="AH8" i="362"/>
  <c r="AG8" i="362"/>
  <c r="AF8" i="362"/>
  <c r="AE8" i="362"/>
  <c r="AD8" i="362"/>
  <c r="AC8" i="362"/>
  <c r="AB8" i="362"/>
  <c r="AA8" i="362"/>
  <c r="Z8" i="362"/>
  <c r="Y8" i="362"/>
  <c r="X8" i="362"/>
  <c r="W8" i="362"/>
  <c r="V8" i="362"/>
  <c r="U8" i="362"/>
  <c r="T8" i="362"/>
  <c r="S8" i="362"/>
  <c r="M7" i="362"/>
  <c r="B16" i="361"/>
  <c r="F14" i="361"/>
  <c r="F13" i="361"/>
  <c r="F12" i="361"/>
  <c r="A10" i="361"/>
  <c r="DM8" i="361"/>
  <c r="DL8" i="361"/>
  <c r="DK8" i="361"/>
  <c r="DJ8" i="361"/>
  <c r="DI8" i="361"/>
  <c r="DH8" i="361"/>
  <c r="DG8" i="361"/>
  <c r="DF8" i="361"/>
  <c r="DE8" i="361"/>
  <c r="DD8" i="361"/>
  <c r="DC8" i="361"/>
  <c r="DB8" i="361"/>
  <c r="DA8" i="361"/>
  <c r="CZ8" i="361"/>
  <c r="CY8" i="361"/>
  <c r="CX8" i="361"/>
  <c r="CW8" i="361"/>
  <c r="CV8" i="361"/>
  <c r="CU8" i="361"/>
  <c r="CT8" i="361"/>
  <c r="CS8" i="361"/>
  <c r="CR8" i="361"/>
  <c r="CQ8" i="361"/>
  <c r="CP8" i="361"/>
  <c r="CO8" i="361"/>
  <c r="CN8" i="361"/>
  <c r="CM8" i="361"/>
  <c r="CL8" i="361"/>
  <c r="CK8" i="361"/>
  <c r="CJ8" i="361"/>
  <c r="CI8" i="361"/>
  <c r="CH8" i="361"/>
  <c r="CG8" i="361"/>
  <c r="CF8" i="361"/>
  <c r="CE8" i="361"/>
  <c r="CD8" i="361"/>
  <c r="CC8" i="361"/>
  <c r="CB8" i="361"/>
  <c r="CA8" i="361"/>
  <c r="BZ8" i="361"/>
  <c r="BY8" i="361"/>
  <c r="BX8" i="361"/>
  <c r="BW8" i="361"/>
  <c r="BV8" i="361"/>
  <c r="BU8" i="361"/>
  <c r="BT8" i="361"/>
  <c r="BS8" i="361"/>
  <c r="BR8" i="361"/>
  <c r="BQ8" i="361"/>
  <c r="BP8" i="361"/>
  <c r="BO8" i="361"/>
  <c r="BN8" i="361"/>
  <c r="BM8" i="361"/>
  <c r="BL8" i="361"/>
  <c r="BK8" i="361"/>
  <c r="BJ8" i="361"/>
  <c r="BI8" i="361"/>
  <c r="BH8" i="361"/>
  <c r="BG8" i="361"/>
  <c r="BE8" i="361"/>
  <c r="BD8" i="361"/>
  <c r="BC8" i="361"/>
  <c r="BB8" i="361"/>
  <c r="BA8" i="361"/>
  <c r="AZ8" i="361"/>
  <c r="AY8" i="361"/>
  <c r="AX8" i="361"/>
  <c r="AW8" i="361"/>
  <c r="AV8" i="361"/>
  <c r="AU8" i="361"/>
  <c r="AT8" i="361"/>
  <c r="AS8" i="361"/>
  <c r="AR8" i="361"/>
  <c r="AQ8" i="361"/>
  <c r="AP8" i="361"/>
  <c r="AO8" i="361"/>
  <c r="AN8" i="361"/>
  <c r="AM8" i="361"/>
  <c r="AL8" i="361"/>
  <c r="AK8" i="361"/>
  <c r="AJ8" i="361"/>
  <c r="AI8" i="361"/>
  <c r="AH8" i="361"/>
  <c r="AG8" i="361"/>
  <c r="AF8" i="361"/>
  <c r="AE8" i="361"/>
  <c r="AD8" i="361"/>
  <c r="AC8" i="361"/>
  <c r="AB8" i="361"/>
  <c r="AA8" i="361"/>
  <c r="Z8" i="361"/>
  <c r="Y8" i="361"/>
  <c r="X8" i="361"/>
  <c r="W8" i="361"/>
  <c r="V8" i="361"/>
  <c r="U8" i="361"/>
  <c r="T8" i="361"/>
  <c r="S8" i="361"/>
  <c r="M7" i="361"/>
  <c r="B18" i="360"/>
  <c r="F16" i="360"/>
  <c r="F15" i="360"/>
  <c r="F14" i="360"/>
  <c r="A12" i="360"/>
  <c r="DM10" i="360"/>
  <c r="DL10" i="360"/>
  <c r="DK10" i="360"/>
  <c r="DJ10" i="360"/>
  <c r="DI10" i="360"/>
  <c r="DH10" i="360"/>
  <c r="DG10" i="360"/>
  <c r="DF10" i="360"/>
  <c r="DE10" i="360"/>
  <c r="DD10" i="360"/>
  <c r="DC10" i="360"/>
  <c r="DB10" i="360"/>
  <c r="DA10" i="360"/>
  <c r="CZ10" i="360"/>
  <c r="CY10" i="360"/>
  <c r="CX10" i="360"/>
  <c r="CW10" i="360"/>
  <c r="CV10" i="360"/>
  <c r="CU10" i="360"/>
  <c r="CT10" i="360"/>
  <c r="CS10" i="360"/>
  <c r="CR10" i="360"/>
  <c r="CQ10" i="360"/>
  <c r="CP10" i="360"/>
  <c r="CO10" i="360"/>
  <c r="CN10" i="360"/>
  <c r="CM10" i="360"/>
  <c r="CL10" i="360"/>
  <c r="CK10" i="360"/>
  <c r="CJ10" i="360"/>
  <c r="CI10" i="360"/>
  <c r="CH10" i="360"/>
  <c r="CG10" i="360"/>
  <c r="CF10" i="360"/>
  <c r="CE10" i="360"/>
  <c r="CD10" i="360"/>
  <c r="CC10" i="360"/>
  <c r="CB10" i="360"/>
  <c r="CA10" i="360"/>
  <c r="BZ10" i="360"/>
  <c r="BY10" i="360"/>
  <c r="BX10" i="360"/>
  <c r="BW10" i="360"/>
  <c r="BV10" i="360"/>
  <c r="BU10" i="360"/>
  <c r="BT10" i="360"/>
  <c r="BS10" i="360"/>
  <c r="BR10" i="360"/>
  <c r="BQ10" i="360"/>
  <c r="BP10" i="360"/>
  <c r="BO10" i="360"/>
  <c r="BN10" i="360"/>
  <c r="BM10" i="360"/>
  <c r="BL10" i="360"/>
  <c r="BK10" i="360"/>
  <c r="BJ10" i="360"/>
  <c r="BI10" i="360"/>
  <c r="BH10" i="360"/>
  <c r="BG10" i="360"/>
  <c r="BF10" i="360"/>
  <c r="BE10" i="360"/>
  <c r="BD10" i="360"/>
  <c r="BC10" i="360"/>
  <c r="BB10" i="360"/>
  <c r="BA10" i="360"/>
  <c r="AZ10" i="360"/>
  <c r="AY10" i="360"/>
  <c r="AX10" i="360"/>
  <c r="AW10" i="360"/>
  <c r="AV10" i="360"/>
  <c r="AU10" i="360"/>
  <c r="AT10" i="360"/>
  <c r="AS10" i="360"/>
  <c r="AR10" i="360"/>
  <c r="AQ10" i="360"/>
  <c r="AP10" i="360"/>
  <c r="AO10" i="360"/>
  <c r="AN10" i="360"/>
  <c r="AM10" i="360"/>
  <c r="AL10" i="360"/>
  <c r="AK10" i="360"/>
  <c r="AJ10" i="360"/>
  <c r="AI10" i="360"/>
  <c r="AH10" i="360"/>
  <c r="AG10" i="360"/>
  <c r="AF10" i="360"/>
  <c r="AE10" i="360"/>
  <c r="AD10" i="360"/>
  <c r="AC10" i="360"/>
  <c r="AB10" i="360"/>
  <c r="AA10" i="360"/>
  <c r="Z10" i="360"/>
  <c r="Y10" i="360"/>
  <c r="X10" i="360"/>
  <c r="W10" i="360"/>
  <c r="V10" i="360"/>
  <c r="U10" i="360"/>
  <c r="T10" i="360"/>
  <c r="S10" i="360"/>
  <c r="M9" i="360"/>
  <c r="P9" i="360" s="1"/>
  <c r="M8" i="360"/>
  <c r="P8" i="360" s="1"/>
  <c r="M7" i="360"/>
  <c r="P7" i="360" s="1"/>
  <c r="B16" i="359"/>
  <c r="F14" i="359"/>
  <c r="F13" i="359"/>
  <c r="F12" i="359"/>
  <c r="A10" i="359"/>
  <c r="DM8" i="359"/>
  <c r="DL8" i="359"/>
  <c r="DK8" i="359"/>
  <c r="DJ8" i="359"/>
  <c r="DI8" i="359"/>
  <c r="DH8" i="359"/>
  <c r="DG8" i="359"/>
  <c r="DF8" i="359"/>
  <c r="DE8" i="359"/>
  <c r="DD8" i="359"/>
  <c r="DC8" i="359"/>
  <c r="DB8" i="359"/>
  <c r="DA8" i="359"/>
  <c r="CZ8" i="359"/>
  <c r="CY8" i="359"/>
  <c r="CX8" i="359"/>
  <c r="CW8" i="359"/>
  <c r="CV8" i="359"/>
  <c r="CU8" i="359"/>
  <c r="CT8" i="359"/>
  <c r="CS8" i="359"/>
  <c r="CR8" i="359"/>
  <c r="CP8" i="359"/>
  <c r="CO8" i="359"/>
  <c r="CN8" i="359"/>
  <c r="CM8" i="359"/>
  <c r="CL8" i="359"/>
  <c r="CK8" i="359"/>
  <c r="CJ8" i="359"/>
  <c r="CI8" i="359"/>
  <c r="CH8" i="359"/>
  <c r="CG8" i="359"/>
  <c r="CF8" i="359"/>
  <c r="CE8" i="359"/>
  <c r="CD8" i="359"/>
  <c r="CC8" i="359"/>
  <c r="CB8" i="359"/>
  <c r="CA8" i="359"/>
  <c r="BZ8" i="359"/>
  <c r="BY8" i="359"/>
  <c r="BX8" i="359"/>
  <c r="BW8" i="359"/>
  <c r="BV8" i="359"/>
  <c r="BU8" i="359"/>
  <c r="BT8" i="359"/>
  <c r="BS8" i="359"/>
  <c r="BR8" i="359"/>
  <c r="BQ8" i="359"/>
  <c r="BP8" i="359"/>
  <c r="BO8" i="359"/>
  <c r="BN8" i="359"/>
  <c r="BM8" i="359"/>
  <c r="BL8" i="359"/>
  <c r="BK8" i="359"/>
  <c r="BJ8" i="359"/>
  <c r="BI8" i="359"/>
  <c r="BH8" i="359"/>
  <c r="BG8" i="359"/>
  <c r="BF8" i="359"/>
  <c r="BE8" i="359"/>
  <c r="BD8" i="359"/>
  <c r="BC8" i="359"/>
  <c r="BB8" i="359"/>
  <c r="BA8" i="359"/>
  <c r="AZ8" i="359"/>
  <c r="AY8" i="359"/>
  <c r="AX8" i="359"/>
  <c r="AW8" i="359"/>
  <c r="AV8" i="359"/>
  <c r="AU8" i="359"/>
  <c r="AT8" i="359"/>
  <c r="AS8" i="359"/>
  <c r="AR8" i="359"/>
  <c r="AQ8" i="359"/>
  <c r="AP8" i="359"/>
  <c r="AO8" i="359"/>
  <c r="AN8" i="359"/>
  <c r="AM8" i="359"/>
  <c r="AL8" i="359"/>
  <c r="AK8" i="359"/>
  <c r="AJ8" i="359"/>
  <c r="AI8" i="359"/>
  <c r="AH8" i="359"/>
  <c r="AG8" i="359"/>
  <c r="AF8" i="359"/>
  <c r="AE8" i="359"/>
  <c r="AD8" i="359"/>
  <c r="AC8" i="359"/>
  <c r="AB8" i="359"/>
  <c r="AA8" i="359"/>
  <c r="Z8" i="359"/>
  <c r="Y8" i="359"/>
  <c r="X8" i="359"/>
  <c r="W8" i="359"/>
  <c r="V8" i="359"/>
  <c r="U8" i="359"/>
  <c r="T8" i="359"/>
  <c r="S8" i="359"/>
  <c r="M7" i="359"/>
  <c r="B16" i="358"/>
  <c r="F14" i="358"/>
  <c r="F13" i="358"/>
  <c r="F12" i="358"/>
  <c r="F11" i="358"/>
  <c r="A10" i="358"/>
  <c r="DM8" i="358"/>
  <c r="DL8" i="358"/>
  <c r="DK8" i="358"/>
  <c r="DJ8" i="358"/>
  <c r="DI8" i="358"/>
  <c r="DH8" i="358"/>
  <c r="DG8" i="358"/>
  <c r="DF8" i="358"/>
  <c r="DE8" i="358"/>
  <c r="DD8" i="358"/>
  <c r="DC8" i="358"/>
  <c r="DB8" i="358"/>
  <c r="DA8" i="358"/>
  <c r="CZ8" i="358"/>
  <c r="CY8" i="358"/>
  <c r="CX8" i="358"/>
  <c r="CW8" i="358"/>
  <c r="CV8" i="358"/>
  <c r="CU8" i="358"/>
  <c r="CT8" i="358"/>
  <c r="CS8" i="358"/>
  <c r="CR8" i="358"/>
  <c r="CQ8" i="358"/>
  <c r="CP8" i="358"/>
  <c r="CO8" i="358"/>
  <c r="CN8" i="358"/>
  <c r="CM8" i="358"/>
  <c r="CL8" i="358"/>
  <c r="CK8" i="358"/>
  <c r="CJ8" i="358"/>
  <c r="CI8" i="358"/>
  <c r="CH8" i="358"/>
  <c r="CG8" i="358"/>
  <c r="CF8" i="358"/>
  <c r="CE8" i="358"/>
  <c r="CD8" i="358"/>
  <c r="CC8" i="358"/>
  <c r="CB8" i="358"/>
  <c r="CA8" i="358"/>
  <c r="BZ8" i="358"/>
  <c r="BY8" i="358"/>
  <c r="BX8" i="358"/>
  <c r="BW8" i="358"/>
  <c r="BV8" i="358"/>
  <c r="BU8" i="358"/>
  <c r="BT8" i="358"/>
  <c r="BS8" i="358"/>
  <c r="BR8" i="358"/>
  <c r="BQ8" i="358"/>
  <c r="BP8" i="358"/>
  <c r="BO8" i="358"/>
  <c r="BN8" i="358"/>
  <c r="BM8" i="358"/>
  <c r="BL8" i="358"/>
  <c r="BK8" i="358"/>
  <c r="BJ8" i="358"/>
  <c r="BI8" i="358"/>
  <c r="BH8" i="358"/>
  <c r="BG8" i="358"/>
  <c r="BF8" i="358"/>
  <c r="BE8" i="358"/>
  <c r="BD8" i="358"/>
  <c r="BC8" i="358"/>
  <c r="BB8" i="358"/>
  <c r="BA8" i="358"/>
  <c r="AZ8" i="358"/>
  <c r="AY8" i="358"/>
  <c r="AX8" i="358"/>
  <c r="AW8" i="358"/>
  <c r="AV8" i="358"/>
  <c r="AU8" i="358"/>
  <c r="AT8" i="358"/>
  <c r="AS8" i="358"/>
  <c r="AR8" i="358"/>
  <c r="AQ8" i="358"/>
  <c r="AP8" i="358"/>
  <c r="AO8" i="358"/>
  <c r="AN8" i="358"/>
  <c r="AM8" i="358"/>
  <c r="AL8" i="358"/>
  <c r="AK8" i="358"/>
  <c r="AJ8" i="358"/>
  <c r="AI8" i="358"/>
  <c r="AH8" i="358"/>
  <c r="AG8" i="358"/>
  <c r="AF8" i="358"/>
  <c r="AE8" i="358"/>
  <c r="AD8" i="358"/>
  <c r="AC8" i="358"/>
  <c r="AB8" i="358"/>
  <c r="AA8" i="358"/>
  <c r="Z8" i="358"/>
  <c r="Y8" i="358"/>
  <c r="X8" i="358"/>
  <c r="W8" i="358"/>
  <c r="V8" i="358"/>
  <c r="U8" i="358"/>
  <c r="T8" i="358"/>
  <c r="S8" i="358"/>
  <c r="M7" i="358"/>
  <c r="Q7" i="358" s="1"/>
  <c r="B16" i="357"/>
  <c r="F14" i="357"/>
  <c r="F13" i="357"/>
  <c r="F12" i="357"/>
  <c r="A10" i="357"/>
  <c r="DM8" i="357"/>
  <c r="DL8" i="357"/>
  <c r="DK8" i="357"/>
  <c r="DJ8" i="357"/>
  <c r="DI8" i="357"/>
  <c r="DH8" i="357"/>
  <c r="DG8" i="357"/>
  <c r="DF8" i="357"/>
  <c r="DE8" i="357"/>
  <c r="DD8" i="357"/>
  <c r="DC8" i="357"/>
  <c r="DB8" i="357"/>
  <c r="DA8" i="357"/>
  <c r="CZ8" i="357"/>
  <c r="CY8" i="357"/>
  <c r="CX8" i="357"/>
  <c r="CW8" i="357"/>
  <c r="CV8" i="357"/>
  <c r="CU8" i="357"/>
  <c r="CT8" i="357"/>
  <c r="CS8" i="357"/>
  <c r="CR8" i="357"/>
  <c r="CQ8" i="357"/>
  <c r="CP8" i="357"/>
  <c r="CO8" i="357"/>
  <c r="CN8" i="357"/>
  <c r="CM8" i="357"/>
  <c r="CL8" i="357"/>
  <c r="CK8" i="357"/>
  <c r="CJ8" i="357"/>
  <c r="CI8" i="357"/>
  <c r="CH8" i="357"/>
  <c r="CG8" i="357"/>
  <c r="CF8" i="357"/>
  <c r="CE8" i="357"/>
  <c r="CD8" i="357"/>
  <c r="CC8" i="357"/>
  <c r="CB8" i="357"/>
  <c r="CA8" i="357"/>
  <c r="BZ8" i="357"/>
  <c r="BY8" i="357"/>
  <c r="BX8" i="357"/>
  <c r="BW8" i="357"/>
  <c r="BV8" i="357"/>
  <c r="BU8" i="357"/>
  <c r="BT8" i="357"/>
  <c r="BS8" i="357"/>
  <c r="BR8" i="357"/>
  <c r="BQ8" i="357"/>
  <c r="BP8" i="357"/>
  <c r="BO8" i="357"/>
  <c r="BN8" i="357"/>
  <c r="BM8" i="357"/>
  <c r="BL8" i="357"/>
  <c r="BK8" i="357"/>
  <c r="BJ8" i="357"/>
  <c r="BI8" i="357"/>
  <c r="BH8" i="357"/>
  <c r="BG8" i="357"/>
  <c r="BF8" i="357"/>
  <c r="BE8" i="357"/>
  <c r="BD8" i="357"/>
  <c r="BC8" i="357"/>
  <c r="BB8" i="357"/>
  <c r="BA8" i="357"/>
  <c r="AZ8" i="357"/>
  <c r="AY8" i="357"/>
  <c r="AX8" i="357"/>
  <c r="AW8" i="357"/>
  <c r="AV8" i="357"/>
  <c r="AU8" i="357"/>
  <c r="AT8" i="357"/>
  <c r="AS8" i="357"/>
  <c r="AR8" i="357"/>
  <c r="AQ8" i="357"/>
  <c r="AP8" i="357"/>
  <c r="AO8" i="357"/>
  <c r="AN8" i="357"/>
  <c r="AM8" i="357"/>
  <c r="AL8" i="357"/>
  <c r="AK8" i="357"/>
  <c r="AJ8" i="357"/>
  <c r="AI8" i="357"/>
  <c r="AH8" i="357"/>
  <c r="AG8" i="357"/>
  <c r="AF8" i="357"/>
  <c r="AE8" i="357"/>
  <c r="AD8" i="357"/>
  <c r="AC8" i="357"/>
  <c r="AB8" i="357"/>
  <c r="AA8" i="357"/>
  <c r="Z8" i="357"/>
  <c r="Y8" i="357"/>
  <c r="X8" i="357"/>
  <c r="W8" i="357"/>
  <c r="V8" i="357"/>
  <c r="U8" i="357"/>
  <c r="T8" i="357"/>
  <c r="S8" i="357"/>
  <c r="M7" i="357"/>
  <c r="Q7" i="357" s="1"/>
  <c r="B17" i="356"/>
  <c r="F15" i="356"/>
  <c r="F14" i="356"/>
  <c r="F13" i="356"/>
  <c r="A11" i="356"/>
  <c r="DM9" i="356"/>
  <c r="DL9" i="356"/>
  <c r="DK9" i="356"/>
  <c r="DJ9" i="356"/>
  <c r="DI9" i="356"/>
  <c r="DH9" i="356"/>
  <c r="DG9" i="356"/>
  <c r="DF9" i="356"/>
  <c r="DE9" i="356"/>
  <c r="DD9" i="356"/>
  <c r="DC9" i="356"/>
  <c r="DB9" i="356"/>
  <c r="DA9" i="356"/>
  <c r="CZ9" i="356"/>
  <c r="CY9" i="356"/>
  <c r="CX9" i="356"/>
  <c r="CW9" i="356"/>
  <c r="CV9" i="356"/>
  <c r="CU9" i="356"/>
  <c r="CT9" i="356"/>
  <c r="CS9" i="356"/>
  <c r="CR9" i="356"/>
  <c r="CQ9" i="356"/>
  <c r="CP9" i="356"/>
  <c r="CO9" i="356"/>
  <c r="CN9" i="356"/>
  <c r="CM9" i="356"/>
  <c r="CL9" i="356"/>
  <c r="CK9" i="356"/>
  <c r="CJ9" i="356"/>
  <c r="CI9" i="356"/>
  <c r="CH9" i="356"/>
  <c r="CG9" i="356"/>
  <c r="CF9" i="356"/>
  <c r="CE9" i="356"/>
  <c r="CD9" i="356"/>
  <c r="CC9" i="356"/>
  <c r="CB9" i="356"/>
  <c r="CA9" i="356"/>
  <c r="BZ9" i="356"/>
  <c r="BY9" i="356"/>
  <c r="BX9" i="356"/>
  <c r="BW9" i="356"/>
  <c r="BV9" i="356"/>
  <c r="BU9" i="356"/>
  <c r="BT9" i="356"/>
  <c r="BS9" i="356"/>
  <c r="BR9" i="356"/>
  <c r="BQ9" i="356"/>
  <c r="BP9" i="356"/>
  <c r="BO9" i="356"/>
  <c r="BN9" i="356"/>
  <c r="BM9" i="356"/>
  <c r="BL9" i="356"/>
  <c r="BK9" i="356"/>
  <c r="BJ9" i="356"/>
  <c r="BI9" i="356"/>
  <c r="BH9" i="356"/>
  <c r="BG9" i="356"/>
  <c r="BF9" i="356"/>
  <c r="BE9" i="356"/>
  <c r="BD9" i="356"/>
  <c r="BC9" i="356"/>
  <c r="BB9" i="356"/>
  <c r="BA9" i="356"/>
  <c r="AZ9" i="356"/>
  <c r="AY9" i="356"/>
  <c r="AX9" i="356"/>
  <c r="AW9" i="356"/>
  <c r="AV9" i="356"/>
  <c r="AU9" i="356"/>
  <c r="AT9" i="356"/>
  <c r="AS9" i="356"/>
  <c r="AR9" i="356"/>
  <c r="AQ9" i="356"/>
  <c r="AP9" i="356"/>
  <c r="AO9" i="356"/>
  <c r="AN9" i="356"/>
  <c r="AM9" i="356"/>
  <c r="AL9" i="356"/>
  <c r="AK9" i="356"/>
  <c r="AJ9" i="356"/>
  <c r="AI9" i="356"/>
  <c r="AH9" i="356"/>
  <c r="AG9" i="356"/>
  <c r="AF9" i="356"/>
  <c r="AE9" i="356"/>
  <c r="AD9" i="356"/>
  <c r="AC9" i="356"/>
  <c r="AB9" i="356"/>
  <c r="AA9" i="356"/>
  <c r="Z9" i="356"/>
  <c r="Y9" i="356"/>
  <c r="X9" i="356"/>
  <c r="W9" i="356"/>
  <c r="V9" i="356"/>
  <c r="U9" i="356"/>
  <c r="T9" i="356"/>
  <c r="S9" i="356"/>
  <c r="M8" i="356"/>
  <c r="P8" i="356" s="1"/>
  <c r="M7" i="356"/>
  <c r="P7" i="356" s="1"/>
  <c r="B16" i="355"/>
  <c r="F14" i="355"/>
  <c r="F13" i="355"/>
  <c r="F12" i="355"/>
  <c r="A10" i="355"/>
  <c r="DM8" i="355"/>
  <c r="DL8" i="355"/>
  <c r="DK8" i="355"/>
  <c r="DJ8" i="355"/>
  <c r="DI8" i="355"/>
  <c r="DH8" i="355"/>
  <c r="DG8" i="355"/>
  <c r="DF8" i="355"/>
  <c r="DE8" i="355"/>
  <c r="DD8" i="355"/>
  <c r="DC8" i="355"/>
  <c r="DB8" i="355"/>
  <c r="DA8" i="355"/>
  <c r="CZ8" i="355"/>
  <c r="CY8" i="355"/>
  <c r="CX8" i="355"/>
  <c r="CW8" i="355"/>
  <c r="CV8" i="355"/>
  <c r="CU8" i="355"/>
  <c r="CT8" i="355"/>
  <c r="CS8" i="355"/>
  <c r="CR8" i="355"/>
  <c r="CQ8" i="355"/>
  <c r="CP8" i="355"/>
  <c r="CO8" i="355"/>
  <c r="CN8" i="355"/>
  <c r="CM8" i="355"/>
  <c r="CL8" i="355"/>
  <c r="CK8" i="355"/>
  <c r="CJ8" i="355"/>
  <c r="CI8" i="355"/>
  <c r="CH8" i="355"/>
  <c r="CG8" i="355"/>
  <c r="CF8" i="355"/>
  <c r="CE8" i="355"/>
  <c r="CD8" i="355"/>
  <c r="CC8" i="355"/>
  <c r="CB8" i="355"/>
  <c r="CA8" i="355"/>
  <c r="BZ8" i="355"/>
  <c r="BY8" i="355"/>
  <c r="BX8" i="355"/>
  <c r="BW8" i="355"/>
  <c r="BV8" i="355"/>
  <c r="BU8" i="355"/>
  <c r="BT8" i="355"/>
  <c r="BS8" i="355"/>
  <c r="BR8" i="355"/>
  <c r="BQ8" i="355"/>
  <c r="BP8" i="355"/>
  <c r="BN8" i="355"/>
  <c r="BM8" i="355"/>
  <c r="BL8" i="355"/>
  <c r="BK8" i="355"/>
  <c r="BJ8" i="355"/>
  <c r="BI8" i="355"/>
  <c r="BH8" i="355"/>
  <c r="BG8" i="355"/>
  <c r="BF8" i="355"/>
  <c r="BE8" i="355"/>
  <c r="BD8" i="355"/>
  <c r="BC8" i="355"/>
  <c r="BB8" i="355"/>
  <c r="BA8" i="355"/>
  <c r="AZ8" i="355"/>
  <c r="AY8" i="355"/>
  <c r="AX8" i="355"/>
  <c r="AW8" i="355"/>
  <c r="AV8" i="355"/>
  <c r="AU8" i="355"/>
  <c r="AT8" i="355"/>
  <c r="AS8" i="355"/>
  <c r="AR8" i="355"/>
  <c r="AQ8" i="355"/>
  <c r="AP8" i="355"/>
  <c r="AO8" i="355"/>
  <c r="AN8" i="355"/>
  <c r="AM8" i="355"/>
  <c r="AL8" i="355"/>
  <c r="AK8" i="355"/>
  <c r="AJ8" i="355"/>
  <c r="AI8" i="355"/>
  <c r="AH8" i="355"/>
  <c r="AG8" i="355"/>
  <c r="AF8" i="355"/>
  <c r="AE8" i="355"/>
  <c r="AD8" i="355"/>
  <c r="AC8" i="355"/>
  <c r="AB8" i="355"/>
  <c r="AA8" i="355"/>
  <c r="Z8" i="355"/>
  <c r="Y8" i="355"/>
  <c r="X8" i="355"/>
  <c r="W8" i="355"/>
  <c r="V8" i="355"/>
  <c r="U8" i="355"/>
  <c r="T8" i="355"/>
  <c r="S8" i="355"/>
  <c r="M7" i="355"/>
  <c r="P7" i="355" s="1"/>
  <c r="B16" i="354"/>
  <c r="F14" i="354"/>
  <c r="F13" i="354"/>
  <c r="F12" i="354"/>
  <c r="A10" i="354"/>
  <c r="DM8" i="354"/>
  <c r="DL8" i="354"/>
  <c r="DK8" i="354"/>
  <c r="DJ8" i="354"/>
  <c r="DI8" i="354"/>
  <c r="DH8" i="354"/>
  <c r="DG8" i="354"/>
  <c r="DF8" i="354"/>
  <c r="DE8" i="354"/>
  <c r="DD8" i="354"/>
  <c r="DC8" i="354"/>
  <c r="DB8" i="354"/>
  <c r="DA8" i="354"/>
  <c r="CZ8" i="354"/>
  <c r="CY8" i="354"/>
  <c r="CX8" i="354"/>
  <c r="CW8" i="354"/>
  <c r="CV8" i="354"/>
  <c r="CU8" i="354"/>
  <c r="CT8" i="354"/>
  <c r="CS8" i="354"/>
  <c r="CR8" i="354"/>
  <c r="CQ8" i="354"/>
  <c r="CP8" i="354"/>
  <c r="CO8" i="354"/>
  <c r="CN8" i="354"/>
  <c r="CM8" i="354"/>
  <c r="CL8" i="354"/>
  <c r="CK8" i="354"/>
  <c r="CJ8" i="354"/>
  <c r="CI8" i="354"/>
  <c r="CH8" i="354"/>
  <c r="CG8" i="354"/>
  <c r="CF8" i="354"/>
  <c r="CE8" i="354"/>
  <c r="CD8" i="354"/>
  <c r="CC8" i="354"/>
  <c r="CB8" i="354"/>
  <c r="CA8" i="354"/>
  <c r="BZ8" i="354"/>
  <c r="BY8" i="354"/>
  <c r="BX8" i="354"/>
  <c r="BW8" i="354"/>
  <c r="BV8" i="354"/>
  <c r="BU8" i="354"/>
  <c r="BT8" i="354"/>
  <c r="BS8" i="354"/>
  <c r="BR8" i="354"/>
  <c r="BQ8" i="354"/>
  <c r="BP8" i="354"/>
  <c r="BN8" i="354"/>
  <c r="BM8" i="354"/>
  <c r="BL8" i="354"/>
  <c r="BK8" i="354"/>
  <c r="BJ8" i="354"/>
  <c r="BI8" i="354"/>
  <c r="BH8" i="354"/>
  <c r="BG8" i="354"/>
  <c r="BF8" i="354"/>
  <c r="BE8" i="354"/>
  <c r="BD8" i="354"/>
  <c r="BC8" i="354"/>
  <c r="BB8" i="354"/>
  <c r="BA8" i="354"/>
  <c r="AZ8" i="354"/>
  <c r="AY8" i="354"/>
  <c r="AX8" i="354"/>
  <c r="AW8" i="354"/>
  <c r="AV8" i="354"/>
  <c r="AU8" i="354"/>
  <c r="AT8" i="354"/>
  <c r="AS8" i="354"/>
  <c r="AR8" i="354"/>
  <c r="AQ8" i="354"/>
  <c r="AP8" i="354"/>
  <c r="AO8" i="354"/>
  <c r="AN8" i="354"/>
  <c r="AM8" i="354"/>
  <c r="AL8" i="354"/>
  <c r="AK8" i="354"/>
  <c r="AJ8" i="354"/>
  <c r="AI8" i="354"/>
  <c r="AH8" i="354"/>
  <c r="AG8" i="354"/>
  <c r="AF8" i="354"/>
  <c r="AE8" i="354"/>
  <c r="AD8" i="354"/>
  <c r="AC8" i="354"/>
  <c r="AB8" i="354"/>
  <c r="AA8" i="354"/>
  <c r="Z8" i="354"/>
  <c r="Y8" i="354"/>
  <c r="X8" i="354"/>
  <c r="W8" i="354"/>
  <c r="V8" i="354"/>
  <c r="U8" i="354"/>
  <c r="T8" i="354"/>
  <c r="S8" i="354"/>
  <c r="M7" i="354"/>
  <c r="Q7" i="354" s="1"/>
  <c r="B16" i="353"/>
  <c r="F14" i="353"/>
  <c r="F13" i="353"/>
  <c r="F12" i="353"/>
  <c r="A10" i="353"/>
  <c r="DM8" i="353"/>
  <c r="DL8" i="353"/>
  <c r="DK8" i="353"/>
  <c r="DJ8" i="353"/>
  <c r="DI8" i="353"/>
  <c r="DH8" i="353"/>
  <c r="DG8" i="353"/>
  <c r="DF8" i="353"/>
  <c r="DE8" i="353"/>
  <c r="DD8" i="353"/>
  <c r="DC8" i="353"/>
  <c r="DB8" i="353"/>
  <c r="DA8" i="353"/>
  <c r="CZ8" i="353"/>
  <c r="CY8" i="353"/>
  <c r="CX8" i="353"/>
  <c r="CW8" i="353"/>
  <c r="CV8" i="353"/>
  <c r="CU8" i="353"/>
  <c r="CT8" i="353"/>
  <c r="CS8" i="353"/>
  <c r="CR8" i="353"/>
  <c r="CQ8" i="353"/>
  <c r="CP8" i="353"/>
  <c r="CO8" i="353"/>
  <c r="CN8" i="353"/>
  <c r="CM8" i="353"/>
  <c r="CL8" i="353"/>
  <c r="CK8" i="353"/>
  <c r="CJ8" i="353"/>
  <c r="CI8" i="353"/>
  <c r="CH8" i="353"/>
  <c r="CG8" i="353"/>
  <c r="CF8" i="353"/>
  <c r="CE8" i="353"/>
  <c r="CD8" i="353"/>
  <c r="CC8" i="353"/>
  <c r="CB8" i="353"/>
  <c r="CA8" i="353"/>
  <c r="BZ8" i="353"/>
  <c r="BY8" i="353"/>
  <c r="BX8" i="353"/>
  <c r="BW8" i="353"/>
  <c r="BV8" i="353"/>
  <c r="BU8" i="353"/>
  <c r="BT8" i="353"/>
  <c r="BS8" i="353"/>
  <c r="BR8" i="353"/>
  <c r="BQ8" i="353"/>
  <c r="BP8" i="353"/>
  <c r="BO8" i="353"/>
  <c r="BN8" i="353"/>
  <c r="BM8" i="353"/>
  <c r="BL8" i="353"/>
  <c r="BK8" i="353"/>
  <c r="BJ8" i="353"/>
  <c r="BI8" i="353"/>
  <c r="BH8" i="353"/>
  <c r="BG8" i="353"/>
  <c r="BF8" i="353"/>
  <c r="BE8" i="353"/>
  <c r="BD8" i="353"/>
  <c r="BC8" i="353"/>
  <c r="BB8" i="353"/>
  <c r="BA8" i="353"/>
  <c r="AZ8" i="353"/>
  <c r="AY8" i="353"/>
  <c r="AX8" i="353"/>
  <c r="AW8" i="353"/>
  <c r="AV8" i="353"/>
  <c r="AU8" i="353"/>
  <c r="AS8" i="353"/>
  <c r="AR8" i="353"/>
  <c r="AQ8" i="353"/>
  <c r="AP8" i="353"/>
  <c r="AO8" i="353"/>
  <c r="AN8" i="353"/>
  <c r="AM8" i="353"/>
  <c r="AL8" i="353"/>
  <c r="AK8" i="353"/>
  <c r="AJ8" i="353"/>
  <c r="AI8" i="353"/>
  <c r="AH8" i="353"/>
  <c r="AG8" i="353"/>
  <c r="AF8" i="353"/>
  <c r="AE8" i="353"/>
  <c r="AD8" i="353"/>
  <c r="AC8" i="353"/>
  <c r="AB8" i="353"/>
  <c r="AA8" i="353"/>
  <c r="Z8" i="353"/>
  <c r="Y8" i="353"/>
  <c r="X8" i="353"/>
  <c r="W8" i="353"/>
  <c r="V8" i="353"/>
  <c r="U8" i="353"/>
  <c r="T8" i="353"/>
  <c r="S8" i="353"/>
  <c r="M7" i="353"/>
  <c r="B16" i="352"/>
  <c r="F14" i="352"/>
  <c r="F13" i="352"/>
  <c r="F12" i="352"/>
  <c r="A10" i="352"/>
  <c r="DM8" i="352"/>
  <c r="DL8" i="352"/>
  <c r="DK8" i="352"/>
  <c r="DJ8" i="352"/>
  <c r="DI8" i="352"/>
  <c r="DH8" i="352"/>
  <c r="DG8" i="352"/>
  <c r="DF8" i="352"/>
  <c r="DE8" i="352"/>
  <c r="DD8" i="352"/>
  <c r="DC8" i="352"/>
  <c r="DB8" i="352"/>
  <c r="DA8" i="352"/>
  <c r="CZ8" i="352"/>
  <c r="CY8" i="352"/>
  <c r="CX8" i="352"/>
  <c r="CW8" i="352"/>
  <c r="CV8" i="352"/>
  <c r="CU8" i="352"/>
  <c r="CT8" i="352"/>
  <c r="CS8" i="352"/>
  <c r="CR8" i="352"/>
  <c r="CQ8" i="352"/>
  <c r="CP8" i="352"/>
  <c r="CO8" i="352"/>
  <c r="CN8" i="352"/>
  <c r="CM8" i="352"/>
  <c r="CL8" i="352"/>
  <c r="CK8" i="352"/>
  <c r="CJ8" i="352"/>
  <c r="CI8" i="352"/>
  <c r="CH8" i="352"/>
  <c r="CG8" i="352"/>
  <c r="CF8" i="352"/>
  <c r="CE8" i="352"/>
  <c r="CD8" i="352"/>
  <c r="CC8" i="352"/>
  <c r="CB8" i="352"/>
  <c r="CA8" i="352"/>
  <c r="BZ8" i="352"/>
  <c r="BY8" i="352"/>
  <c r="BX8" i="352"/>
  <c r="BW8" i="352"/>
  <c r="BV8" i="352"/>
  <c r="BU8" i="352"/>
  <c r="BT8" i="352"/>
  <c r="BS8" i="352"/>
  <c r="BR8" i="352"/>
  <c r="BQ8" i="352"/>
  <c r="BP8" i="352"/>
  <c r="BO8" i="352"/>
  <c r="BN8" i="352"/>
  <c r="BM8" i="352"/>
  <c r="BL8" i="352"/>
  <c r="BK8" i="352"/>
  <c r="BJ8" i="352"/>
  <c r="BI8" i="352"/>
  <c r="BH8" i="352"/>
  <c r="BG8" i="352"/>
  <c r="BF8" i="352"/>
  <c r="BE8" i="352"/>
  <c r="BD8" i="352"/>
  <c r="BC8" i="352"/>
  <c r="BB8" i="352"/>
  <c r="BA8" i="352"/>
  <c r="AZ8" i="352"/>
  <c r="AY8" i="352"/>
  <c r="AX8" i="352"/>
  <c r="AW8" i="352"/>
  <c r="AV8" i="352"/>
  <c r="AU8" i="352"/>
  <c r="AT8" i="352"/>
  <c r="AS8" i="352"/>
  <c r="AR8" i="352"/>
  <c r="AQ8" i="352"/>
  <c r="AO8" i="352"/>
  <c r="AN8" i="352"/>
  <c r="AM8" i="352"/>
  <c r="AL8" i="352"/>
  <c r="AK8" i="352"/>
  <c r="AJ8" i="352"/>
  <c r="AI8" i="352"/>
  <c r="AH8" i="352"/>
  <c r="AG8" i="352"/>
  <c r="AF8" i="352"/>
  <c r="AE8" i="352"/>
  <c r="AD8" i="352"/>
  <c r="AC8" i="352"/>
  <c r="AB8" i="352"/>
  <c r="AA8" i="352"/>
  <c r="Z8" i="352"/>
  <c r="Y8" i="352"/>
  <c r="X8" i="352"/>
  <c r="W8" i="352"/>
  <c r="V8" i="352"/>
  <c r="U8" i="352"/>
  <c r="T8" i="352"/>
  <c r="S8" i="352"/>
  <c r="M7" i="352"/>
  <c r="B16" i="351"/>
  <c r="F14" i="351"/>
  <c r="F13" i="351"/>
  <c r="F12" i="351"/>
  <c r="A10" i="351"/>
  <c r="DM8" i="351"/>
  <c r="DL8" i="351"/>
  <c r="DK8" i="351"/>
  <c r="DJ8" i="351"/>
  <c r="DI8" i="351"/>
  <c r="DH8" i="351"/>
  <c r="DG8" i="351"/>
  <c r="DF8" i="351"/>
  <c r="DE8" i="351"/>
  <c r="DD8" i="351"/>
  <c r="DC8" i="351"/>
  <c r="DB8" i="351"/>
  <c r="DA8" i="351"/>
  <c r="CZ8" i="351"/>
  <c r="CY8" i="351"/>
  <c r="CX8" i="351"/>
  <c r="CW8" i="351"/>
  <c r="CV8" i="351"/>
  <c r="CU8" i="351"/>
  <c r="CT8" i="351"/>
  <c r="CS8" i="351"/>
  <c r="CR8" i="351"/>
  <c r="CQ8" i="351"/>
  <c r="CP8" i="351"/>
  <c r="CO8" i="351"/>
  <c r="CN8" i="351"/>
  <c r="CM8" i="351"/>
  <c r="CL8" i="351"/>
  <c r="CK8" i="351"/>
  <c r="CJ8" i="351"/>
  <c r="CI8" i="351"/>
  <c r="CH8" i="351"/>
  <c r="CG8" i="351"/>
  <c r="CF8" i="351"/>
  <c r="CE8" i="351"/>
  <c r="CD8" i="351"/>
  <c r="CC8" i="351"/>
  <c r="CB8" i="351"/>
  <c r="CA8" i="351"/>
  <c r="BZ8" i="351"/>
  <c r="BY8" i="351"/>
  <c r="BX8" i="351"/>
  <c r="BW8" i="351"/>
  <c r="BV8" i="351"/>
  <c r="BU8" i="351"/>
  <c r="BT8" i="351"/>
  <c r="BS8" i="351"/>
  <c r="BR8" i="351"/>
  <c r="BQ8" i="351"/>
  <c r="BP8" i="351"/>
  <c r="BO8" i="351"/>
  <c r="BN8" i="351"/>
  <c r="BM8" i="351"/>
  <c r="BL8" i="351"/>
  <c r="BK8" i="351"/>
  <c r="BJ8" i="351"/>
  <c r="BI8" i="351"/>
  <c r="BH8" i="351"/>
  <c r="BG8" i="351"/>
  <c r="BF8" i="351"/>
  <c r="BE8" i="351"/>
  <c r="BD8" i="351"/>
  <c r="BC8" i="351"/>
  <c r="BB8" i="351"/>
  <c r="BA8" i="351"/>
  <c r="AZ8" i="351"/>
  <c r="AY8" i="351"/>
  <c r="AX8" i="351"/>
  <c r="AW8" i="351"/>
  <c r="AV8" i="351"/>
  <c r="AU8" i="351"/>
  <c r="AT8" i="351"/>
  <c r="AS8" i="351"/>
  <c r="AR8" i="351"/>
  <c r="AQ8" i="351"/>
  <c r="AP8" i="351"/>
  <c r="AO8" i="351"/>
  <c r="AN8" i="351"/>
  <c r="AM8" i="351"/>
  <c r="AL8" i="351"/>
  <c r="AK8" i="351"/>
  <c r="AJ8" i="351"/>
  <c r="AI8" i="351"/>
  <c r="AH8" i="351"/>
  <c r="AG8" i="351"/>
  <c r="AF8" i="351"/>
  <c r="AE8" i="351"/>
  <c r="AD8" i="351"/>
  <c r="AC8" i="351"/>
  <c r="AB8" i="351"/>
  <c r="AA8" i="351"/>
  <c r="Z8" i="351"/>
  <c r="Y8" i="351"/>
  <c r="X8" i="351"/>
  <c r="W8" i="351"/>
  <c r="V8" i="351"/>
  <c r="U8" i="351"/>
  <c r="T8" i="351"/>
  <c r="S8" i="351"/>
  <c r="M7" i="351"/>
  <c r="M8" i="351" s="1"/>
  <c r="E14" i="351" s="1"/>
  <c r="B16" i="350"/>
  <c r="F14" i="350"/>
  <c r="F13" i="350"/>
  <c r="F12" i="350"/>
  <c r="A10" i="350"/>
  <c r="DM8" i="350"/>
  <c r="DL8" i="350"/>
  <c r="DK8" i="350"/>
  <c r="DJ8" i="350"/>
  <c r="DI8" i="350"/>
  <c r="DH8" i="350"/>
  <c r="DG8" i="350"/>
  <c r="DF8" i="350"/>
  <c r="DE8" i="350"/>
  <c r="DD8" i="350"/>
  <c r="DC8" i="350"/>
  <c r="DB8" i="350"/>
  <c r="DA8" i="350"/>
  <c r="CZ8" i="350"/>
  <c r="CY8" i="350"/>
  <c r="CX8" i="350"/>
  <c r="CW8" i="350"/>
  <c r="CV8" i="350"/>
  <c r="CU8" i="350"/>
  <c r="CT8" i="350"/>
  <c r="CS8" i="350"/>
  <c r="CR8" i="350"/>
  <c r="CQ8" i="350"/>
  <c r="CP8" i="350"/>
  <c r="CO8" i="350"/>
  <c r="CN8" i="350"/>
  <c r="CM8" i="350"/>
  <c r="CL8" i="350"/>
  <c r="CK8" i="350"/>
  <c r="CJ8" i="350"/>
  <c r="CI8" i="350"/>
  <c r="CH8" i="350"/>
  <c r="CG8" i="350"/>
  <c r="CF8" i="350"/>
  <c r="CE8" i="350"/>
  <c r="CD8" i="350"/>
  <c r="CC8" i="350"/>
  <c r="CB8" i="350"/>
  <c r="CA8" i="350"/>
  <c r="BZ8" i="350"/>
  <c r="BY8" i="350"/>
  <c r="BX8" i="350"/>
  <c r="BW8" i="350"/>
  <c r="BV8" i="350"/>
  <c r="BU8" i="350"/>
  <c r="BT8" i="350"/>
  <c r="BS8" i="350"/>
  <c r="BR8" i="350"/>
  <c r="BQ8" i="350"/>
  <c r="BP8" i="350"/>
  <c r="BO8" i="350"/>
  <c r="BN8" i="350"/>
  <c r="BM8" i="350"/>
  <c r="BL8" i="350"/>
  <c r="BK8" i="350"/>
  <c r="BJ8" i="350"/>
  <c r="BI8" i="350"/>
  <c r="BH8" i="350"/>
  <c r="BG8" i="350"/>
  <c r="BF8" i="350"/>
  <c r="BE8" i="350"/>
  <c r="BD8" i="350"/>
  <c r="BC8" i="350"/>
  <c r="BB8" i="350"/>
  <c r="BA8" i="350"/>
  <c r="AZ8" i="350"/>
  <c r="AY8" i="350"/>
  <c r="AX8" i="350"/>
  <c r="AW8" i="350"/>
  <c r="AV8" i="350"/>
  <c r="AU8" i="350"/>
  <c r="AT8" i="350"/>
  <c r="AS8" i="350"/>
  <c r="AR8" i="350"/>
  <c r="AQ8" i="350"/>
  <c r="AP8" i="350"/>
  <c r="AO8" i="350"/>
  <c r="AN8" i="350"/>
  <c r="AM8" i="350"/>
  <c r="AL8" i="350"/>
  <c r="AK8" i="350"/>
  <c r="AJ8" i="350"/>
  <c r="AI8" i="350"/>
  <c r="AH8" i="350"/>
  <c r="AG8" i="350"/>
  <c r="AF8" i="350"/>
  <c r="AE8" i="350"/>
  <c r="AD8" i="350"/>
  <c r="AC8" i="350"/>
  <c r="AB8" i="350"/>
  <c r="AA8" i="350"/>
  <c r="Z8" i="350"/>
  <c r="Y8" i="350"/>
  <c r="X8" i="350"/>
  <c r="W8" i="350"/>
  <c r="V8" i="350"/>
  <c r="U8" i="350"/>
  <c r="T8" i="350"/>
  <c r="S8" i="350"/>
  <c r="M7" i="350"/>
  <c r="Q7" i="350" s="1"/>
  <c r="B16" i="349"/>
  <c r="F14" i="349"/>
  <c r="F13" i="349"/>
  <c r="F12" i="349"/>
  <c r="A10" i="349"/>
  <c r="DM8" i="349"/>
  <c r="DL8" i="349"/>
  <c r="DK8" i="349"/>
  <c r="DJ8" i="349"/>
  <c r="DI8" i="349"/>
  <c r="DH8" i="349"/>
  <c r="DG8" i="349"/>
  <c r="DF8" i="349"/>
  <c r="DE8" i="349"/>
  <c r="DD8" i="349"/>
  <c r="DC8" i="349"/>
  <c r="DB8" i="349"/>
  <c r="DA8" i="349"/>
  <c r="CZ8" i="349"/>
  <c r="CY8" i="349"/>
  <c r="CX8" i="349"/>
  <c r="CW8" i="349"/>
  <c r="CV8" i="349"/>
  <c r="CU8" i="349"/>
  <c r="CT8" i="349"/>
  <c r="CS8" i="349"/>
  <c r="CR8" i="349"/>
  <c r="CQ8" i="349"/>
  <c r="CP8" i="349"/>
  <c r="CO8" i="349"/>
  <c r="CN8" i="349"/>
  <c r="CM8" i="349"/>
  <c r="CL8" i="349"/>
  <c r="CK8" i="349"/>
  <c r="CJ8" i="349"/>
  <c r="CI8" i="349"/>
  <c r="CH8" i="349"/>
  <c r="CG8" i="349"/>
  <c r="CF8" i="349"/>
  <c r="CE8" i="349"/>
  <c r="CD8" i="349"/>
  <c r="CC8" i="349"/>
  <c r="CB8" i="349"/>
  <c r="CA8" i="349"/>
  <c r="BZ8" i="349"/>
  <c r="BY8" i="349"/>
  <c r="BX8" i="349"/>
  <c r="BW8" i="349"/>
  <c r="BV8" i="349"/>
  <c r="BU8" i="349"/>
  <c r="BT8" i="349"/>
  <c r="BS8" i="349"/>
  <c r="BR8" i="349"/>
  <c r="BQ8" i="349"/>
  <c r="BP8" i="349"/>
  <c r="BO8" i="349"/>
  <c r="BN8" i="349"/>
  <c r="BM8" i="349"/>
  <c r="BL8" i="349"/>
  <c r="BK8" i="349"/>
  <c r="BJ8" i="349"/>
  <c r="BI8" i="349"/>
  <c r="BH8" i="349"/>
  <c r="BG8" i="349"/>
  <c r="BF8" i="349"/>
  <c r="BE8" i="349"/>
  <c r="BD8" i="349"/>
  <c r="BC8" i="349"/>
  <c r="BB8" i="349"/>
  <c r="BA8" i="349"/>
  <c r="AZ8" i="349"/>
  <c r="AY8" i="349"/>
  <c r="AX8" i="349"/>
  <c r="AW8" i="349"/>
  <c r="AV8" i="349"/>
  <c r="AU8" i="349"/>
  <c r="AT8" i="349"/>
  <c r="AS8" i="349"/>
  <c r="AR8" i="349"/>
  <c r="AQ8" i="349"/>
  <c r="AP8" i="349"/>
  <c r="AO8" i="349"/>
  <c r="AN8" i="349"/>
  <c r="AM8" i="349"/>
  <c r="AL8" i="349"/>
  <c r="AK8" i="349"/>
  <c r="AJ8" i="349"/>
  <c r="AI8" i="349"/>
  <c r="AH8" i="349"/>
  <c r="AG8" i="349"/>
  <c r="AF8" i="349"/>
  <c r="AE8" i="349"/>
  <c r="AD8" i="349"/>
  <c r="AC8" i="349"/>
  <c r="AB8" i="349"/>
  <c r="AA8" i="349"/>
  <c r="Z8" i="349"/>
  <c r="Y8" i="349"/>
  <c r="X8" i="349"/>
  <c r="W8" i="349"/>
  <c r="V8" i="349"/>
  <c r="U8" i="349"/>
  <c r="T8" i="349"/>
  <c r="M7" i="349"/>
  <c r="Q7" i="349" s="1"/>
  <c r="B19" i="348"/>
  <c r="F17" i="348"/>
  <c r="F16" i="348"/>
  <c r="F15" i="348"/>
  <c r="A13" i="348"/>
  <c r="DM11" i="348"/>
  <c r="DL11" i="348"/>
  <c r="DK11" i="348"/>
  <c r="DJ11" i="348"/>
  <c r="DI11" i="348"/>
  <c r="DH11" i="348"/>
  <c r="DG11" i="348"/>
  <c r="DF11" i="348"/>
  <c r="DE11" i="348"/>
  <c r="DD11" i="348"/>
  <c r="DC11" i="348"/>
  <c r="DB11" i="348"/>
  <c r="DA11" i="348"/>
  <c r="CZ11" i="348"/>
  <c r="CY11" i="348"/>
  <c r="CX11" i="348"/>
  <c r="CW11" i="348"/>
  <c r="CV11" i="348"/>
  <c r="CU11" i="348"/>
  <c r="CT11" i="348"/>
  <c r="CS11" i="348"/>
  <c r="CR11" i="348"/>
  <c r="CQ11" i="348"/>
  <c r="CP11" i="348"/>
  <c r="CO11" i="348"/>
  <c r="CN11" i="348"/>
  <c r="CM11" i="348"/>
  <c r="CL11" i="348"/>
  <c r="CK11" i="348"/>
  <c r="CJ11" i="348"/>
  <c r="CI11" i="348"/>
  <c r="CH11" i="348"/>
  <c r="CG11" i="348"/>
  <c r="CF11" i="348"/>
  <c r="CE11" i="348"/>
  <c r="CD11" i="348"/>
  <c r="CC11" i="348"/>
  <c r="CB11" i="348"/>
  <c r="CA11" i="348"/>
  <c r="BZ11" i="348"/>
  <c r="BY11" i="348"/>
  <c r="BX11" i="348"/>
  <c r="BW11" i="348"/>
  <c r="BV11" i="348"/>
  <c r="BU11" i="348"/>
  <c r="BT11" i="348"/>
  <c r="BS11" i="348"/>
  <c r="BR11" i="348"/>
  <c r="BQ11" i="348"/>
  <c r="BP11" i="348"/>
  <c r="BO11" i="348"/>
  <c r="BN11" i="348"/>
  <c r="BM11" i="348"/>
  <c r="BL11" i="348"/>
  <c r="BK11" i="348"/>
  <c r="BJ11" i="348"/>
  <c r="BI11" i="348"/>
  <c r="BH11" i="348"/>
  <c r="BG11" i="348"/>
  <c r="BF11" i="348"/>
  <c r="BE11" i="348"/>
  <c r="BD11" i="348"/>
  <c r="BC11" i="348"/>
  <c r="BB11" i="348"/>
  <c r="BA11" i="348"/>
  <c r="AZ11" i="348"/>
  <c r="AY11" i="348"/>
  <c r="AX11" i="348"/>
  <c r="AW11" i="348"/>
  <c r="AV11" i="348"/>
  <c r="AU11" i="348"/>
  <c r="AT11" i="348"/>
  <c r="AS11" i="348"/>
  <c r="AR11" i="348"/>
  <c r="AQ11" i="348"/>
  <c r="AP11" i="348"/>
  <c r="AO11" i="348"/>
  <c r="AN11" i="348"/>
  <c r="AM11" i="348"/>
  <c r="AL11" i="348"/>
  <c r="AK11" i="348"/>
  <c r="AJ11" i="348"/>
  <c r="AI11" i="348"/>
  <c r="AH11" i="348"/>
  <c r="AG11" i="348"/>
  <c r="AF11" i="348"/>
  <c r="AE11" i="348"/>
  <c r="AD11" i="348"/>
  <c r="AC11" i="348"/>
  <c r="AB11" i="348"/>
  <c r="AA11" i="348"/>
  <c r="Z11" i="348"/>
  <c r="Y11" i="348"/>
  <c r="X11" i="348"/>
  <c r="W11" i="348"/>
  <c r="V11" i="348"/>
  <c r="U11" i="348"/>
  <c r="T11" i="348"/>
  <c r="S11" i="348"/>
  <c r="M10" i="348"/>
  <c r="P10" i="348" s="1"/>
  <c r="M9" i="348"/>
  <c r="Q9" i="348" s="1"/>
  <c r="M8" i="348"/>
  <c r="P8" i="348" s="1"/>
  <c r="M7" i="348"/>
  <c r="Q7" i="348" s="1"/>
  <c r="B16" i="347"/>
  <c r="F14" i="347"/>
  <c r="F13" i="347"/>
  <c r="F12" i="347"/>
  <c r="A10" i="347"/>
  <c r="DM8" i="347"/>
  <c r="DL8" i="347"/>
  <c r="DK8" i="347"/>
  <c r="DJ8" i="347"/>
  <c r="DI8" i="347"/>
  <c r="DH8" i="347"/>
  <c r="DG8" i="347"/>
  <c r="DF8" i="347"/>
  <c r="DE8" i="347"/>
  <c r="DD8" i="347"/>
  <c r="DC8" i="347"/>
  <c r="DB8" i="347"/>
  <c r="DA8" i="347"/>
  <c r="CZ8" i="347"/>
  <c r="CY8" i="347"/>
  <c r="CX8" i="347"/>
  <c r="CW8" i="347"/>
  <c r="CV8" i="347"/>
  <c r="CU8" i="347"/>
  <c r="CT8" i="347"/>
  <c r="CS8" i="347"/>
  <c r="CR8" i="347"/>
  <c r="CQ8" i="347"/>
  <c r="CP8" i="347"/>
  <c r="CO8" i="347"/>
  <c r="CN8" i="347"/>
  <c r="CM8" i="347"/>
  <c r="CL8" i="347"/>
  <c r="CK8" i="347"/>
  <c r="CJ8" i="347"/>
  <c r="CI8" i="347"/>
  <c r="CH8" i="347"/>
  <c r="CG8" i="347"/>
  <c r="CF8" i="347"/>
  <c r="CE8" i="347"/>
  <c r="CD8" i="347"/>
  <c r="CC8" i="347"/>
  <c r="CB8" i="347"/>
  <c r="CA8" i="347"/>
  <c r="BZ8" i="347"/>
  <c r="BY8" i="347"/>
  <c r="BX8" i="347"/>
  <c r="BW8" i="347"/>
  <c r="BV8" i="347"/>
  <c r="BU8" i="347"/>
  <c r="BT8" i="347"/>
  <c r="BS8" i="347"/>
  <c r="BR8" i="347"/>
  <c r="BQ8" i="347"/>
  <c r="BP8" i="347"/>
  <c r="BO8" i="347"/>
  <c r="BN8" i="347"/>
  <c r="BM8" i="347"/>
  <c r="BL8" i="347"/>
  <c r="BK8" i="347"/>
  <c r="BJ8" i="347"/>
  <c r="BI8" i="347"/>
  <c r="BH8" i="347"/>
  <c r="BG8" i="347"/>
  <c r="BF8" i="347"/>
  <c r="BE8" i="347"/>
  <c r="BD8" i="347"/>
  <c r="BC8" i="347"/>
  <c r="BB8" i="347"/>
  <c r="BA8" i="347"/>
  <c r="AZ8" i="347"/>
  <c r="AY8" i="347"/>
  <c r="AX8" i="347"/>
  <c r="AW8" i="347"/>
  <c r="AV8" i="347"/>
  <c r="AU8" i="347"/>
  <c r="AT8" i="347"/>
  <c r="AS8" i="347"/>
  <c r="AR8" i="347"/>
  <c r="AQ8" i="347"/>
  <c r="AP8" i="347"/>
  <c r="AO8" i="347"/>
  <c r="AN8" i="347"/>
  <c r="AM8" i="347"/>
  <c r="AL8" i="347"/>
  <c r="AK8" i="347"/>
  <c r="AJ8" i="347"/>
  <c r="AI8" i="347"/>
  <c r="AH8" i="347"/>
  <c r="AG8" i="347"/>
  <c r="AF8" i="347"/>
  <c r="AE8" i="347"/>
  <c r="AD8" i="347"/>
  <c r="AC8" i="347"/>
  <c r="AB8" i="347"/>
  <c r="AA8" i="347"/>
  <c r="Z8" i="347"/>
  <c r="Y8" i="347"/>
  <c r="X8" i="347"/>
  <c r="W8" i="347"/>
  <c r="V8" i="347"/>
  <c r="U8" i="347"/>
  <c r="T8" i="347"/>
  <c r="S8" i="347"/>
  <c r="M7" i="347"/>
  <c r="Q7" i="347" s="1"/>
  <c r="B23" i="346"/>
  <c r="F21" i="346"/>
  <c r="F20" i="346"/>
  <c r="F19" i="346"/>
  <c r="A17" i="346"/>
  <c r="DM15" i="346"/>
  <c r="DL15" i="346"/>
  <c r="DK15" i="346"/>
  <c r="DJ15" i="346"/>
  <c r="DI15" i="346"/>
  <c r="DH15" i="346"/>
  <c r="DG15" i="346"/>
  <c r="DF15" i="346"/>
  <c r="DE15" i="346"/>
  <c r="DD15" i="346"/>
  <c r="DC15" i="346"/>
  <c r="DB15" i="346"/>
  <c r="DA15" i="346"/>
  <c r="CZ15" i="346"/>
  <c r="CY15" i="346"/>
  <c r="CX15" i="346"/>
  <c r="CW15" i="346"/>
  <c r="CV15" i="346"/>
  <c r="CU15" i="346"/>
  <c r="CT15" i="346"/>
  <c r="CS15" i="346"/>
  <c r="CR15" i="346"/>
  <c r="CQ15" i="346"/>
  <c r="CP15" i="346"/>
  <c r="CO15" i="346"/>
  <c r="CN15" i="346"/>
  <c r="CM15" i="346"/>
  <c r="CL15" i="346"/>
  <c r="CK15" i="346"/>
  <c r="CJ15" i="346"/>
  <c r="CI15" i="346"/>
  <c r="CH15" i="346"/>
  <c r="CG15" i="346"/>
  <c r="CF15" i="346"/>
  <c r="CE15" i="346"/>
  <c r="CD15" i="346"/>
  <c r="CC15" i="346"/>
  <c r="CB15" i="346"/>
  <c r="CA15" i="346"/>
  <c r="BZ15" i="346"/>
  <c r="BY15" i="346"/>
  <c r="BX15" i="346"/>
  <c r="BW15" i="346"/>
  <c r="BV15" i="346"/>
  <c r="BU15" i="346"/>
  <c r="BT15" i="346"/>
  <c r="BS15" i="346"/>
  <c r="BR15" i="346"/>
  <c r="BQ15" i="346"/>
  <c r="BP15" i="346"/>
  <c r="BO15" i="346"/>
  <c r="BN15" i="346"/>
  <c r="BM15" i="346"/>
  <c r="BL15" i="346"/>
  <c r="BK15" i="346"/>
  <c r="BJ15" i="346"/>
  <c r="BI15" i="346"/>
  <c r="BH15" i="346"/>
  <c r="BG15" i="346"/>
  <c r="BF15" i="346"/>
  <c r="BE15" i="346"/>
  <c r="BD15" i="346"/>
  <c r="BC15" i="346"/>
  <c r="BB15" i="346"/>
  <c r="BA15" i="346"/>
  <c r="AZ15" i="346"/>
  <c r="AY15" i="346"/>
  <c r="AX15" i="346"/>
  <c r="AW15" i="346"/>
  <c r="AV15" i="346"/>
  <c r="AU15" i="346"/>
  <c r="AT15" i="346"/>
  <c r="AS15" i="346"/>
  <c r="AR15" i="346"/>
  <c r="AQ15" i="346"/>
  <c r="AP15" i="346"/>
  <c r="AO15" i="346"/>
  <c r="AN15" i="346"/>
  <c r="AM15" i="346"/>
  <c r="AL15" i="346"/>
  <c r="AK15" i="346"/>
  <c r="AJ15" i="346"/>
  <c r="AI15" i="346"/>
  <c r="AH15" i="346"/>
  <c r="AG15" i="346"/>
  <c r="AF15" i="346"/>
  <c r="AE15" i="346"/>
  <c r="AD15" i="346"/>
  <c r="AC15" i="346"/>
  <c r="AB15" i="346"/>
  <c r="AA15" i="346"/>
  <c r="Z15" i="346"/>
  <c r="Y15" i="346"/>
  <c r="X15" i="346"/>
  <c r="W15" i="346"/>
  <c r="V15" i="346"/>
  <c r="U15" i="346"/>
  <c r="T15" i="346"/>
  <c r="S15" i="346"/>
  <c r="M14" i="346"/>
  <c r="P14" i="346" s="1"/>
  <c r="M12" i="346"/>
  <c r="Q12" i="346" s="1"/>
  <c r="Q11" i="346"/>
  <c r="P11" i="346"/>
  <c r="M9" i="346"/>
  <c r="Q9" i="346" s="1"/>
  <c r="M8" i="346"/>
  <c r="P8" i="346" s="1"/>
  <c r="M7" i="346"/>
  <c r="Q7" i="346" s="1"/>
  <c r="B20" i="345"/>
  <c r="F18" i="345"/>
  <c r="F17" i="345"/>
  <c r="F16" i="345"/>
  <c r="A14" i="345"/>
  <c r="DM12" i="345"/>
  <c r="DL12" i="345"/>
  <c r="DK12" i="345"/>
  <c r="DJ12" i="345"/>
  <c r="DI12" i="345"/>
  <c r="DH12" i="345"/>
  <c r="DG12" i="345"/>
  <c r="DF12" i="345"/>
  <c r="DE12" i="345"/>
  <c r="DD12" i="345"/>
  <c r="DC12" i="345"/>
  <c r="DB12" i="345"/>
  <c r="DA12" i="345"/>
  <c r="CZ12" i="345"/>
  <c r="CY12" i="345"/>
  <c r="CX12" i="345"/>
  <c r="CW12" i="345"/>
  <c r="CV12" i="345"/>
  <c r="CU12" i="345"/>
  <c r="CT12" i="345"/>
  <c r="CS12" i="345"/>
  <c r="CR12" i="345"/>
  <c r="CQ12" i="345"/>
  <c r="CP12" i="345"/>
  <c r="CO12" i="345"/>
  <c r="CN12" i="345"/>
  <c r="CM12" i="345"/>
  <c r="CL12" i="345"/>
  <c r="CK12" i="345"/>
  <c r="CJ12" i="345"/>
  <c r="CI12" i="345"/>
  <c r="CH12" i="345"/>
  <c r="CG12" i="345"/>
  <c r="CF12" i="345"/>
  <c r="CE12" i="345"/>
  <c r="CD12" i="345"/>
  <c r="CC12" i="345"/>
  <c r="CB12" i="345"/>
  <c r="CA12" i="345"/>
  <c r="BZ12" i="345"/>
  <c r="BY12" i="345"/>
  <c r="BX12" i="345"/>
  <c r="BW12" i="345"/>
  <c r="BV12" i="345"/>
  <c r="BU12" i="345"/>
  <c r="BT12" i="345"/>
  <c r="BS12" i="345"/>
  <c r="BR12" i="345"/>
  <c r="BQ12" i="345"/>
  <c r="BP12" i="345"/>
  <c r="BO12" i="345"/>
  <c r="BN12" i="345"/>
  <c r="BM12" i="345"/>
  <c r="BL12" i="345"/>
  <c r="BK12" i="345"/>
  <c r="BJ12" i="345"/>
  <c r="BI12" i="345"/>
  <c r="BH12" i="345"/>
  <c r="BG12" i="345"/>
  <c r="BF12" i="345"/>
  <c r="BE12" i="345"/>
  <c r="BD12" i="345"/>
  <c r="BC12" i="345"/>
  <c r="BB12" i="345"/>
  <c r="BA12" i="345"/>
  <c r="AZ12" i="345"/>
  <c r="AY12" i="345"/>
  <c r="AX12" i="345"/>
  <c r="AW12" i="345"/>
  <c r="AV12" i="345"/>
  <c r="AU12" i="345"/>
  <c r="AT12" i="345"/>
  <c r="AS12" i="345"/>
  <c r="AR12" i="345"/>
  <c r="AQ12" i="345"/>
  <c r="AP12" i="345"/>
  <c r="AO12" i="345"/>
  <c r="AN12" i="345"/>
  <c r="AM12" i="345"/>
  <c r="AL12" i="345"/>
  <c r="AK12" i="345"/>
  <c r="AJ12" i="345"/>
  <c r="AI12" i="345"/>
  <c r="AH12" i="345"/>
  <c r="AG12" i="345"/>
  <c r="AF12" i="345"/>
  <c r="AE12" i="345"/>
  <c r="AD12" i="345"/>
  <c r="AC12" i="345"/>
  <c r="AB12" i="345"/>
  <c r="AA12" i="345"/>
  <c r="Z12" i="345"/>
  <c r="Y12" i="345"/>
  <c r="X12" i="345"/>
  <c r="W12" i="345"/>
  <c r="V12" i="345"/>
  <c r="U12" i="345"/>
  <c r="T12" i="345"/>
  <c r="S12" i="345"/>
  <c r="M11" i="345"/>
  <c r="Q11" i="345" s="1"/>
  <c r="M10" i="345"/>
  <c r="P10" i="345" s="1"/>
  <c r="M9" i="345"/>
  <c r="Q9" i="345" s="1"/>
  <c r="M8" i="345"/>
  <c r="P8" i="345" s="1"/>
  <c r="M7" i="345"/>
  <c r="Q7" i="345" s="1"/>
  <c r="B30" i="344"/>
  <c r="F28" i="344"/>
  <c r="F27" i="344"/>
  <c r="F26" i="344"/>
  <c r="A24" i="344"/>
  <c r="DM22" i="344"/>
  <c r="DL22" i="344"/>
  <c r="DK22" i="344"/>
  <c r="DJ22" i="344"/>
  <c r="DI22" i="344"/>
  <c r="DH22" i="344"/>
  <c r="DG22" i="344"/>
  <c r="DF22" i="344"/>
  <c r="DE22" i="344"/>
  <c r="DD22" i="344"/>
  <c r="DC22" i="344"/>
  <c r="DB22" i="344"/>
  <c r="DA22" i="344"/>
  <c r="CZ22" i="344"/>
  <c r="CY22" i="344"/>
  <c r="CX22" i="344"/>
  <c r="CW22" i="344"/>
  <c r="CV22" i="344"/>
  <c r="CU22" i="344"/>
  <c r="CT22" i="344"/>
  <c r="CS22" i="344"/>
  <c r="CR22" i="344"/>
  <c r="CQ22" i="344"/>
  <c r="CP22" i="344"/>
  <c r="CO22" i="344"/>
  <c r="CN22" i="344"/>
  <c r="CM22" i="344"/>
  <c r="CL22" i="344"/>
  <c r="CK22" i="344"/>
  <c r="CJ22" i="344"/>
  <c r="CI22" i="344"/>
  <c r="CH22" i="344"/>
  <c r="CG22" i="344"/>
  <c r="CF22" i="344"/>
  <c r="CE22" i="344"/>
  <c r="CD22" i="344"/>
  <c r="CC22" i="344"/>
  <c r="CB22" i="344"/>
  <c r="CA22" i="344"/>
  <c r="BZ22" i="344"/>
  <c r="BY22" i="344"/>
  <c r="BX22" i="344"/>
  <c r="BW22" i="344"/>
  <c r="BV22" i="344"/>
  <c r="BU22" i="344"/>
  <c r="BT22" i="344"/>
  <c r="BS22" i="344"/>
  <c r="BR22" i="344"/>
  <c r="BQ22" i="344"/>
  <c r="BP22" i="344"/>
  <c r="BO22" i="344"/>
  <c r="BN22" i="344"/>
  <c r="BM22" i="344"/>
  <c r="BL22" i="344"/>
  <c r="BK22" i="344"/>
  <c r="BJ22" i="344"/>
  <c r="BI22" i="344"/>
  <c r="BH22" i="344"/>
  <c r="BG22" i="344"/>
  <c r="BF22" i="344"/>
  <c r="BE22" i="344"/>
  <c r="BD22" i="344"/>
  <c r="BC22" i="344"/>
  <c r="BB22" i="344"/>
  <c r="BA22" i="344"/>
  <c r="AZ22" i="344"/>
  <c r="AY22" i="344"/>
  <c r="AX22" i="344"/>
  <c r="AW22" i="344"/>
  <c r="AV22" i="344"/>
  <c r="AU22" i="344"/>
  <c r="AT22" i="344"/>
  <c r="AS22" i="344"/>
  <c r="AR22" i="344"/>
  <c r="AQ22" i="344"/>
  <c r="AP22" i="344"/>
  <c r="AO22" i="344"/>
  <c r="AN22" i="344"/>
  <c r="AM22" i="344"/>
  <c r="AL22" i="344"/>
  <c r="AK22" i="344"/>
  <c r="AJ22" i="344"/>
  <c r="AI22" i="344"/>
  <c r="AH22" i="344"/>
  <c r="AG22" i="344"/>
  <c r="AF22" i="344"/>
  <c r="AE22" i="344"/>
  <c r="AD22" i="344"/>
  <c r="AC22" i="344"/>
  <c r="AB22" i="344"/>
  <c r="AA22" i="344"/>
  <c r="Z22" i="344"/>
  <c r="Y22" i="344"/>
  <c r="X22" i="344"/>
  <c r="W22" i="344"/>
  <c r="V22" i="344"/>
  <c r="U22" i="344"/>
  <c r="T22" i="344"/>
  <c r="S22" i="344"/>
  <c r="M21" i="344"/>
  <c r="Q21" i="344" s="1"/>
  <c r="M20" i="344"/>
  <c r="M7" i="344"/>
  <c r="Q7" i="344" s="1"/>
  <c r="B19" i="343"/>
  <c r="F17" i="343"/>
  <c r="F16" i="343"/>
  <c r="F15" i="343"/>
  <c r="A13" i="343"/>
  <c r="DM11" i="343"/>
  <c r="DL11" i="343"/>
  <c r="DK11" i="343"/>
  <c r="DJ11" i="343"/>
  <c r="DI11" i="343"/>
  <c r="DH11" i="343"/>
  <c r="DG11" i="343"/>
  <c r="DF11" i="343"/>
  <c r="DE11" i="343"/>
  <c r="DD11" i="343"/>
  <c r="DC11" i="343"/>
  <c r="DB11" i="343"/>
  <c r="DA11" i="343"/>
  <c r="CZ11" i="343"/>
  <c r="CY11" i="343"/>
  <c r="CX11" i="343"/>
  <c r="CW11" i="343"/>
  <c r="CV11" i="343"/>
  <c r="CU11" i="343"/>
  <c r="CT11" i="343"/>
  <c r="CS11" i="343"/>
  <c r="CR11" i="343"/>
  <c r="CQ11" i="343"/>
  <c r="CP11" i="343"/>
  <c r="CO11" i="343"/>
  <c r="CN11" i="343"/>
  <c r="CM11" i="343"/>
  <c r="CL11" i="343"/>
  <c r="CK11" i="343"/>
  <c r="CJ11" i="343"/>
  <c r="CI11" i="343"/>
  <c r="CH11" i="343"/>
  <c r="CG11" i="343"/>
  <c r="CF11" i="343"/>
  <c r="CE11" i="343"/>
  <c r="CD11" i="343"/>
  <c r="CC11" i="343"/>
  <c r="CB11" i="343"/>
  <c r="CA11" i="343"/>
  <c r="BZ11" i="343"/>
  <c r="BY11" i="343"/>
  <c r="BX11" i="343"/>
  <c r="BW11" i="343"/>
  <c r="BV11" i="343"/>
  <c r="BU11" i="343"/>
  <c r="BT11" i="343"/>
  <c r="BS11" i="343"/>
  <c r="BR11" i="343"/>
  <c r="BQ11" i="343"/>
  <c r="BP11" i="343"/>
  <c r="BO11" i="343"/>
  <c r="BN11" i="343"/>
  <c r="BM11" i="343"/>
  <c r="BL11" i="343"/>
  <c r="BK11" i="343"/>
  <c r="BJ11" i="343"/>
  <c r="BI11" i="343"/>
  <c r="BH11" i="343"/>
  <c r="BG11" i="343"/>
  <c r="BF11" i="343"/>
  <c r="BE11" i="343"/>
  <c r="BD11" i="343"/>
  <c r="BC11" i="343"/>
  <c r="BB11" i="343"/>
  <c r="BA11" i="343"/>
  <c r="AZ11" i="343"/>
  <c r="AY11" i="343"/>
  <c r="AX11" i="343"/>
  <c r="AW11" i="343"/>
  <c r="AV11" i="343"/>
  <c r="AU11" i="343"/>
  <c r="AT11" i="343"/>
  <c r="AS11" i="343"/>
  <c r="AR11" i="343"/>
  <c r="AQ11" i="343"/>
  <c r="AP11" i="343"/>
  <c r="AO11" i="343"/>
  <c r="AN11" i="343"/>
  <c r="AM11" i="343"/>
  <c r="AL11" i="343"/>
  <c r="AK11" i="343"/>
  <c r="AJ11" i="343"/>
  <c r="AI11" i="343"/>
  <c r="AH11" i="343"/>
  <c r="AG11" i="343"/>
  <c r="AF11" i="343"/>
  <c r="AE11" i="343"/>
  <c r="AD11" i="343"/>
  <c r="AC11" i="343"/>
  <c r="AB11" i="343"/>
  <c r="AA11" i="343"/>
  <c r="Z11" i="343"/>
  <c r="Y11" i="343"/>
  <c r="X11" i="343"/>
  <c r="W11" i="343"/>
  <c r="V11" i="343"/>
  <c r="U11" i="343"/>
  <c r="T11" i="343"/>
  <c r="S11" i="343"/>
  <c r="M10" i="343"/>
  <c r="P10" i="343" s="1"/>
  <c r="M9" i="343"/>
  <c r="Q9" i="343" s="1"/>
  <c r="M8" i="343"/>
  <c r="P8" i="343" s="1"/>
  <c r="M7" i="343"/>
  <c r="Q7" i="343" s="1"/>
  <c r="B16" i="342"/>
  <c r="F14" i="342"/>
  <c r="F13" i="342"/>
  <c r="F12" i="342"/>
  <c r="A10" i="342"/>
  <c r="DM8" i="342"/>
  <c r="DL8" i="342"/>
  <c r="DK8" i="342"/>
  <c r="DJ8" i="342"/>
  <c r="DI8" i="342"/>
  <c r="DH8" i="342"/>
  <c r="DG8" i="342"/>
  <c r="DF8" i="342"/>
  <c r="DE8" i="342"/>
  <c r="DD8" i="342"/>
  <c r="DC8" i="342"/>
  <c r="DB8" i="342"/>
  <c r="DA8" i="342"/>
  <c r="CZ8" i="342"/>
  <c r="CY8" i="342"/>
  <c r="CX8" i="342"/>
  <c r="CW8" i="342"/>
  <c r="CV8" i="342"/>
  <c r="CU8" i="342"/>
  <c r="CT8" i="342"/>
  <c r="CS8" i="342"/>
  <c r="CR8" i="342"/>
  <c r="CQ8" i="342"/>
  <c r="CP8" i="342"/>
  <c r="CO8" i="342"/>
  <c r="CN8" i="342"/>
  <c r="CM8" i="342"/>
  <c r="CL8" i="342"/>
  <c r="CK8" i="342"/>
  <c r="CJ8" i="342"/>
  <c r="CI8" i="342"/>
  <c r="CH8" i="342"/>
  <c r="CG8" i="342"/>
  <c r="CF8" i="342"/>
  <c r="CE8" i="342"/>
  <c r="CD8" i="342"/>
  <c r="CC8" i="342"/>
  <c r="CB8" i="342"/>
  <c r="CA8" i="342"/>
  <c r="BZ8" i="342"/>
  <c r="BY8" i="342"/>
  <c r="BX8" i="342"/>
  <c r="BW8" i="342"/>
  <c r="BV8" i="342"/>
  <c r="BU8" i="342"/>
  <c r="BT8" i="342"/>
  <c r="BS8" i="342"/>
  <c r="BR8" i="342"/>
  <c r="BQ8" i="342"/>
  <c r="BP8" i="342"/>
  <c r="BO8" i="342"/>
  <c r="BN8" i="342"/>
  <c r="BM8" i="342"/>
  <c r="BL8" i="342"/>
  <c r="BK8" i="342"/>
  <c r="BJ8" i="342"/>
  <c r="BI8" i="342"/>
  <c r="BH8" i="342"/>
  <c r="BG8" i="342"/>
  <c r="BF8" i="342"/>
  <c r="BE8" i="342"/>
  <c r="BD8" i="342"/>
  <c r="BC8" i="342"/>
  <c r="BB8" i="342"/>
  <c r="BA8" i="342"/>
  <c r="AZ8" i="342"/>
  <c r="AY8" i="342"/>
  <c r="AX8" i="342"/>
  <c r="AW8" i="342"/>
  <c r="AV8" i="342"/>
  <c r="AU8" i="342"/>
  <c r="AT8" i="342"/>
  <c r="AS8" i="342"/>
  <c r="AR8" i="342"/>
  <c r="AQ8" i="342"/>
  <c r="AP8" i="342"/>
  <c r="AO8" i="342"/>
  <c r="AN8" i="342"/>
  <c r="AM8" i="342"/>
  <c r="AL8" i="342"/>
  <c r="AK8" i="342"/>
  <c r="AJ8" i="342"/>
  <c r="AI8" i="342"/>
  <c r="AH8" i="342"/>
  <c r="AG8" i="342"/>
  <c r="AF8" i="342"/>
  <c r="AE8" i="342"/>
  <c r="AD8" i="342"/>
  <c r="AC8" i="342"/>
  <c r="AB8" i="342"/>
  <c r="AA8" i="342"/>
  <c r="Z8" i="342"/>
  <c r="Y8" i="342"/>
  <c r="X8" i="342"/>
  <c r="W8" i="342"/>
  <c r="V8" i="342"/>
  <c r="U8" i="342"/>
  <c r="T8" i="342"/>
  <c r="S8" i="342"/>
  <c r="M7" i="342"/>
  <c r="Q7" i="342" s="1"/>
  <c r="B16" i="341"/>
  <c r="F14" i="341"/>
  <c r="F13" i="341"/>
  <c r="F12" i="341"/>
  <c r="A10" i="341"/>
  <c r="DM8" i="341"/>
  <c r="DL8" i="341"/>
  <c r="DK8" i="341"/>
  <c r="DJ8" i="341"/>
  <c r="DI8" i="341"/>
  <c r="DH8" i="341"/>
  <c r="DG8" i="341"/>
  <c r="DF8" i="341"/>
  <c r="DE8" i="341"/>
  <c r="DD8" i="341"/>
  <c r="DC8" i="341"/>
  <c r="DB8" i="341"/>
  <c r="DA8" i="341"/>
  <c r="CZ8" i="341"/>
  <c r="CY8" i="341"/>
  <c r="CX8" i="341"/>
  <c r="CW8" i="341"/>
  <c r="CV8" i="341"/>
  <c r="CU8" i="341"/>
  <c r="CT8" i="341"/>
  <c r="CS8" i="341"/>
  <c r="CR8" i="341"/>
  <c r="CQ8" i="341"/>
  <c r="CP8" i="341"/>
  <c r="CO8" i="341"/>
  <c r="CN8" i="341"/>
  <c r="CM8" i="341"/>
  <c r="CL8" i="341"/>
  <c r="CK8" i="341"/>
  <c r="CJ8" i="341"/>
  <c r="CI8" i="341"/>
  <c r="CH8" i="341"/>
  <c r="CG8" i="341"/>
  <c r="CF8" i="341"/>
  <c r="CE8" i="341"/>
  <c r="CD8" i="341"/>
  <c r="CC8" i="341"/>
  <c r="CB8" i="341"/>
  <c r="CA8" i="341"/>
  <c r="BZ8" i="341"/>
  <c r="BY8" i="341"/>
  <c r="BX8" i="341"/>
  <c r="BW8" i="341"/>
  <c r="BV8" i="341"/>
  <c r="BU8" i="341"/>
  <c r="BT8" i="341"/>
  <c r="BS8" i="341"/>
  <c r="BR8" i="341"/>
  <c r="BQ8" i="341"/>
  <c r="BP8" i="341"/>
  <c r="BO8" i="341"/>
  <c r="BN8" i="341"/>
  <c r="BM8" i="341"/>
  <c r="BL8" i="341"/>
  <c r="BK8" i="341"/>
  <c r="BJ8" i="341"/>
  <c r="BI8" i="341"/>
  <c r="BH8" i="341"/>
  <c r="BG8" i="341"/>
  <c r="BF8" i="341"/>
  <c r="BE8" i="341"/>
  <c r="BD8" i="341"/>
  <c r="BC8" i="341"/>
  <c r="BB8" i="341"/>
  <c r="BA8" i="341"/>
  <c r="AZ8" i="341"/>
  <c r="AY8" i="341"/>
  <c r="AX8" i="341"/>
  <c r="AW8" i="341"/>
  <c r="AV8" i="341"/>
  <c r="AU8" i="341"/>
  <c r="AT8" i="341"/>
  <c r="AS8" i="341"/>
  <c r="AR8" i="341"/>
  <c r="AQ8" i="341"/>
  <c r="AP8" i="341"/>
  <c r="AO8" i="341"/>
  <c r="AN8" i="341"/>
  <c r="AM8" i="341"/>
  <c r="AL8" i="341"/>
  <c r="AK8" i="341"/>
  <c r="AJ8" i="341"/>
  <c r="AI8" i="341"/>
  <c r="AH8" i="341"/>
  <c r="AG8" i="341"/>
  <c r="AF8" i="341"/>
  <c r="AE8" i="341"/>
  <c r="AD8" i="341"/>
  <c r="AC8" i="341"/>
  <c r="AB8" i="341"/>
  <c r="AA8" i="341"/>
  <c r="Z8" i="341"/>
  <c r="Y8" i="341"/>
  <c r="X8" i="341"/>
  <c r="W8" i="341"/>
  <c r="V8" i="341"/>
  <c r="U8" i="341"/>
  <c r="T8" i="341"/>
  <c r="S8" i="341"/>
  <c r="M7" i="341"/>
  <c r="B16" i="340"/>
  <c r="F14" i="340"/>
  <c r="F13" i="340"/>
  <c r="F12" i="340"/>
  <c r="A10" i="340"/>
  <c r="DM8" i="340"/>
  <c r="DL8" i="340"/>
  <c r="DK8" i="340"/>
  <c r="DJ8" i="340"/>
  <c r="DI8" i="340"/>
  <c r="DH8" i="340"/>
  <c r="DG8" i="340"/>
  <c r="DF8" i="340"/>
  <c r="DE8" i="340"/>
  <c r="DD8" i="340"/>
  <c r="DC8" i="340"/>
  <c r="DB8" i="340"/>
  <c r="DA8" i="340"/>
  <c r="CZ8" i="340"/>
  <c r="CY8" i="340"/>
  <c r="CX8" i="340"/>
  <c r="CW8" i="340"/>
  <c r="CV8" i="340"/>
  <c r="CU8" i="340"/>
  <c r="CT8" i="340"/>
  <c r="CS8" i="340"/>
  <c r="CR8" i="340"/>
  <c r="CQ8" i="340"/>
  <c r="CP8" i="340"/>
  <c r="CO8" i="340"/>
  <c r="CN8" i="340"/>
  <c r="CM8" i="340"/>
  <c r="CL8" i="340"/>
  <c r="CK8" i="340"/>
  <c r="CJ8" i="340"/>
  <c r="CI8" i="340"/>
  <c r="CH8" i="340"/>
  <c r="CG8" i="340"/>
  <c r="CF8" i="340"/>
  <c r="CE8" i="340"/>
  <c r="CD8" i="340"/>
  <c r="CC8" i="340"/>
  <c r="CB8" i="340"/>
  <c r="CA8" i="340"/>
  <c r="BZ8" i="340"/>
  <c r="BY8" i="340"/>
  <c r="BX8" i="340"/>
  <c r="BW8" i="340"/>
  <c r="BV8" i="340"/>
  <c r="BU8" i="340"/>
  <c r="BT8" i="340"/>
  <c r="BS8" i="340"/>
  <c r="BR8" i="340"/>
  <c r="BQ8" i="340"/>
  <c r="BP8" i="340"/>
  <c r="BO8" i="340"/>
  <c r="BN8" i="340"/>
  <c r="BM8" i="340"/>
  <c r="BL8" i="340"/>
  <c r="BK8" i="340"/>
  <c r="BJ8" i="340"/>
  <c r="BI8" i="340"/>
  <c r="BH8" i="340"/>
  <c r="BG8" i="340"/>
  <c r="BF8" i="340"/>
  <c r="BE8" i="340"/>
  <c r="BD8" i="340"/>
  <c r="BC8" i="340"/>
  <c r="BB8" i="340"/>
  <c r="BA8" i="340"/>
  <c r="AZ8" i="340"/>
  <c r="AY8" i="340"/>
  <c r="AX8" i="340"/>
  <c r="AW8" i="340"/>
  <c r="AV8" i="340"/>
  <c r="AU8" i="340"/>
  <c r="AT8" i="340"/>
  <c r="AS8" i="340"/>
  <c r="AR8" i="340"/>
  <c r="AQ8" i="340"/>
  <c r="AP8" i="340"/>
  <c r="AO8" i="340"/>
  <c r="AN8" i="340"/>
  <c r="AM8" i="340"/>
  <c r="AL8" i="340"/>
  <c r="AK8" i="340"/>
  <c r="AJ8" i="340"/>
  <c r="AI8" i="340"/>
  <c r="AH8" i="340"/>
  <c r="AG8" i="340"/>
  <c r="AF8" i="340"/>
  <c r="AE8" i="340"/>
  <c r="AD8" i="340"/>
  <c r="AC8" i="340"/>
  <c r="AB8" i="340"/>
  <c r="AA8" i="340"/>
  <c r="Z8" i="340"/>
  <c r="Y8" i="340"/>
  <c r="X8" i="340"/>
  <c r="W8" i="340"/>
  <c r="V8" i="340"/>
  <c r="U8" i="340"/>
  <c r="T8" i="340"/>
  <c r="S8" i="340"/>
  <c r="M7" i="340"/>
  <c r="B16" i="339"/>
  <c r="F14" i="339"/>
  <c r="F13" i="339"/>
  <c r="F12" i="339"/>
  <c r="A10" i="339"/>
  <c r="DM8" i="339"/>
  <c r="DL8" i="339"/>
  <c r="DK8" i="339"/>
  <c r="DJ8" i="339"/>
  <c r="DI8" i="339"/>
  <c r="DH8" i="339"/>
  <c r="DG8" i="339"/>
  <c r="DF8" i="339"/>
  <c r="DE8" i="339"/>
  <c r="DD8" i="339"/>
  <c r="DC8" i="339"/>
  <c r="DB8" i="339"/>
  <c r="DA8" i="339"/>
  <c r="CZ8" i="339"/>
  <c r="CY8" i="339"/>
  <c r="CX8" i="339"/>
  <c r="CW8" i="339"/>
  <c r="CV8" i="339"/>
  <c r="CU8" i="339"/>
  <c r="CT8" i="339"/>
  <c r="CS8" i="339"/>
  <c r="CR8" i="339"/>
  <c r="CQ8" i="339"/>
  <c r="CP8" i="339"/>
  <c r="CO8" i="339"/>
  <c r="CN8" i="339"/>
  <c r="CM8" i="339"/>
  <c r="CL8" i="339"/>
  <c r="CK8" i="339"/>
  <c r="CJ8" i="339"/>
  <c r="CI8" i="339"/>
  <c r="CH8" i="339"/>
  <c r="CG8" i="339"/>
  <c r="CF8" i="339"/>
  <c r="CE8" i="339"/>
  <c r="CD8" i="339"/>
  <c r="CC8" i="339"/>
  <c r="CB8" i="339"/>
  <c r="CA8" i="339"/>
  <c r="BZ8" i="339"/>
  <c r="BY8" i="339"/>
  <c r="BX8" i="339"/>
  <c r="BW8" i="339"/>
  <c r="BV8" i="339"/>
  <c r="BU8" i="339"/>
  <c r="BT8" i="339"/>
  <c r="BS8" i="339"/>
  <c r="BR8" i="339"/>
  <c r="BQ8" i="339"/>
  <c r="BP8" i="339"/>
  <c r="BO8" i="339"/>
  <c r="BN8" i="339"/>
  <c r="BM8" i="339"/>
  <c r="BL8" i="339"/>
  <c r="BK8" i="339"/>
  <c r="BJ8" i="339"/>
  <c r="BI8" i="339"/>
  <c r="BH8" i="339"/>
  <c r="BG8" i="339"/>
  <c r="BF8" i="339"/>
  <c r="BE8" i="339"/>
  <c r="BD8" i="339"/>
  <c r="BC8" i="339"/>
  <c r="BB8" i="339"/>
  <c r="BA8" i="339"/>
  <c r="AZ8" i="339"/>
  <c r="AY8" i="339"/>
  <c r="AX8" i="339"/>
  <c r="AW8" i="339"/>
  <c r="AV8" i="339"/>
  <c r="AU8" i="339"/>
  <c r="AT8" i="339"/>
  <c r="AS8" i="339"/>
  <c r="AR8" i="339"/>
  <c r="AQ8" i="339"/>
  <c r="AP8" i="339"/>
  <c r="AO8" i="339"/>
  <c r="AN8" i="339"/>
  <c r="AM8" i="339"/>
  <c r="AL8" i="339"/>
  <c r="AK8" i="339"/>
  <c r="AJ8" i="339"/>
  <c r="AI8" i="339"/>
  <c r="AH8" i="339"/>
  <c r="AG8" i="339"/>
  <c r="AF8" i="339"/>
  <c r="AE8" i="339"/>
  <c r="AD8" i="339"/>
  <c r="AC8" i="339"/>
  <c r="AB8" i="339"/>
  <c r="AA8" i="339"/>
  <c r="Z8" i="339"/>
  <c r="Y8" i="339"/>
  <c r="X8" i="339"/>
  <c r="W8" i="339"/>
  <c r="V8" i="339"/>
  <c r="U8" i="339"/>
  <c r="T8" i="339"/>
  <c r="S8" i="339"/>
  <c r="M7" i="339"/>
  <c r="B16" i="338"/>
  <c r="F14" i="338"/>
  <c r="F13" i="338"/>
  <c r="F12" i="338"/>
  <c r="A10" i="338"/>
  <c r="DM8" i="338"/>
  <c r="DL8" i="338"/>
  <c r="DK8" i="338"/>
  <c r="DJ8" i="338"/>
  <c r="DI8" i="338"/>
  <c r="DH8" i="338"/>
  <c r="DG8" i="338"/>
  <c r="DF8" i="338"/>
  <c r="DE8" i="338"/>
  <c r="DD8" i="338"/>
  <c r="DC8" i="338"/>
  <c r="DB8" i="338"/>
  <c r="DA8" i="338"/>
  <c r="CZ8" i="338"/>
  <c r="CY8" i="338"/>
  <c r="CX8" i="338"/>
  <c r="CW8" i="338"/>
  <c r="CV8" i="338"/>
  <c r="CU8" i="338"/>
  <c r="CT8" i="338"/>
  <c r="CS8" i="338"/>
  <c r="CR8" i="338"/>
  <c r="CQ8" i="338"/>
  <c r="CP8" i="338"/>
  <c r="CO8" i="338"/>
  <c r="CN8" i="338"/>
  <c r="CM8" i="338"/>
  <c r="CL8" i="338"/>
  <c r="CK8" i="338"/>
  <c r="CJ8" i="338"/>
  <c r="CI8" i="338"/>
  <c r="CH8" i="338"/>
  <c r="CG8" i="338"/>
  <c r="CF8" i="338"/>
  <c r="CE8" i="338"/>
  <c r="CD8" i="338"/>
  <c r="CC8" i="338"/>
  <c r="CB8" i="338"/>
  <c r="CA8" i="338"/>
  <c r="BZ8" i="338"/>
  <c r="BY8" i="338"/>
  <c r="BX8" i="338"/>
  <c r="BW8" i="338"/>
  <c r="BV8" i="338"/>
  <c r="BU8" i="338"/>
  <c r="BT8" i="338"/>
  <c r="BS8" i="338"/>
  <c r="BR8" i="338"/>
  <c r="BQ8" i="338"/>
  <c r="BP8" i="338"/>
  <c r="BO8" i="338"/>
  <c r="BN8" i="338"/>
  <c r="BM8" i="338"/>
  <c r="BL8" i="338"/>
  <c r="BK8" i="338"/>
  <c r="BJ8" i="338"/>
  <c r="BI8" i="338"/>
  <c r="BH8" i="338"/>
  <c r="BG8" i="338"/>
  <c r="BF8" i="338"/>
  <c r="BE8" i="338"/>
  <c r="BD8" i="338"/>
  <c r="BC8" i="338"/>
  <c r="BB8" i="338"/>
  <c r="BA8" i="338"/>
  <c r="AZ8" i="338"/>
  <c r="AY8" i="338"/>
  <c r="AX8" i="338"/>
  <c r="AW8" i="338"/>
  <c r="AV8" i="338"/>
  <c r="AU8" i="338"/>
  <c r="AT8" i="338"/>
  <c r="AS8" i="338"/>
  <c r="AR8" i="338"/>
  <c r="AQ8" i="338"/>
  <c r="AP8" i="338"/>
  <c r="AO8" i="338"/>
  <c r="AN8" i="338"/>
  <c r="AM8" i="338"/>
  <c r="AL8" i="338"/>
  <c r="AK8" i="338"/>
  <c r="AJ8" i="338"/>
  <c r="AI8" i="338"/>
  <c r="AH8" i="338"/>
  <c r="AG8" i="338"/>
  <c r="AF8" i="338"/>
  <c r="AE8" i="338"/>
  <c r="AD8" i="338"/>
  <c r="AC8" i="338"/>
  <c r="AB8" i="338"/>
  <c r="AA8" i="338"/>
  <c r="Z8" i="338"/>
  <c r="Y8" i="338"/>
  <c r="X8" i="338"/>
  <c r="W8" i="338"/>
  <c r="V8" i="338"/>
  <c r="U8" i="338"/>
  <c r="T8" i="338"/>
  <c r="S8" i="338"/>
  <c r="M7" i="338"/>
  <c r="B16" i="337"/>
  <c r="F14" i="337"/>
  <c r="F13" i="337"/>
  <c r="F12" i="337"/>
  <c r="A10" i="337"/>
  <c r="DM8" i="337"/>
  <c r="DL8" i="337"/>
  <c r="DK8" i="337"/>
  <c r="DJ8" i="337"/>
  <c r="DI8" i="337"/>
  <c r="DH8" i="337"/>
  <c r="DG8" i="337"/>
  <c r="DF8" i="337"/>
  <c r="DE8" i="337"/>
  <c r="DD8" i="337"/>
  <c r="DC8" i="337"/>
  <c r="DB8" i="337"/>
  <c r="DA8" i="337"/>
  <c r="CZ8" i="337"/>
  <c r="CY8" i="337"/>
  <c r="CX8" i="337"/>
  <c r="CW8" i="337"/>
  <c r="CV8" i="337"/>
  <c r="CU8" i="337"/>
  <c r="CT8" i="337"/>
  <c r="CS8" i="337"/>
  <c r="CR8" i="337"/>
  <c r="CQ8" i="337"/>
  <c r="CP8" i="337"/>
  <c r="CO8" i="337"/>
  <c r="CN8" i="337"/>
  <c r="CM8" i="337"/>
  <c r="CL8" i="337"/>
  <c r="CK8" i="337"/>
  <c r="CJ8" i="337"/>
  <c r="CI8" i="337"/>
  <c r="CH8" i="337"/>
  <c r="CG8" i="337"/>
  <c r="CF8" i="337"/>
  <c r="CE8" i="337"/>
  <c r="CD8" i="337"/>
  <c r="CC8" i="337"/>
  <c r="CB8" i="337"/>
  <c r="CA8" i="337"/>
  <c r="BY8" i="337"/>
  <c r="BX8" i="337"/>
  <c r="BW8" i="337"/>
  <c r="BV8" i="337"/>
  <c r="BU8" i="337"/>
  <c r="BT8" i="337"/>
  <c r="BS8" i="337"/>
  <c r="BR8" i="337"/>
  <c r="BQ8" i="337"/>
  <c r="BP8" i="337"/>
  <c r="BO8" i="337"/>
  <c r="BN8" i="337"/>
  <c r="BM8" i="337"/>
  <c r="BL8" i="337"/>
  <c r="BK8" i="337"/>
  <c r="BJ8" i="337"/>
  <c r="BI8" i="337"/>
  <c r="BH8" i="337"/>
  <c r="BG8" i="337"/>
  <c r="BF8" i="337"/>
  <c r="BE8" i="337"/>
  <c r="BD8" i="337"/>
  <c r="BC8" i="337"/>
  <c r="BB8" i="337"/>
  <c r="BA8" i="337"/>
  <c r="AZ8" i="337"/>
  <c r="AY8" i="337"/>
  <c r="AX8" i="337"/>
  <c r="AW8" i="337"/>
  <c r="AV8" i="337"/>
  <c r="AU8" i="337"/>
  <c r="AT8" i="337"/>
  <c r="AS8" i="337"/>
  <c r="AR8" i="337"/>
  <c r="AQ8" i="337"/>
  <c r="AP8" i="337"/>
  <c r="AO8" i="337"/>
  <c r="AN8" i="337"/>
  <c r="AM8" i="337"/>
  <c r="AL8" i="337"/>
  <c r="AK8" i="337"/>
  <c r="AJ8" i="337"/>
  <c r="AI8" i="337"/>
  <c r="AH8" i="337"/>
  <c r="AG8" i="337"/>
  <c r="AF8" i="337"/>
  <c r="AE8" i="337"/>
  <c r="AD8" i="337"/>
  <c r="AC8" i="337"/>
  <c r="AB8" i="337"/>
  <c r="AA8" i="337"/>
  <c r="Z8" i="337"/>
  <c r="Y8" i="337"/>
  <c r="X8" i="337"/>
  <c r="W8" i="337"/>
  <c r="V8" i="337"/>
  <c r="U8" i="337"/>
  <c r="T8" i="337"/>
  <c r="S8" i="337"/>
  <c r="M7" i="337"/>
  <c r="Q7" i="337" s="1"/>
  <c r="B16" i="336"/>
  <c r="F14" i="336"/>
  <c r="F13" i="336"/>
  <c r="F12" i="336"/>
  <c r="A10" i="336"/>
  <c r="DM8" i="336"/>
  <c r="DL8" i="336"/>
  <c r="DK8" i="336"/>
  <c r="DJ8" i="336"/>
  <c r="DI8" i="336"/>
  <c r="DH8" i="336"/>
  <c r="DG8" i="336"/>
  <c r="DF8" i="336"/>
  <c r="DE8" i="336"/>
  <c r="DD8" i="336"/>
  <c r="DC8" i="336"/>
  <c r="DB8" i="336"/>
  <c r="DA8" i="336"/>
  <c r="CZ8" i="336"/>
  <c r="CY8" i="336"/>
  <c r="CX8" i="336"/>
  <c r="CW8" i="336"/>
  <c r="CV8" i="336"/>
  <c r="CU8" i="336"/>
  <c r="CT8" i="336"/>
  <c r="CS8" i="336"/>
  <c r="CR8" i="336"/>
  <c r="CQ8" i="336"/>
  <c r="CP8" i="336"/>
  <c r="CO8" i="336"/>
  <c r="CN8" i="336"/>
  <c r="CM8" i="336"/>
  <c r="CL8" i="336"/>
  <c r="CK8" i="336"/>
  <c r="CJ8" i="336"/>
  <c r="CI8" i="336"/>
  <c r="CH8" i="336"/>
  <c r="CG8" i="336"/>
  <c r="CF8" i="336"/>
  <c r="CE8" i="336"/>
  <c r="CD8" i="336"/>
  <c r="CC8" i="336"/>
  <c r="CB8" i="336"/>
  <c r="CA8" i="336"/>
  <c r="BZ8" i="336"/>
  <c r="BY8" i="336"/>
  <c r="BX8" i="336"/>
  <c r="BW8" i="336"/>
  <c r="BV8" i="336"/>
  <c r="BU8" i="336"/>
  <c r="BT8" i="336"/>
  <c r="BS8" i="336"/>
  <c r="BR8" i="336"/>
  <c r="BQ8" i="336"/>
  <c r="BP8" i="336"/>
  <c r="BO8" i="336"/>
  <c r="BN8" i="336"/>
  <c r="BM8" i="336"/>
  <c r="BL8" i="336"/>
  <c r="BK8" i="336"/>
  <c r="BJ8" i="336"/>
  <c r="BI8" i="336"/>
  <c r="BH8" i="336"/>
  <c r="BG8" i="336"/>
  <c r="BF8" i="336"/>
  <c r="BE8" i="336"/>
  <c r="BD8" i="336"/>
  <c r="BC8" i="336"/>
  <c r="BB8" i="336"/>
  <c r="BA8" i="336"/>
  <c r="AZ8" i="336"/>
  <c r="AY8" i="336"/>
  <c r="AX8" i="336"/>
  <c r="AW8" i="336"/>
  <c r="AV8" i="336"/>
  <c r="AU8" i="336"/>
  <c r="AS8" i="336"/>
  <c r="AR8" i="336"/>
  <c r="AQ8" i="336"/>
  <c r="AP8" i="336"/>
  <c r="AO8" i="336"/>
  <c r="AN8" i="336"/>
  <c r="AM8" i="336"/>
  <c r="AL8" i="336"/>
  <c r="AK8" i="336"/>
  <c r="AJ8" i="336"/>
  <c r="AI8" i="336"/>
  <c r="AH8" i="336"/>
  <c r="AG8" i="336"/>
  <c r="AF8" i="336"/>
  <c r="AE8" i="336"/>
  <c r="AD8" i="336"/>
  <c r="AC8" i="336"/>
  <c r="AB8" i="336"/>
  <c r="AA8" i="336"/>
  <c r="Z8" i="336"/>
  <c r="Y8" i="336"/>
  <c r="X8" i="336"/>
  <c r="W8" i="336"/>
  <c r="V8" i="336"/>
  <c r="U8" i="336"/>
  <c r="T8" i="336"/>
  <c r="S8" i="336"/>
  <c r="M7" i="336"/>
  <c r="P7" i="336" s="1"/>
  <c r="B17" i="335"/>
  <c r="F15" i="335"/>
  <c r="F14" i="335"/>
  <c r="F13" i="335"/>
  <c r="A11" i="335"/>
  <c r="DM9" i="335"/>
  <c r="DL9" i="335"/>
  <c r="DK9" i="335"/>
  <c r="DJ9" i="335"/>
  <c r="DI9" i="335"/>
  <c r="DH9" i="335"/>
  <c r="DG9" i="335"/>
  <c r="DF9" i="335"/>
  <c r="DE9" i="335"/>
  <c r="DD9" i="335"/>
  <c r="DC9" i="335"/>
  <c r="DB9" i="335"/>
  <c r="DA9" i="335"/>
  <c r="CZ9" i="335"/>
  <c r="CY9" i="335"/>
  <c r="CX9" i="335"/>
  <c r="CW9" i="335"/>
  <c r="CV9" i="335"/>
  <c r="CU9" i="335"/>
  <c r="CT9" i="335"/>
  <c r="CS9" i="335"/>
  <c r="CR9" i="335"/>
  <c r="CQ9" i="335"/>
  <c r="CP9" i="335"/>
  <c r="CO9" i="335"/>
  <c r="CN9" i="335"/>
  <c r="CM9" i="335"/>
  <c r="CL9" i="335"/>
  <c r="CK9" i="335"/>
  <c r="CJ9" i="335"/>
  <c r="CI9" i="335"/>
  <c r="CH9" i="335"/>
  <c r="CG9" i="335"/>
  <c r="CF9" i="335"/>
  <c r="CE9" i="335"/>
  <c r="CD9" i="335"/>
  <c r="CC9" i="335"/>
  <c r="CB9" i="335"/>
  <c r="CA9" i="335"/>
  <c r="BZ9" i="335"/>
  <c r="BY9" i="335"/>
  <c r="BX9" i="335"/>
  <c r="BW9" i="335"/>
  <c r="BV9" i="335"/>
  <c r="BU9" i="335"/>
  <c r="BT9" i="335"/>
  <c r="BS9" i="335"/>
  <c r="BR9" i="335"/>
  <c r="BQ9" i="335"/>
  <c r="BP9" i="335"/>
  <c r="BO9" i="335"/>
  <c r="BN9" i="335"/>
  <c r="BM9" i="335"/>
  <c r="BL9" i="335"/>
  <c r="BK9" i="335"/>
  <c r="BJ9" i="335"/>
  <c r="BI9" i="335"/>
  <c r="BH9" i="335"/>
  <c r="BG9" i="335"/>
  <c r="BF9" i="335"/>
  <c r="BE9" i="335"/>
  <c r="BD9" i="335"/>
  <c r="BC9" i="335"/>
  <c r="BB9" i="335"/>
  <c r="BA9" i="335"/>
  <c r="AZ9" i="335"/>
  <c r="AY9" i="335"/>
  <c r="AX9" i="335"/>
  <c r="AW9" i="335"/>
  <c r="AV9" i="335"/>
  <c r="AU9" i="335"/>
  <c r="AT9" i="335"/>
  <c r="AS9" i="335"/>
  <c r="AR9" i="335"/>
  <c r="AQ9" i="335"/>
  <c r="AP9" i="335"/>
  <c r="AO9" i="335"/>
  <c r="AN9" i="335"/>
  <c r="AM9" i="335"/>
  <c r="AL9" i="335"/>
  <c r="AK9" i="335"/>
  <c r="AJ9" i="335"/>
  <c r="AI9" i="335"/>
  <c r="AH9" i="335"/>
  <c r="AG9" i="335"/>
  <c r="AF9" i="335"/>
  <c r="AE9" i="335"/>
  <c r="AD9" i="335"/>
  <c r="AC9" i="335"/>
  <c r="AB9" i="335"/>
  <c r="AA9" i="335"/>
  <c r="Z9" i="335"/>
  <c r="Y9" i="335"/>
  <c r="X9" i="335"/>
  <c r="W9" i="335"/>
  <c r="V9" i="335"/>
  <c r="U9" i="335"/>
  <c r="T9" i="335"/>
  <c r="S9" i="335"/>
  <c r="M8" i="335"/>
  <c r="P8" i="335" s="1"/>
  <c r="M7" i="335"/>
  <c r="Q7" i="335" s="1"/>
  <c r="B16" i="334"/>
  <c r="F14" i="334"/>
  <c r="F13" i="334"/>
  <c r="F12" i="334"/>
  <c r="A10" i="334"/>
  <c r="DM8" i="334"/>
  <c r="DL8" i="334"/>
  <c r="DK8" i="334"/>
  <c r="DJ8" i="334"/>
  <c r="DI8" i="334"/>
  <c r="DH8" i="334"/>
  <c r="DG8" i="334"/>
  <c r="DF8" i="334"/>
  <c r="DE8" i="334"/>
  <c r="DD8" i="334"/>
  <c r="DC8" i="334"/>
  <c r="DB8" i="334"/>
  <c r="DA8" i="334"/>
  <c r="CZ8" i="334"/>
  <c r="CY8" i="334"/>
  <c r="CX8" i="334"/>
  <c r="CW8" i="334"/>
  <c r="CV8" i="334"/>
  <c r="CU8" i="334"/>
  <c r="CT8" i="334"/>
  <c r="CS8" i="334"/>
  <c r="CR8" i="334"/>
  <c r="CQ8" i="334"/>
  <c r="CP8" i="334"/>
  <c r="CO8" i="334"/>
  <c r="CN8" i="334"/>
  <c r="CM8" i="334"/>
  <c r="CL8" i="334"/>
  <c r="CK8" i="334"/>
  <c r="CJ8" i="334"/>
  <c r="CI8" i="334"/>
  <c r="CH8" i="334"/>
  <c r="CG8" i="334"/>
  <c r="CF8" i="334"/>
  <c r="CE8" i="334"/>
  <c r="CD8" i="334"/>
  <c r="CC8" i="334"/>
  <c r="CB8" i="334"/>
  <c r="CA8" i="334"/>
  <c r="BZ8" i="334"/>
  <c r="BY8" i="334"/>
  <c r="BX8" i="334"/>
  <c r="BW8" i="334"/>
  <c r="BV8" i="334"/>
  <c r="BU8" i="334"/>
  <c r="BT8" i="334"/>
  <c r="BS8" i="334"/>
  <c r="BR8" i="334"/>
  <c r="BQ8" i="334"/>
  <c r="BP8" i="334"/>
  <c r="BO8" i="334"/>
  <c r="BN8" i="334"/>
  <c r="BM8" i="334"/>
  <c r="BL8" i="334"/>
  <c r="BK8" i="334"/>
  <c r="BJ8" i="334"/>
  <c r="BI8" i="334"/>
  <c r="BH8" i="334"/>
  <c r="BG8" i="334"/>
  <c r="BF8" i="334"/>
  <c r="BE8" i="334"/>
  <c r="BD8" i="334"/>
  <c r="BC8" i="334"/>
  <c r="BB8" i="334"/>
  <c r="BA8" i="334"/>
  <c r="AZ8" i="334"/>
  <c r="AY8" i="334"/>
  <c r="AX8" i="334"/>
  <c r="AW8" i="334"/>
  <c r="AV8" i="334"/>
  <c r="AU8" i="334"/>
  <c r="AT8" i="334"/>
  <c r="AS8" i="334"/>
  <c r="AR8" i="334"/>
  <c r="AQ8" i="334"/>
  <c r="AP8" i="334"/>
  <c r="AO8" i="334"/>
  <c r="AN8" i="334"/>
  <c r="AM8" i="334"/>
  <c r="AL8" i="334"/>
  <c r="AK8" i="334"/>
  <c r="AJ8" i="334"/>
  <c r="AI8" i="334"/>
  <c r="AH8" i="334"/>
  <c r="AG8" i="334"/>
  <c r="AF8" i="334"/>
  <c r="AE8" i="334"/>
  <c r="AD8" i="334"/>
  <c r="AC8" i="334"/>
  <c r="AB8" i="334"/>
  <c r="AA8" i="334"/>
  <c r="Z8" i="334"/>
  <c r="Y8" i="334"/>
  <c r="X8" i="334"/>
  <c r="W8" i="334"/>
  <c r="V8" i="334"/>
  <c r="U8" i="334"/>
  <c r="T8" i="334"/>
  <c r="S8" i="334"/>
  <c r="M7" i="334"/>
  <c r="Q7" i="334" s="1"/>
  <c r="B16" i="333"/>
  <c r="F14" i="333"/>
  <c r="F13" i="333"/>
  <c r="F12" i="333"/>
  <c r="A10" i="333"/>
  <c r="DM8" i="333"/>
  <c r="DL8" i="333"/>
  <c r="DK8" i="333"/>
  <c r="DJ8" i="333"/>
  <c r="DI8" i="333"/>
  <c r="DH8" i="333"/>
  <c r="DG8" i="333"/>
  <c r="DF8" i="333"/>
  <c r="DE8" i="333"/>
  <c r="DD8" i="333"/>
  <c r="DC8" i="333"/>
  <c r="DB8" i="333"/>
  <c r="DA8" i="333"/>
  <c r="CZ8" i="333"/>
  <c r="CY8" i="333"/>
  <c r="CX8" i="333"/>
  <c r="CW8" i="333"/>
  <c r="CV8" i="333"/>
  <c r="CU8" i="333"/>
  <c r="CT8" i="333"/>
  <c r="CS8" i="333"/>
  <c r="CR8" i="333"/>
  <c r="CQ8" i="333"/>
  <c r="CP8" i="333"/>
  <c r="CO8" i="333"/>
  <c r="CN8" i="333"/>
  <c r="CM8" i="333"/>
  <c r="CL8" i="333"/>
  <c r="CK8" i="333"/>
  <c r="CJ8" i="333"/>
  <c r="CI8" i="333"/>
  <c r="CH8" i="333"/>
  <c r="CG8" i="333"/>
  <c r="CF8" i="333"/>
  <c r="CE8" i="333"/>
  <c r="CD8" i="333"/>
  <c r="CC8" i="333"/>
  <c r="CB8" i="333"/>
  <c r="CA8" i="333"/>
  <c r="BZ8" i="333"/>
  <c r="BY8" i="333"/>
  <c r="BX8" i="333"/>
  <c r="BW8" i="333"/>
  <c r="BV8" i="333"/>
  <c r="BU8" i="333"/>
  <c r="BT8" i="333"/>
  <c r="BS8" i="333"/>
  <c r="BR8" i="333"/>
  <c r="BQ8" i="333"/>
  <c r="BP8" i="333"/>
  <c r="BO8" i="333"/>
  <c r="BN8" i="333"/>
  <c r="BM8" i="333"/>
  <c r="BL8" i="333"/>
  <c r="BK8" i="333"/>
  <c r="BJ8" i="333"/>
  <c r="BI8" i="333"/>
  <c r="BH8" i="333"/>
  <c r="BG8" i="333"/>
  <c r="BF8" i="333"/>
  <c r="BE8" i="333"/>
  <c r="BD8" i="333"/>
  <c r="BC8" i="333"/>
  <c r="BB8" i="333"/>
  <c r="BA8" i="333"/>
  <c r="AZ8" i="333"/>
  <c r="AY8" i="333"/>
  <c r="AX8" i="333"/>
  <c r="AW8" i="333"/>
  <c r="AV8" i="333"/>
  <c r="AU8" i="333"/>
  <c r="AT8" i="333"/>
  <c r="AS8" i="333"/>
  <c r="AR8" i="333"/>
  <c r="AQ8" i="333"/>
  <c r="AP8" i="333"/>
  <c r="AO8" i="333"/>
  <c r="AN8" i="333"/>
  <c r="AM8" i="333"/>
  <c r="AL8" i="333"/>
  <c r="AK8" i="333"/>
  <c r="AJ8" i="333"/>
  <c r="AI8" i="333"/>
  <c r="AH8" i="333"/>
  <c r="AG8" i="333"/>
  <c r="AF8" i="333"/>
  <c r="AE8" i="333"/>
  <c r="AD8" i="333"/>
  <c r="AC8" i="333"/>
  <c r="AB8" i="333"/>
  <c r="AA8" i="333"/>
  <c r="Z8" i="333"/>
  <c r="Y8" i="333"/>
  <c r="X8" i="333"/>
  <c r="W8" i="333"/>
  <c r="V8" i="333"/>
  <c r="U8" i="333"/>
  <c r="T8" i="333"/>
  <c r="S8" i="333"/>
  <c r="M7" i="333"/>
  <c r="B16" i="332"/>
  <c r="F14" i="332"/>
  <c r="F13" i="332"/>
  <c r="F12" i="332"/>
  <c r="A10" i="332"/>
  <c r="DM8" i="332"/>
  <c r="DL8" i="332"/>
  <c r="DK8" i="332"/>
  <c r="DJ8" i="332"/>
  <c r="DI8" i="332"/>
  <c r="DH8" i="332"/>
  <c r="DG8" i="332"/>
  <c r="DF8" i="332"/>
  <c r="DE8" i="332"/>
  <c r="DD8" i="332"/>
  <c r="DC8" i="332"/>
  <c r="DB8" i="332"/>
  <c r="DA8" i="332"/>
  <c r="CZ8" i="332"/>
  <c r="CY8" i="332"/>
  <c r="CX8" i="332"/>
  <c r="CW8" i="332"/>
  <c r="CV8" i="332"/>
  <c r="CU8" i="332"/>
  <c r="CT8" i="332"/>
  <c r="CS8" i="332"/>
  <c r="CR8" i="332"/>
  <c r="CQ8" i="332"/>
  <c r="CP8" i="332"/>
  <c r="CO8" i="332"/>
  <c r="CN8" i="332"/>
  <c r="CM8" i="332"/>
  <c r="CL8" i="332"/>
  <c r="CK8" i="332"/>
  <c r="CJ8" i="332"/>
  <c r="CI8" i="332"/>
  <c r="CH8" i="332"/>
  <c r="CG8" i="332"/>
  <c r="CF8" i="332"/>
  <c r="CE8" i="332"/>
  <c r="CD8" i="332"/>
  <c r="CC8" i="332"/>
  <c r="CB8" i="332"/>
  <c r="CA8" i="332"/>
  <c r="BZ8" i="332"/>
  <c r="BY8" i="332"/>
  <c r="BX8" i="332"/>
  <c r="BW8" i="332"/>
  <c r="BV8" i="332"/>
  <c r="BU8" i="332"/>
  <c r="BT8" i="332"/>
  <c r="BS8" i="332"/>
  <c r="BR8" i="332"/>
  <c r="BQ8" i="332"/>
  <c r="BP8" i="332"/>
  <c r="BO8" i="332"/>
  <c r="BN8" i="332"/>
  <c r="BM8" i="332"/>
  <c r="BL8" i="332"/>
  <c r="BK8" i="332"/>
  <c r="BJ8" i="332"/>
  <c r="BI8" i="332"/>
  <c r="BH8" i="332"/>
  <c r="BG8" i="332"/>
  <c r="BF8" i="332"/>
  <c r="BE8" i="332"/>
  <c r="BD8" i="332"/>
  <c r="BC8" i="332"/>
  <c r="BB8" i="332"/>
  <c r="BA8" i="332"/>
  <c r="AZ8" i="332"/>
  <c r="AY8" i="332"/>
  <c r="AX8" i="332"/>
  <c r="AW8" i="332"/>
  <c r="AV8" i="332"/>
  <c r="AU8" i="332"/>
  <c r="AT8" i="332"/>
  <c r="AS8" i="332"/>
  <c r="AR8" i="332"/>
  <c r="AQ8" i="332"/>
  <c r="AO8" i="332"/>
  <c r="AN8" i="332"/>
  <c r="AM8" i="332"/>
  <c r="AL8" i="332"/>
  <c r="AK8" i="332"/>
  <c r="AJ8" i="332"/>
  <c r="AI8" i="332"/>
  <c r="AH8" i="332"/>
  <c r="AG8" i="332"/>
  <c r="AF8" i="332"/>
  <c r="AE8" i="332"/>
  <c r="AD8" i="332"/>
  <c r="AC8" i="332"/>
  <c r="AB8" i="332"/>
  <c r="AA8" i="332"/>
  <c r="Z8" i="332"/>
  <c r="Y8" i="332"/>
  <c r="X8" i="332"/>
  <c r="W8" i="332"/>
  <c r="V8" i="332"/>
  <c r="U8" i="332"/>
  <c r="T8" i="332"/>
  <c r="S8" i="332"/>
  <c r="M7" i="332"/>
  <c r="B22" i="331"/>
  <c r="F20" i="331"/>
  <c r="F19" i="331"/>
  <c r="A16" i="331"/>
  <c r="DM14" i="331"/>
  <c r="DL14" i="331"/>
  <c r="DK14" i="331"/>
  <c r="DJ14" i="331"/>
  <c r="DI14" i="331"/>
  <c r="DH14" i="331"/>
  <c r="DG14" i="331"/>
  <c r="DF14" i="331"/>
  <c r="DE14" i="331"/>
  <c r="DD14" i="331"/>
  <c r="DC14" i="331"/>
  <c r="DB14" i="331"/>
  <c r="DA14" i="331"/>
  <c r="CZ14" i="331"/>
  <c r="CY14" i="331"/>
  <c r="CX14" i="331"/>
  <c r="CW14" i="331"/>
  <c r="CV14" i="331"/>
  <c r="CU14" i="331"/>
  <c r="CT14" i="331"/>
  <c r="CS14" i="331"/>
  <c r="CR14" i="331"/>
  <c r="CQ14" i="331"/>
  <c r="CP14" i="331"/>
  <c r="CO14" i="331"/>
  <c r="CN14" i="331"/>
  <c r="CM14" i="331"/>
  <c r="CL14" i="331"/>
  <c r="CK14" i="331"/>
  <c r="CJ14" i="331"/>
  <c r="CI14" i="331"/>
  <c r="CH14" i="331"/>
  <c r="CG14" i="331"/>
  <c r="CF14" i="331"/>
  <c r="CE14" i="331"/>
  <c r="CD14" i="331"/>
  <c r="CC14" i="331"/>
  <c r="CB14" i="331"/>
  <c r="CA14" i="331"/>
  <c r="BZ14" i="331"/>
  <c r="BY14" i="331"/>
  <c r="BX14" i="331"/>
  <c r="BW14" i="331"/>
  <c r="BV14" i="331"/>
  <c r="BU14" i="331"/>
  <c r="BT14" i="331"/>
  <c r="BS14" i="331"/>
  <c r="BR14" i="331"/>
  <c r="BQ14" i="331"/>
  <c r="BP14" i="331"/>
  <c r="BO14" i="331"/>
  <c r="BN14" i="331"/>
  <c r="BM14" i="331"/>
  <c r="BL14" i="331"/>
  <c r="BK14" i="331"/>
  <c r="BJ14" i="331"/>
  <c r="BI14" i="331"/>
  <c r="BH14" i="331"/>
  <c r="BG14" i="331"/>
  <c r="BF14" i="331"/>
  <c r="BE14" i="331"/>
  <c r="BD14" i="331"/>
  <c r="BC14" i="331"/>
  <c r="BB14" i="331"/>
  <c r="BA14" i="331"/>
  <c r="AZ14" i="331"/>
  <c r="AY14" i="331"/>
  <c r="AX14" i="331"/>
  <c r="AW14" i="331"/>
  <c r="AV14" i="331"/>
  <c r="AU14" i="331"/>
  <c r="AT14" i="331"/>
  <c r="AS14" i="331"/>
  <c r="AR14" i="331"/>
  <c r="AQ14" i="331"/>
  <c r="AP14" i="331"/>
  <c r="AO14" i="331"/>
  <c r="AN14" i="331"/>
  <c r="AM14" i="331"/>
  <c r="AL14" i="331"/>
  <c r="AK14" i="331"/>
  <c r="AJ14" i="331"/>
  <c r="AI14" i="331"/>
  <c r="AH14" i="331"/>
  <c r="AG14" i="331"/>
  <c r="AF14" i="331"/>
  <c r="AE14" i="331"/>
  <c r="AD14" i="331"/>
  <c r="AC14" i="331"/>
  <c r="AB14" i="331"/>
  <c r="AA14" i="331"/>
  <c r="Z14" i="331"/>
  <c r="Y14" i="331"/>
  <c r="X14" i="331"/>
  <c r="W14" i="331"/>
  <c r="V14" i="331"/>
  <c r="U14" i="331"/>
  <c r="T14" i="331"/>
  <c r="S14" i="331"/>
  <c r="M13" i="331"/>
  <c r="P13" i="331" s="1"/>
  <c r="M10" i="331"/>
  <c r="P10" i="331" s="1"/>
  <c r="M9" i="331"/>
  <c r="P9" i="331" s="1"/>
  <c r="M8" i="331"/>
  <c r="P8" i="331" s="1"/>
  <c r="M7" i="331"/>
  <c r="P7" i="331" s="1"/>
  <c r="B16" i="330"/>
  <c r="F14" i="330"/>
  <c r="F13" i="330"/>
  <c r="F12" i="330"/>
  <c r="A10" i="330"/>
  <c r="DM8" i="330"/>
  <c r="DL8" i="330"/>
  <c r="DK8" i="330"/>
  <c r="DJ8" i="330"/>
  <c r="DI8" i="330"/>
  <c r="DH8" i="330"/>
  <c r="DG8" i="330"/>
  <c r="DF8" i="330"/>
  <c r="DE8" i="330"/>
  <c r="DD8" i="330"/>
  <c r="DC8" i="330"/>
  <c r="DB8" i="330"/>
  <c r="DA8" i="330"/>
  <c r="CZ8" i="330"/>
  <c r="CY8" i="330"/>
  <c r="CX8" i="330"/>
  <c r="CW8" i="330"/>
  <c r="CV8" i="330"/>
  <c r="CU8" i="330"/>
  <c r="CT8" i="330"/>
  <c r="CS8" i="330"/>
  <c r="CR8" i="330"/>
  <c r="CQ8" i="330"/>
  <c r="CP8" i="330"/>
  <c r="CO8" i="330"/>
  <c r="CN8" i="330"/>
  <c r="CM8" i="330"/>
  <c r="CL8" i="330"/>
  <c r="CK8" i="330"/>
  <c r="CJ8" i="330"/>
  <c r="CI8" i="330"/>
  <c r="CH8" i="330"/>
  <c r="CG8" i="330"/>
  <c r="CF8" i="330"/>
  <c r="CE8" i="330"/>
  <c r="CD8" i="330"/>
  <c r="CC8" i="330"/>
  <c r="CB8" i="330"/>
  <c r="CA8" i="330"/>
  <c r="BZ8" i="330"/>
  <c r="BY8" i="330"/>
  <c r="BX8" i="330"/>
  <c r="BW8" i="330"/>
  <c r="BV8" i="330"/>
  <c r="BU8" i="330"/>
  <c r="BT8" i="330"/>
  <c r="BS8" i="330"/>
  <c r="BR8" i="330"/>
  <c r="BQ8" i="330"/>
  <c r="BP8" i="330"/>
  <c r="BO8" i="330"/>
  <c r="BN8" i="330"/>
  <c r="BM8" i="330"/>
  <c r="BL8" i="330"/>
  <c r="BK8" i="330"/>
  <c r="BJ8" i="330"/>
  <c r="BI8" i="330"/>
  <c r="BH8" i="330"/>
  <c r="BG8" i="330"/>
  <c r="BF8" i="330"/>
  <c r="BE8" i="330"/>
  <c r="BD8" i="330"/>
  <c r="BC8" i="330"/>
  <c r="BB8" i="330"/>
  <c r="BA8" i="330"/>
  <c r="AZ8" i="330"/>
  <c r="AY8" i="330"/>
  <c r="AX8" i="330"/>
  <c r="AW8" i="330"/>
  <c r="AV8" i="330"/>
  <c r="AU8" i="330"/>
  <c r="AT8" i="330"/>
  <c r="AS8" i="330"/>
  <c r="AR8" i="330"/>
  <c r="AQ8" i="330"/>
  <c r="AP8" i="330"/>
  <c r="AO8" i="330"/>
  <c r="AN8" i="330"/>
  <c r="AM8" i="330"/>
  <c r="AL8" i="330"/>
  <c r="AK8" i="330"/>
  <c r="AJ8" i="330"/>
  <c r="AI8" i="330"/>
  <c r="AH8" i="330"/>
  <c r="AG8" i="330"/>
  <c r="AF8" i="330"/>
  <c r="AE8" i="330"/>
  <c r="AD8" i="330"/>
  <c r="AC8" i="330"/>
  <c r="AB8" i="330"/>
  <c r="AA8" i="330"/>
  <c r="Z8" i="330"/>
  <c r="Y8" i="330"/>
  <c r="X8" i="330"/>
  <c r="W8" i="330"/>
  <c r="V8" i="330"/>
  <c r="U8" i="330"/>
  <c r="T8" i="330"/>
  <c r="S8" i="330"/>
  <c r="M7" i="330"/>
  <c r="P7" i="330" s="1"/>
  <c r="B16" i="329"/>
  <c r="F14" i="329"/>
  <c r="F13" i="329"/>
  <c r="F12" i="329"/>
  <c r="A10" i="329"/>
  <c r="DM8" i="329"/>
  <c r="DL8" i="329"/>
  <c r="DK8" i="329"/>
  <c r="DJ8" i="329"/>
  <c r="DI8" i="329"/>
  <c r="DH8" i="329"/>
  <c r="DG8" i="329"/>
  <c r="DF8" i="329"/>
  <c r="DE8" i="329"/>
  <c r="DD8" i="329"/>
  <c r="DC8" i="329"/>
  <c r="DB8" i="329"/>
  <c r="DA8" i="329"/>
  <c r="CZ8" i="329"/>
  <c r="CY8" i="329"/>
  <c r="CX8" i="329"/>
  <c r="CW8" i="329"/>
  <c r="CV8" i="329"/>
  <c r="CU8" i="329"/>
  <c r="CT8" i="329"/>
  <c r="CS8" i="329"/>
  <c r="CR8" i="329"/>
  <c r="CQ8" i="329"/>
  <c r="CP8" i="329"/>
  <c r="CO8" i="329"/>
  <c r="CN8" i="329"/>
  <c r="CM8" i="329"/>
  <c r="CL8" i="329"/>
  <c r="CK8" i="329"/>
  <c r="CJ8" i="329"/>
  <c r="CI8" i="329"/>
  <c r="CH8" i="329"/>
  <c r="CG8" i="329"/>
  <c r="CF8" i="329"/>
  <c r="CE8" i="329"/>
  <c r="CD8" i="329"/>
  <c r="CC8" i="329"/>
  <c r="CB8" i="329"/>
  <c r="CA8" i="329"/>
  <c r="BZ8" i="329"/>
  <c r="BY8" i="329"/>
  <c r="BX8" i="329"/>
  <c r="BW8" i="329"/>
  <c r="BV8" i="329"/>
  <c r="BU8" i="329"/>
  <c r="BT8" i="329"/>
  <c r="BS8" i="329"/>
  <c r="BR8" i="329"/>
  <c r="BQ8" i="329"/>
  <c r="BP8" i="329"/>
  <c r="BO8" i="329"/>
  <c r="BN8" i="329"/>
  <c r="BM8" i="329"/>
  <c r="BL8" i="329"/>
  <c r="BK8" i="329"/>
  <c r="BJ8" i="329"/>
  <c r="BI8" i="329"/>
  <c r="BH8" i="329"/>
  <c r="BG8" i="329"/>
  <c r="BF8" i="329"/>
  <c r="BE8" i="329"/>
  <c r="BD8" i="329"/>
  <c r="BC8" i="329"/>
  <c r="BB8" i="329"/>
  <c r="BA8" i="329"/>
  <c r="AZ8" i="329"/>
  <c r="AY8" i="329"/>
  <c r="AX8" i="329"/>
  <c r="AW8" i="329"/>
  <c r="AV8" i="329"/>
  <c r="AU8" i="329"/>
  <c r="AT8" i="329"/>
  <c r="AS8" i="329"/>
  <c r="AR8" i="329"/>
  <c r="AQ8" i="329"/>
  <c r="AP8" i="329"/>
  <c r="AO8" i="329"/>
  <c r="AN8" i="329"/>
  <c r="AM8" i="329"/>
  <c r="AL8" i="329"/>
  <c r="AK8" i="329"/>
  <c r="AJ8" i="329"/>
  <c r="AI8" i="329"/>
  <c r="AH8" i="329"/>
  <c r="AG8" i="329"/>
  <c r="AF8" i="329"/>
  <c r="AE8" i="329"/>
  <c r="AD8" i="329"/>
  <c r="AC8" i="329"/>
  <c r="AB8" i="329"/>
  <c r="AA8" i="329"/>
  <c r="Z8" i="329"/>
  <c r="Y8" i="329"/>
  <c r="X8" i="329"/>
  <c r="W8" i="329"/>
  <c r="V8" i="329"/>
  <c r="U8" i="329"/>
  <c r="T8" i="329"/>
  <c r="S8" i="329"/>
  <c r="M7" i="329"/>
  <c r="Q7" i="329" s="1"/>
  <c r="B16" i="328"/>
  <c r="F14" i="328"/>
  <c r="F13" i="328"/>
  <c r="F12" i="328"/>
  <c r="A10" i="328"/>
  <c r="DM8" i="328"/>
  <c r="DL8" i="328"/>
  <c r="DK8" i="328"/>
  <c r="DJ8" i="328"/>
  <c r="DI8" i="328"/>
  <c r="DH8" i="328"/>
  <c r="DG8" i="328"/>
  <c r="DF8" i="328"/>
  <c r="DE8" i="328"/>
  <c r="DD8" i="328"/>
  <c r="DC8" i="328"/>
  <c r="DB8" i="328"/>
  <c r="DA8" i="328"/>
  <c r="CZ8" i="328"/>
  <c r="CY8" i="328"/>
  <c r="CX8" i="328"/>
  <c r="CW8" i="328"/>
  <c r="CV8" i="328"/>
  <c r="CU8" i="328"/>
  <c r="CT8" i="328"/>
  <c r="CS8" i="328"/>
  <c r="CR8" i="328"/>
  <c r="CQ8" i="328"/>
  <c r="CP8" i="328"/>
  <c r="CO8" i="328"/>
  <c r="CN8" i="328"/>
  <c r="CM8" i="328"/>
  <c r="CL8" i="328"/>
  <c r="CK8" i="328"/>
  <c r="CJ8" i="328"/>
  <c r="CI8" i="328"/>
  <c r="CH8" i="328"/>
  <c r="CG8" i="328"/>
  <c r="CF8" i="328"/>
  <c r="CE8" i="328"/>
  <c r="CD8" i="328"/>
  <c r="CC8" i="328"/>
  <c r="CB8" i="328"/>
  <c r="CA8" i="328"/>
  <c r="BY8" i="328"/>
  <c r="BX8" i="328"/>
  <c r="BW8" i="328"/>
  <c r="BV8" i="328"/>
  <c r="BU8" i="328"/>
  <c r="BT8" i="328"/>
  <c r="BS8" i="328"/>
  <c r="BR8" i="328"/>
  <c r="BQ8" i="328"/>
  <c r="BP8" i="328"/>
  <c r="BO8" i="328"/>
  <c r="BN8" i="328"/>
  <c r="BM8" i="328"/>
  <c r="BL8" i="328"/>
  <c r="BK8" i="328"/>
  <c r="BJ8" i="328"/>
  <c r="BI8" i="328"/>
  <c r="BH8" i="328"/>
  <c r="BG8" i="328"/>
  <c r="BF8" i="328"/>
  <c r="BE8" i="328"/>
  <c r="BD8" i="328"/>
  <c r="BC8" i="328"/>
  <c r="BB8" i="328"/>
  <c r="BA8" i="328"/>
  <c r="AZ8" i="328"/>
  <c r="AY8" i="328"/>
  <c r="AX8" i="328"/>
  <c r="AW8" i="328"/>
  <c r="AV8" i="328"/>
  <c r="AU8" i="328"/>
  <c r="AT8" i="328"/>
  <c r="AS8" i="328"/>
  <c r="AR8" i="328"/>
  <c r="AQ8" i="328"/>
  <c r="AP8" i="328"/>
  <c r="AO8" i="328"/>
  <c r="AN8" i="328"/>
  <c r="AM8" i="328"/>
  <c r="AL8" i="328"/>
  <c r="AK8" i="328"/>
  <c r="AJ8" i="328"/>
  <c r="AI8" i="328"/>
  <c r="AH8" i="328"/>
  <c r="AG8" i="328"/>
  <c r="AF8" i="328"/>
  <c r="AE8" i="328"/>
  <c r="AD8" i="328"/>
  <c r="AC8" i="328"/>
  <c r="AB8" i="328"/>
  <c r="AA8" i="328"/>
  <c r="Z8" i="328"/>
  <c r="Y8" i="328"/>
  <c r="X8" i="328"/>
  <c r="W8" i="328"/>
  <c r="V8" i="328"/>
  <c r="U8" i="328"/>
  <c r="T8" i="328"/>
  <c r="S8" i="328"/>
  <c r="M7" i="328"/>
  <c r="B16" i="327"/>
  <c r="F14" i="327"/>
  <c r="F13" i="327"/>
  <c r="F12" i="327"/>
  <c r="A10" i="327"/>
  <c r="DM8" i="327"/>
  <c r="DL8" i="327"/>
  <c r="DK8" i="327"/>
  <c r="DJ8" i="327"/>
  <c r="DI8" i="327"/>
  <c r="DH8" i="327"/>
  <c r="DG8" i="327"/>
  <c r="DF8" i="327"/>
  <c r="DE8" i="327"/>
  <c r="DD8" i="327"/>
  <c r="DC8" i="327"/>
  <c r="DB8" i="327"/>
  <c r="DA8" i="327"/>
  <c r="CZ8" i="327"/>
  <c r="CY8" i="327"/>
  <c r="CX8" i="327"/>
  <c r="CW8" i="327"/>
  <c r="CV8" i="327"/>
  <c r="CU8" i="327"/>
  <c r="CT8" i="327"/>
  <c r="CS8" i="327"/>
  <c r="CR8" i="327"/>
  <c r="CQ8" i="327"/>
  <c r="CP8" i="327"/>
  <c r="CO8" i="327"/>
  <c r="CN8" i="327"/>
  <c r="CM8" i="327"/>
  <c r="CL8" i="327"/>
  <c r="CK8" i="327"/>
  <c r="CJ8" i="327"/>
  <c r="CI8" i="327"/>
  <c r="CH8" i="327"/>
  <c r="CG8" i="327"/>
  <c r="CF8" i="327"/>
  <c r="CE8" i="327"/>
  <c r="CD8" i="327"/>
  <c r="CC8" i="327"/>
  <c r="CB8" i="327"/>
  <c r="CA8" i="327"/>
  <c r="BY8" i="327"/>
  <c r="BX8" i="327"/>
  <c r="BW8" i="327"/>
  <c r="BV8" i="327"/>
  <c r="BU8" i="327"/>
  <c r="BT8" i="327"/>
  <c r="BS8" i="327"/>
  <c r="BR8" i="327"/>
  <c r="BQ8" i="327"/>
  <c r="BP8" i="327"/>
  <c r="BO8" i="327"/>
  <c r="BN8" i="327"/>
  <c r="BM8" i="327"/>
  <c r="BL8" i="327"/>
  <c r="BK8" i="327"/>
  <c r="BJ8" i="327"/>
  <c r="BI8" i="327"/>
  <c r="BH8" i="327"/>
  <c r="BG8" i="327"/>
  <c r="BF8" i="327"/>
  <c r="BE8" i="327"/>
  <c r="BD8" i="327"/>
  <c r="BC8" i="327"/>
  <c r="BB8" i="327"/>
  <c r="BA8" i="327"/>
  <c r="AZ8" i="327"/>
  <c r="AY8" i="327"/>
  <c r="AX8" i="327"/>
  <c r="AW8" i="327"/>
  <c r="AV8" i="327"/>
  <c r="AU8" i="327"/>
  <c r="AT8" i="327"/>
  <c r="AS8" i="327"/>
  <c r="AR8" i="327"/>
  <c r="AQ8" i="327"/>
  <c r="AP8" i="327"/>
  <c r="AO8" i="327"/>
  <c r="AN8" i="327"/>
  <c r="AM8" i="327"/>
  <c r="AL8" i="327"/>
  <c r="AK8" i="327"/>
  <c r="AJ8" i="327"/>
  <c r="AI8" i="327"/>
  <c r="AH8" i="327"/>
  <c r="AG8" i="327"/>
  <c r="AF8" i="327"/>
  <c r="AE8" i="327"/>
  <c r="AD8" i="327"/>
  <c r="AC8" i="327"/>
  <c r="AB8" i="327"/>
  <c r="AA8" i="327"/>
  <c r="Z8" i="327"/>
  <c r="Y8" i="327"/>
  <c r="X8" i="327"/>
  <c r="W8" i="327"/>
  <c r="V8" i="327"/>
  <c r="U8" i="327"/>
  <c r="T8" i="327"/>
  <c r="S8" i="327"/>
  <c r="M7" i="327"/>
  <c r="B16" i="326"/>
  <c r="F14" i="326"/>
  <c r="F13" i="326"/>
  <c r="F12" i="326"/>
  <c r="A10" i="326"/>
  <c r="DM8" i="326"/>
  <c r="DL8" i="326"/>
  <c r="DK8" i="326"/>
  <c r="DJ8" i="326"/>
  <c r="DI8" i="326"/>
  <c r="DH8" i="326"/>
  <c r="DG8" i="326"/>
  <c r="DF8" i="326"/>
  <c r="DE8" i="326"/>
  <c r="DD8" i="326"/>
  <c r="DC8" i="326"/>
  <c r="DB8" i="326"/>
  <c r="DA8" i="326"/>
  <c r="CZ8" i="326"/>
  <c r="CY8" i="326"/>
  <c r="CX8" i="326"/>
  <c r="CW8" i="326"/>
  <c r="CV8" i="326"/>
  <c r="CU8" i="326"/>
  <c r="CT8" i="326"/>
  <c r="CS8" i="326"/>
  <c r="CR8" i="326"/>
  <c r="CQ8" i="326"/>
  <c r="CP8" i="326"/>
  <c r="CO8" i="326"/>
  <c r="CN8" i="326"/>
  <c r="CM8" i="326"/>
  <c r="CL8" i="326"/>
  <c r="CK8" i="326"/>
  <c r="CJ8" i="326"/>
  <c r="CI8" i="326"/>
  <c r="CH8" i="326"/>
  <c r="CG8" i="326"/>
  <c r="CF8" i="326"/>
  <c r="CE8" i="326"/>
  <c r="CD8" i="326"/>
  <c r="CC8" i="326"/>
  <c r="CB8" i="326"/>
  <c r="CA8" i="326"/>
  <c r="BZ8" i="326"/>
  <c r="BY8" i="326"/>
  <c r="BX8" i="326"/>
  <c r="BW8" i="326"/>
  <c r="BV8" i="326"/>
  <c r="BU8" i="326"/>
  <c r="BT8" i="326"/>
  <c r="BS8" i="326"/>
  <c r="BR8" i="326"/>
  <c r="BQ8" i="326"/>
  <c r="BP8" i="326"/>
  <c r="BO8" i="326"/>
  <c r="BN8" i="326"/>
  <c r="BM8" i="326"/>
  <c r="BL8" i="326"/>
  <c r="BK8" i="326"/>
  <c r="BJ8" i="326"/>
  <c r="BI8" i="326"/>
  <c r="BH8" i="326"/>
  <c r="BG8" i="326"/>
  <c r="BF8" i="326"/>
  <c r="BE8" i="326"/>
  <c r="BD8" i="326"/>
  <c r="BC8" i="326"/>
  <c r="BB8" i="326"/>
  <c r="BA8" i="326"/>
  <c r="AZ8" i="326"/>
  <c r="AY8" i="326"/>
  <c r="AX8" i="326"/>
  <c r="AW8" i="326"/>
  <c r="AV8" i="326"/>
  <c r="AU8" i="326"/>
  <c r="AT8" i="326"/>
  <c r="AS8" i="326"/>
  <c r="AR8" i="326"/>
  <c r="AQ8" i="326"/>
  <c r="AP8" i="326"/>
  <c r="AO8" i="326"/>
  <c r="AN8" i="326"/>
  <c r="AM8" i="326"/>
  <c r="AL8" i="326"/>
  <c r="AK8" i="326"/>
  <c r="AJ8" i="326"/>
  <c r="AI8" i="326"/>
  <c r="AH8" i="326"/>
  <c r="AG8" i="326"/>
  <c r="AF8" i="326"/>
  <c r="AE8" i="326"/>
  <c r="AD8" i="326"/>
  <c r="AC8" i="326"/>
  <c r="AB8" i="326"/>
  <c r="AA8" i="326"/>
  <c r="Z8" i="326"/>
  <c r="Y8" i="326"/>
  <c r="X8" i="326"/>
  <c r="W8" i="326"/>
  <c r="V8" i="326"/>
  <c r="U8" i="326"/>
  <c r="T8" i="326"/>
  <c r="S8" i="326"/>
  <c r="M7" i="326"/>
  <c r="B16" i="325"/>
  <c r="F14" i="325"/>
  <c r="F13" i="325"/>
  <c r="F12" i="325"/>
  <c r="A10" i="325"/>
  <c r="DM8" i="325"/>
  <c r="DL8" i="325"/>
  <c r="DK8" i="325"/>
  <c r="DJ8" i="325"/>
  <c r="DI8" i="325"/>
  <c r="DH8" i="325"/>
  <c r="DG8" i="325"/>
  <c r="DF8" i="325"/>
  <c r="DE8" i="325"/>
  <c r="DD8" i="325"/>
  <c r="DC8" i="325"/>
  <c r="DB8" i="325"/>
  <c r="DA8" i="325"/>
  <c r="CZ8" i="325"/>
  <c r="CY8" i="325"/>
  <c r="CX8" i="325"/>
  <c r="CW8" i="325"/>
  <c r="CV8" i="325"/>
  <c r="CU8" i="325"/>
  <c r="CT8" i="325"/>
  <c r="CS8" i="325"/>
  <c r="CR8" i="325"/>
  <c r="CQ8" i="325"/>
  <c r="CP8" i="325"/>
  <c r="CO8" i="325"/>
  <c r="CN8" i="325"/>
  <c r="CM8" i="325"/>
  <c r="CL8" i="325"/>
  <c r="CK8" i="325"/>
  <c r="CJ8" i="325"/>
  <c r="CI8" i="325"/>
  <c r="CH8" i="325"/>
  <c r="CG8" i="325"/>
  <c r="CF8" i="325"/>
  <c r="CE8" i="325"/>
  <c r="CD8" i="325"/>
  <c r="CC8" i="325"/>
  <c r="CB8" i="325"/>
  <c r="CA8" i="325"/>
  <c r="BY8" i="325"/>
  <c r="BX8" i="325"/>
  <c r="BW8" i="325"/>
  <c r="BV8" i="325"/>
  <c r="BU8" i="325"/>
  <c r="BT8" i="325"/>
  <c r="BS8" i="325"/>
  <c r="BR8" i="325"/>
  <c r="BQ8" i="325"/>
  <c r="BP8" i="325"/>
  <c r="BO8" i="325"/>
  <c r="BN8" i="325"/>
  <c r="BM8" i="325"/>
  <c r="BL8" i="325"/>
  <c r="BK8" i="325"/>
  <c r="BJ8" i="325"/>
  <c r="BI8" i="325"/>
  <c r="BH8" i="325"/>
  <c r="BG8" i="325"/>
  <c r="BF8" i="325"/>
  <c r="BE8" i="325"/>
  <c r="BD8" i="325"/>
  <c r="BC8" i="325"/>
  <c r="BB8" i="325"/>
  <c r="BA8" i="325"/>
  <c r="AZ8" i="325"/>
  <c r="AY8" i="325"/>
  <c r="AX8" i="325"/>
  <c r="AW8" i="325"/>
  <c r="AV8" i="325"/>
  <c r="AU8" i="325"/>
  <c r="AT8" i="325"/>
  <c r="AS8" i="325"/>
  <c r="AR8" i="325"/>
  <c r="AQ8" i="325"/>
  <c r="AP8" i="325"/>
  <c r="AO8" i="325"/>
  <c r="AN8" i="325"/>
  <c r="AM8" i="325"/>
  <c r="AL8" i="325"/>
  <c r="AK8" i="325"/>
  <c r="AJ8" i="325"/>
  <c r="AI8" i="325"/>
  <c r="AH8" i="325"/>
  <c r="AG8" i="325"/>
  <c r="AF8" i="325"/>
  <c r="AE8" i="325"/>
  <c r="AD8" i="325"/>
  <c r="AC8" i="325"/>
  <c r="AB8" i="325"/>
  <c r="AA8" i="325"/>
  <c r="Z8" i="325"/>
  <c r="Y8" i="325"/>
  <c r="X8" i="325"/>
  <c r="W8" i="325"/>
  <c r="V8" i="325"/>
  <c r="U8" i="325"/>
  <c r="T8" i="325"/>
  <c r="S8" i="325"/>
  <c r="M7" i="325"/>
  <c r="P7" i="325" s="1"/>
  <c r="B16" i="324"/>
  <c r="F14" i="324"/>
  <c r="F13" i="324"/>
  <c r="F12" i="324"/>
  <c r="A10" i="324"/>
  <c r="DM8" i="324"/>
  <c r="DL8" i="324"/>
  <c r="DK8" i="324"/>
  <c r="DJ8" i="324"/>
  <c r="DI8" i="324"/>
  <c r="DH8" i="324"/>
  <c r="DG8" i="324"/>
  <c r="DF8" i="324"/>
  <c r="DE8" i="324"/>
  <c r="DD8" i="324"/>
  <c r="DC8" i="324"/>
  <c r="DB8" i="324"/>
  <c r="DA8" i="324"/>
  <c r="CZ8" i="324"/>
  <c r="CY8" i="324"/>
  <c r="CX8" i="324"/>
  <c r="CW8" i="324"/>
  <c r="CV8" i="324"/>
  <c r="CU8" i="324"/>
  <c r="CT8" i="324"/>
  <c r="CS8" i="324"/>
  <c r="CR8" i="324"/>
  <c r="CQ8" i="324"/>
  <c r="CP8" i="324"/>
  <c r="CO8" i="324"/>
  <c r="CN8" i="324"/>
  <c r="CM8" i="324"/>
  <c r="CL8" i="324"/>
  <c r="CK8" i="324"/>
  <c r="CJ8" i="324"/>
  <c r="CI8" i="324"/>
  <c r="CH8" i="324"/>
  <c r="CG8" i="324"/>
  <c r="CF8" i="324"/>
  <c r="CE8" i="324"/>
  <c r="CD8" i="324"/>
  <c r="CC8" i="324"/>
  <c r="CB8" i="324"/>
  <c r="CA8" i="324"/>
  <c r="BY8" i="324"/>
  <c r="BX8" i="324"/>
  <c r="BW8" i="324"/>
  <c r="BV8" i="324"/>
  <c r="BU8" i="324"/>
  <c r="BT8" i="324"/>
  <c r="BS8" i="324"/>
  <c r="BR8" i="324"/>
  <c r="BQ8" i="324"/>
  <c r="BP8" i="324"/>
  <c r="BO8" i="324"/>
  <c r="BN8" i="324"/>
  <c r="BM8" i="324"/>
  <c r="BL8" i="324"/>
  <c r="BK8" i="324"/>
  <c r="BJ8" i="324"/>
  <c r="BI8" i="324"/>
  <c r="BH8" i="324"/>
  <c r="BG8" i="324"/>
  <c r="BF8" i="324"/>
  <c r="BE8" i="324"/>
  <c r="BD8" i="324"/>
  <c r="BC8" i="324"/>
  <c r="BB8" i="324"/>
  <c r="BA8" i="324"/>
  <c r="AZ8" i="324"/>
  <c r="AY8" i="324"/>
  <c r="AX8" i="324"/>
  <c r="AW8" i="324"/>
  <c r="AV8" i="324"/>
  <c r="AU8" i="324"/>
  <c r="AT8" i="324"/>
  <c r="AS8" i="324"/>
  <c r="AR8" i="324"/>
  <c r="AQ8" i="324"/>
  <c r="AP8" i="324"/>
  <c r="AO8" i="324"/>
  <c r="AN8" i="324"/>
  <c r="AM8" i="324"/>
  <c r="AL8" i="324"/>
  <c r="AK8" i="324"/>
  <c r="AJ8" i="324"/>
  <c r="AI8" i="324"/>
  <c r="AH8" i="324"/>
  <c r="AG8" i="324"/>
  <c r="AF8" i="324"/>
  <c r="AE8" i="324"/>
  <c r="AD8" i="324"/>
  <c r="AC8" i="324"/>
  <c r="AB8" i="324"/>
  <c r="AA8" i="324"/>
  <c r="Z8" i="324"/>
  <c r="Y8" i="324"/>
  <c r="X8" i="324"/>
  <c r="W8" i="324"/>
  <c r="V8" i="324"/>
  <c r="U8" i="324"/>
  <c r="T8" i="324"/>
  <c r="S8" i="324"/>
  <c r="M7" i="324"/>
  <c r="Q7" i="324" s="1"/>
  <c r="B16" i="323"/>
  <c r="F14" i="323"/>
  <c r="F13" i="323"/>
  <c r="F12" i="323"/>
  <c r="A10" i="323"/>
  <c r="DM8" i="323"/>
  <c r="DL8" i="323"/>
  <c r="DK8" i="323"/>
  <c r="DJ8" i="323"/>
  <c r="DI8" i="323"/>
  <c r="DH8" i="323"/>
  <c r="DG8" i="323"/>
  <c r="DF8" i="323"/>
  <c r="DE8" i="323"/>
  <c r="DD8" i="323"/>
  <c r="DC8" i="323"/>
  <c r="DB8" i="323"/>
  <c r="DA8" i="323"/>
  <c r="CZ8" i="323"/>
  <c r="CY8" i="323"/>
  <c r="CX8" i="323"/>
  <c r="CW8" i="323"/>
  <c r="CV8" i="323"/>
  <c r="CU8" i="323"/>
  <c r="CT8" i="323"/>
  <c r="CS8" i="323"/>
  <c r="CR8" i="323"/>
  <c r="CQ8" i="323"/>
  <c r="CP8" i="323"/>
  <c r="CO8" i="323"/>
  <c r="CN8" i="323"/>
  <c r="CM8" i="323"/>
  <c r="CL8" i="323"/>
  <c r="CK8" i="323"/>
  <c r="CJ8" i="323"/>
  <c r="CI8" i="323"/>
  <c r="CH8" i="323"/>
  <c r="CG8" i="323"/>
  <c r="CF8" i="323"/>
  <c r="CE8" i="323"/>
  <c r="CD8" i="323"/>
  <c r="CC8" i="323"/>
  <c r="CB8" i="323"/>
  <c r="CA8" i="323"/>
  <c r="BY8" i="323"/>
  <c r="BX8" i="323"/>
  <c r="BW8" i="323"/>
  <c r="BV8" i="323"/>
  <c r="BU8" i="323"/>
  <c r="BT8" i="323"/>
  <c r="BS8" i="323"/>
  <c r="BR8" i="323"/>
  <c r="BQ8" i="323"/>
  <c r="BP8" i="323"/>
  <c r="BO8" i="323"/>
  <c r="BN8" i="323"/>
  <c r="BM8" i="323"/>
  <c r="BL8" i="323"/>
  <c r="BK8" i="323"/>
  <c r="BJ8" i="323"/>
  <c r="BI8" i="323"/>
  <c r="BH8" i="323"/>
  <c r="BG8" i="323"/>
  <c r="BF8" i="323"/>
  <c r="BE8" i="323"/>
  <c r="BD8" i="323"/>
  <c r="BC8" i="323"/>
  <c r="BB8" i="323"/>
  <c r="BA8" i="323"/>
  <c r="AZ8" i="323"/>
  <c r="AY8" i="323"/>
  <c r="AX8" i="323"/>
  <c r="AW8" i="323"/>
  <c r="AV8" i="323"/>
  <c r="AU8" i="323"/>
  <c r="AT8" i="323"/>
  <c r="AS8" i="323"/>
  <c r="AR8" i="323"/>
  <c r="AQ8" i="323"/>
  <c r="AP8" i="323"/>
  <c r="AO8" i="323"/>
  <c r="AN8" i="323"/>
  <c r="AM8" i="323"/>
  <c r="AL8" i="323"/>
  <c r="AK8" i="323"/>
  <c r="AJ8" i="323"/>
  <c r="AI8" i="323"/>
  <c r="AH8" i="323"/>
  <c r="AG8" i="323"/>
  <c r="AF8" i="323"/>
  <c r="AE8" i="323"/>
  <c r="AD8" i="323"/>
  <c r="AC8" i="323"/>
  <c r="AB8" i="323"/>
  <c r="AA8" i="323"/>
  <c r="Z8" i="323"/>
  <c r="Y8" i="323"/>
  <c r="X8" i="323"/>
  <c r="W8" i="323"/>
  <c r="V8" i="323"/>
  <c r="U8" i="323"/>
  <c r="T8" i="323"/>
  <c r="S8" i="323"/>
  <c r="M7" i="323"/>
  <c r="Q7" i="323" s="1"/>
  <c r="B16" i="322"/>
  <c r="F14" i="322"/>
  <c r="F13" i="322"/>
  <c r="F12" i="322"/>
  <c r="A10" i="322"/>
  <c r="DM8" i="322"/>
  <c r="DL8" i="322"/>
  <c r="DK8" i="322"/>
  <c r="DJ8" i="322"/>
  <c r="DI8" i="322"/>
  <c r="DH8" i="322"/>
  <c r="DG8" i="322"/>
  <c r="DF8" i="322"/>
  <c r="DE8" i="322"/>
  <c r="DD8" i="322"/>
  <c r="DC8" i="322"/>
  <c r="DB8" i="322"/>
  <c r="DA8" i="322"/>
  <c r="CZ8" i="322"/>
  <c r="CY8" i="322"/>
  <c r="CX8" i="322"/>
  <c r="CW8" i="322"/>
  <c r="CV8" i="322"/>
  <c r="CU8" i="322"/>
  <c r="CT8" i="322"/>
  <c r="CS8" i="322"/>
  <c r="CR8" i="322"/>
  <c r="CQ8" i="322"/>
  <c r="CP8" i="322"/>
  <c r="CO8" i="322"/>
  <c r="CN8" i="322"/>
  <c r="CM8" i="322"/>
  <c r="CL8" i="322"/>
  <c r="CK8" i="322"/>
  <c r="CJ8" i="322"/>
  <c r="CI8" i="322"/>
  <c r="CH8" i="322"/>
  <c r="CG8" i="322"/>
  <c r="CF8" i="322"/>
  <c r="CE8" i="322"/>
  <c r="CD8" i="322"/>
  <c r="CC8" i="322"/>
  <c r="CB8" i="322"/>
  <c r="CA8" i="322"/>
  <c r="BY8" i="322"/>
  <c r="BX8" i="322"/>
  <c r="BW8" i="322"/>
  <c r="BV8" i="322"/>
  <c r="BU8" i="322"/>
  <c r="BT8" i="322"/>
  <c r="BS8" i="322"/>
  <c r="BR8" i="322"/>
  <c r="BQ8" i="322"/>
  <c r="BP8" i="322"/>
  <c r="BO8" i="322"/>
  <c r="BN8" i="322"/>
  <c r="BM8" i="322"/>
  <c r="BL8" i="322"/>
  <c r="BK8" i="322"/>
  <c r="BJ8" i="322"/>
  <c r="BI8" i="322"/>
  <c r="BH8" i="322"/>
  <c r="BG8" i="322"/>
  <c r="BF8" i="322"/>
  <c r="BE8" i="322"/>
  <c r="BD8" i="322"/>
  <c r="BC8" i="322"/>
  <c r="BB8" i="322"/>
  <c r="BA8" i="322"/>
  <c r="AZ8" i="322"/>
  <c r="AY8" i="322"/>
  <c r="AX8" i="322"/>
  <c r="AW8" i="322"/>
  <c r="AV8" i="322"/>
  <c r="AU8" i="322"/>
  <c r="AT8" i="322"/>
  <c r="AS8" i="322"/>
  <c r="AR8" i="322"/>
  <c r="AQ8" i="322"/>
  <c r="AP8" i="322"/>
  <c r="AO8" i="322"/>
  <c r="AN8" i="322"/>
  <c r="AM8" i="322"/>
  <c r="AL8" i="322"/>
  <c r="AK8" i="322"/>
  <c r="AJ8" i="322"/>
  <c r="AI8" i="322"/>
  <c r="AH8" i="322"/>
  <c r="AG8" i="322"/>
  <c r="AF8" i="322"/>
  <c r="AE8" i="322"/>
  <c r="AD8" i="322"/>
  <c r="AC8" i="322"/>
  <c r="AB8" i="322"/>
  <c r="AA8" i="322"/>
  <c r="Z8" i="322"/>
  <c r="Y8" i="322"/>
  <c r="X8" i="322"/>
  <c r="W8" i="322"/>
  <c r="V8" i="322"/>
  <c r="U8" i="322"/>
  <c r="T8" i="322"/>
  <c r="S8" i="322"/>
  <c r="M7" i="322"/>
  <c r="Q7" i="322" s="1"/>
  <c r="B16" i="321"/>
  <c r="F14" i="321"/>
  <c r="F13" i="321"/>
  <c r="F12" i="321"/>
  <c r="A10" i="321"/>
  <c r="DM8" i="321"/>
  <c r="DL8" i="321"/>
  <c r="DK8" i="321"/>
  <c r="DJ8" i="321"/>
  <c r="DI8" i="321"/>
  <c r="DH8" i="321"/>
  <c r="DG8" i="321"/>
  <c r="DF8" i="321"/>
  <c r="DE8" i="321"/>
  <c r="DD8" i="321"/>
  <c r="DC8" i="321"/>
  <c r="DB8" i="321"/>
  <c r="DA8" i="321"/>
  <c r="CZ8" i="321"/>
  <c r="CY8" i="321"/>
  <c r="CX8" i="321"/>
  <c r="CW8" i="321"/>
  <c r="CV8" i="321"/>
  <c r="CU8" i="321"/>
  <c r="CT8" i="321"/>
  <c r="CS8" i="321"/>
  <c r="CR8" i="321"/>
  <c r="CQ8" i="321"/>
  <c r="CP8" i="321"/>
  <c r="CO8" i="321"/>
  <c r="CN8" i="321"/>
  <c r="CM8" i="321"/>
  <c r="CL8" i="321"/>
  <c r="CK8" i="321"/>
  <c r="CJ8" i="321"/>
  <c r="CI8" i="321"/>
  <c r="CH8" i="321"/>
  <c r="CG8" i="321"/>
  <c r="CF8" i="321"/>
  <c r="CE8" i="321"/>
  <c r="CD8" i="321"/>
  <c r="CC8" i="321"/>
  <c r="CB8" i="321"/>
  <c r="CA8" i="321"/>
  <c r="BY8" i="321"/>
  <c r="BX8" i="321"/>
  <c r="BW8" i="321"/>
  <c r="BV8" i="321"/>
  <c r="BU8" i="321"/>
  <c r="BT8" i="321"/>
  <c r="BS8" i="321"/>
  <c r="BR8" i="321"/>
  <c r="BQ8" i="321"/>
  <c r="BP8" i="321"/>
  <c r="BO8" i="321"/>
  <c r="BN8" i="321"/>
  <c r="BM8" i="321"/>
  <c r="BL8" i="321"/>
  <c r="BK8" i="321"/>
  <c r="BJ8" i="321"/>
  <c r="BI8" i="321"/>
  <c r="BH8" i="321"/>
  <c r="BG8" i="321"/>
  <c r="BF8" i="321"/>
  <c r="BE8" i="321"/>
  <c r="BD8" i="321"/>
  <c r="BC8" i="321"/>
  <c r="BB8" i="321"/>
  <c r="BA8" i="321"/>
  <c r="AZ8" i="321"/>
  <c r="AY8" i="321"/>
  <c r="AX8" i="321"/>
  <c r="AW8" i="321"/>
  <c r="AV8" i="321"/>
  <c r="AU8" i="321"/>
  <c r="AT8" i="321"/>
  <c r="AS8" i="321"/>
  <c r="AR8" i="321"/>
  <c r="AQ8" i="321"/>
  <c r="AP8" i="321"/>
  <c r="AO8" i="321"/>
  <c r="AN8" i="321"/>
  <c r="AM8" i="321"/>
  <c r="AL8" i="321"/>
  <c r="AK8" i="321"/>
  <c r="AJ8" i="321"/>
  <c r="AI8" i="321"/>
  <c r="AH8" i="321"/>
  <c r="AG8" i="321"/>
  <c r="AF8" i="321"/>
  <c r="AE8" i="321"/>
  <c r="AD8" i="321"/>
  <c r="AC8" i="321"/>
  <c r="AB8" i="321"/>
  <c r="AA8" i="321"/>
  <c r="Z8" i="321"/>
  <c r="Y8" i="321"/>
  <c r="X8" i="321"/>
  <c r="W8" i="321"/>
  <c r="V8" i="321"/>
  <c r="U8" i="321"/>
  <c r="T8" i="321"/>
  <c r="S8" i="321"/>
  <c r="M7" i="321"/>
  <c r="Q7" i="321" s="1"/>
  <c r="B20" i="320"/>
  <c r="F18" i="320"/>
  <c r="F17" i="320"/>
  <c r="F16" i="320"/>
  <c r="A13" i="320"/>
  <c r="DM11" i="320"/>
  <c r="DL11" i="320"/>
  <c r="DK11" i="320"/>
  <c r="DJ11" i="320"/>
  <c r="DI11" i="320"/>
  <c r="DH11" i="320"/>
  <c r="DG11" i="320"/>
  <c r="DF11" i="320"/>
  <c r="DE11" i="320"/>
  <c r="DD11" i="320"/>
  <c r="DC11" i="320"/>
  <c r="DB11" i="320"/>
  <c r="DA11" i="320"/>
  <c r="CZ11" i="320"/>
  <c r="CY11" i="320"/>
  <c r="CX11" i="320"/>
  <c r="CW11" i="320"/>
  <c r="CV11" i="320"/>
  <c r="CU11" i="320"/>
  <c r="CT11" i="320"/>
  <c r="CS11" i="320"/>
  <c r="CR11" i="320"/>
  <c r="CQ11" i="320"/>
  <c r="CP11" i="320"/>
  <c r="W11" i="320"/>
  <c r="V11" i="320"/>
  <c r="U11" i="320"/>
  <c r="T11" i="320"/>
  <c r="S11" i="320"/>
  <c r="M10" i="320"/>
  <c r="P10" i="320" s="1"/>
  <c r="M9" i="320"/>
  <c r="Q9" i="320" s="1"/>
  <c r="M8" i="320"/>
  <c r="P8" i="320" s="1"/>
  <c r="M7" i="320"/>
  <c r="B16" i="319"/>
  <c r="F14" i="319"/>
  <c r="F13" i="319"/>
  <c r="F12" i="319"/>
  <c r="A10" i="319"/>
  <c r="DM8" i="319"/>
  <c r="DL8" i="319"/>
  <c r="DK8" i="319"/>
  <c r="DJ8" i="319"/>
  <c r="DI8" i="319"/>
  <c r="DH8" i="319"/>
  <c r="DG8" i="319"/>
  <c r="DF8" i="319"/>
  <c r="DE8" i="319"/>
  <c r="DD8" i="319"/>
  <c r="DC8" i="319"/>
  <c r="DB8" i="319"/>
  <c r="DA8" i="319"/>
  <c r="CZ8" i="319"/>
  <c r="CY8" i="319"/>
  <c r="CX8" i="319"/>
  <c r="CW8" i="319"/>
  <c r="CV8" i="319"/>
  <c r="CU8" i="319"/>
  <c r="CT8" i="319"/>
  <c r="CS8" i="319"/>
  <c r="CR8" i="319"/>
  <c r="CQ8" i="319"/>
  <c r="CP8" i="319"/>
  <c r="CO8" i="319"/>
  <c r="CN8" i="319"/>
  <c r="CM8" i="319"/>
  <c r="CL8" i="319"/>
  <c r="CK8" i="319"/>
  <c r="CJ8" i="319"/>
  <c r="CI8" i="319"/>
  <c r="CH8" i="319"/>
  <c r="CG8" i="319"/>
  <c r="CF8" i="319"/>
  <c r="CE8" i="319"/>
  <c r="CD8" i="319"/>
  <c r="CC8" i="319"/>
  <c r="CB8" i="319"/>
  <c r="CA8" i="319"/>
  <c r="BY8" i="319"/>
  <c r="BX8" i="319"/>
  <c r="BW8" i="319"/>
  <c r="BV8" i="319"/>
  <c r="BU8" i="319"/>
  <c r="BT8" i="319"/>
  <c r="BS8" i="319"/>
  <c r="BR8" i="319"/>
  <c r="BQ8" i="319"/>
  <c r="BP8" i="319"/>
  <c r="BO8" i="319"/>
  <c r="BN8" i="319"/>
  <c r="BM8" i="319"/>
  <c r="BL8" i="319"/>
  <c r="BK8" i="319"/>
  <c r="BJ8" i="319"/>
  <c r="BI8" i="319"/>
  <c r="BH8" i="319"/>
  <c r="BG8" i="319"/>
  <c r="BF8" i="319"/>
  <c r="BE8" i="319"/>
  <c r="BD8" i="319"/>
  <c r="BC8" i="319"/>
  <c r="BB8" i="319"/>
  <c r="BA8" i="319"/>
  <c r="AZ8" i="319"/>
  <c r="AY8" i="319"/>
  <c r="AX8" i="319"/>
  <c r="AW8" i="319"/>
  <c r="AV8" i="319"/>
  <c r="AU8" i="319"/>
  <c r="AT8" i="319"/>
  <c r="AS8" i="319"/>
  <c r="AR8" i="319"/>
  <c r="AQ8" i="319"/>
  <c r="AP8" i="319"/>
  <c r="AO8" i="319"/>
  <c r="AN8" i="319"/>
  <c r="AM8" i="319"/>
  <c r="AL8" i="319"/>
  <c r="AK8" i="319"/>
  <c r="AJ8" i="319"/>
  <c r="AI8" i="319"/>
  <c r="AH8" i="319"/>
  <c r="AG8" i="319"/>
  <c r="AF8" i="319"/>
  <c r="AE8" i="319"/>
  <c r="AD8" i="319"/>
  <c r="AC8" i="319"/>
  <c r="AB8" i="319"/>
  <c r="AA8" i="319"/>
  <c r="Z8" i="319"/>
  <c r="Y8" i="319"/>
  <c r="X8" i="319"/>
  <c r="W8" i="319"/>
  <c r="V8" i="319"/>
  <c r="U8" i="319"/>
  <c r="T8" i="319"/>
  <c r="S8" i="319"/>
  <c r="M7" i="319"/>
  <c r="Q7" i="319" s="1"/>
  <c r="B16" i="318"/>
  <c r="F14" i="318"/>
  <c r="F13" i="318"/>
  <c r="F12" i="318"/>
  <c r="A10" i="318"/>
  <c r="DM8" i="318"/>
  <c r="DL8" i="318"/>
  <c r="DK8" i="318"/>
  <c r="DJ8" i="318"/>
  <c r="DI8" i="318"/>
  <c r="DH8" i="318"/>
  <c r="DG8" i="318"/>
  <c r="DF8" i="318"/>
  <c r="DE8" i="318"/>
  <c r="DD8" i="318"/>
  <c r="DC8" i="318"/>
  <c r="DB8" i="318"/>
  <c r="DA8" i="318"/>
  <c r="CZ8" i="318"/>
  <c r="CY8" i="318"/>
  <c r="CX8" i="318"/>
  <c r="CW8" i="318"/>
  <c r="CV8" i="318"/>
  <c r="CU8" i="318"/>
  <c r="CT8" i="318"/>
  <c r="CS8" i="318"/>
  <c r="CR8" i="318"/>
  <c r="CQ8" i="318"/>
  <c r="CP8" i="318"/>
  <c r="CO8" i="318"/>
  <c r="CN8" i="318"/>
  <c r="CM8" i="318"/>
  <c r="CL8" i="318"/>
  <c r="CK8" i="318"/>
  <c r="CJ8" i="318"/>
  <c r="CI8" i="318"/>
  <c r="CH8" i="318"/>
  <c r="CG8" i="318"/>
  <c r="CF8" i="318"/>
  <c r="CE8" i="318"/>
  <c r="CD8" i="318"/>
  <c r="CC8" i="318"/>
  <c r="CB8" i="318"/>
  <c r="CA8" i="318"/>
  <c r="BZ8" i="318"/>
  <c r="BY8" i="318"/>
  <c r="BX8" i="318"/>
  <c r="BW8" i="318"/>
  <c r="BV8" i="318"/>
  <c r="BU8" i="318"/>
  <c r="BT8" i="318"/>
  <c r="BS8" i="318"/>
  <c r="BR8" i="318"/>
  <c r="BQ8" i="318"/>
  <c r="BP8" i="318"/>
  <c r="BO8" i="318"/>
  <c r="BN8" i="318"/>
  <c r="BM8" i="318"/>
  <c r="BL8" i="318"/>
  <c r="BK8" i="318"/>
  <c r="BJ8" i="318"/>
  <c r="BI8" i="318"/>
  <c r="BH8" i="318"/>
  <c r="BG8" i="318"/>
  <c r="BE8" i="318"/>
  <c r="BD8" i="318"/>
  <c r="BC8" i="318"/>
  <c r="BB8" i="318"/>
  <c r="BA8" i="318"/>
  <c r="AZ8" i="318"/>
  <c r="AY8" i="318"/>
  <c r="AX8" i="318"/>
  <c r="AW8" i="318"/>
  <c r="AV8" i="318"/>
  <c r="AU8" i="318"/>
  <c r="AT8" i="318"/>
  <c r="AS8" i="318"/>
  <c r="AR8" i="318"/>
  <c r="AQ8" i="318"/>
  <c r="AP8" i="318"/>
  <c r="AO8" i="318"/>
  <c r="AN8" i="318"/>
  <c r="AM8" i="318"/>
  <c r="AL8" i="318"/>
  <c r="AK8" i="318"/>
  <c r="AJ8" i="318"/>
  <c r="AI8" i="318"/>
  <c r="AH8" i="318"/>
  <c r="AG8" i="318"/>
  <c r="AF8" i="318"/>
  <c r="AE8" i="318"/>
  <c r="AD8" i="318"/>
  <c r="AC8" i="318"/>
  <c r="AB8" i="318"/>
  <c r="AA8" i="318"/>
  <c r="Z8" i="318"/>
  <c r="Y8" i="318"/>
  <c r="X8" i="318"/>
  <c r="W8" i="318"/>
  <c r="V8" i="318"/>
  <c r="U8" i="318"/>
  <c r="T8" i="318"/>
  <c r="S8" i="318"/>
  <c r="B16" i="316"/>
  <c r="F14" i="316"/>
  <c r="F13" i="316"/>
  <c r="F12" i="316"/>
  <c r="A10" i="316"/>
  <c r="DM8" i="316"/>
  <c r="DL8" i="316"/>
  <c r="DK8" i="316"/>
  <c r="DJ8" i="316"/>
  <c r="DI8" i="316"/>
  <c r="DH8" i="316"/>
  <c r="DG8" i="316"/>
  <c r="DF8" i="316"/>
  <c r="DE8" i="316"/>
  <c r="DD8" i="316"/>
  <c r="DC8" i="316"/>
  <c r="DB8" i="316"/>
  <c r="DA8" i="316"/>
  <c r="CZ8" i="316"/>
  <c r="CY8" i="316"/>
  <c r="CX8" i="316"/>
  <c r="CW8" i="316"/>
  <c r="CV8" i="316"/>
  <c r="CU8" i="316"/>
  <c r="CT8" i="316"/>
  <c r="CS8" i="316"/>
  <c r="CR8" i="316"/>
  <c r="CQ8" i="316"/>
  <c r="CP8" i="316"/>
  <c r="CO8" i="316"/>
  <c r="CN8" i="316"/>
  <c r="CM8" i="316"/>
  <c r="CL8" i="316"/>
  <c r="CK8" i="316"/>
  <c r="CJ8" i="316"/>
  <c r="CI8" i="316"/>
  <c r="CH8" i="316"/>
  <c r="CG8" i="316"/>
  <c r="CF8" i="316"/>
  <c r="CE8" i="316"/>
  <c r="CD8" i="316"/>
  <c r="CC8" i="316"/>
  <c r="CB8" i="316"/>
  <c r="CA8" i="316"/>
  <c r="BY8" i="316"/>
  <c r="BX8" i="316"/>
  <c r="BW8" i="316"/>
  <c r="BV8" i="316"/>
  <c r="BU8" i="316"/>
  <c r="BT8" i="316"/>
  <c r="BS8" i="316"/>
  <c r="BR8" i="316"/>
  <c r="BQ8" i="316"/>
  <c r="BP8" i="316"/>
  <c r="BO8" i="316"/>
  <c r="BN8" i="316"/>
  <c r="BM8" i="316"/>
  <c r="BL8" i="316"/>
  <c r="BK8" i="316"/>
  <c r="BJ8" i="316"/>
  <c r="BI8" i="316"/>
  <c r="BH8" i="316"/>
  <c r="BG8" i="316"/>
  <c r="BF8" i="316"/>
  <c r="BE8" i="316"/>
  <c r="BD8" i="316"/>
  <c r="BC8" i="316"/>
  <c r="BB8" i="316"/>
  <c r="BA8" i="316"/>
  <c r="AZ8" i="316"/>
  <c r="AY8" i="316"/>
  <c r="AX8" i="316"/>
  <c r="AW8" i="316"/>
  <c r="AV8" i="316"/>
  <c r="AU8" i="316"/>
  <c r="AT8" i="316"/>
  <c r="AS8" i="316"/>
  <c r="AR8" i="316"/>
  <c r="AQ8" i="316"/>
  <c r="AP8" i="316"/>
  <c r="AO8" i="316"/>
  <c r="AN8" i="316"/>
  <c r="AM8" i="316"/>
  <c r="AL8" i="316"/>
  <c r="AK8" i="316"/>
  <c r="AJ8" i="316"/>
  <c r="AI8" i="316"/>
  <c r="AH8" i="316"/>
  <c r="AG8" i="316"/>
  <c r="AF8" i="316"/>
  <c r="AE8" i="316"/>
  <c r="AD8" i="316"/>
  <c r="AC8" i="316"/>
  <c r="AB8" i="316"/>
  <c r="AA8" i="316"/>
  <c r="Z8" i="316"/>
  <c r="Y8" i="316"/>
  <c r="X8" i="316"/>
  <c r="W8" i="316"/>
  <c r="V8" i="316"/>
  <c r="U8" i="316"/>
  <c r="T8" i="316"/>
  <c r="S8" i="316"/>
  <c r="M7" i="316"/>
  <c r="Q7" i="316" s="1"/>
  <c r="B16" i="315"/>
  <c r="F14" i="315"/>
  <c r="F13" i="315"/>
  <c r="A10" i="315"/>
  <c r="DM8" i="315"/>
  <c r="DL8" i="315"/>
  <c r="DK8" i="315"/>
  <c r="DJ8" i="315"/>
  <c r="DI8" i="315"/>
  <c r="DH8" i="315"/>
  <c r="DG8" i="315"/>
  <c r="DF8" i="315"/>
  <c r="DE8" i="315"/>
  <c r="DD8" i="315"/>
  <c r="DC8" i="315"/>
  <c r="DB8" i="315"/>
  <c r="DA8" i="315"/>
  <c r="CZ8" i="315"/>
  <c r="CY8" i="315"/>
  <c r="CX8" i="315"/>
  <c r="CW8" i="315"/>
  <c r="CV8" i="315"/>
  <c r="CU8" i="315"/>
  <c r="CT8" i="315"/>
  <c r="CS8" i="315"/>
  <c r="CR8" i="315"/>
  <c r="CQ8" i="315"/>
  <c r="CP8" i="315"/>
  <c r="CO8" i="315"/>
  <c r="CN8" i="315"/>
  <c r="CM8" i="315"/>
  <c r="CL8" i="315"/>
  <c r="CK8" i="315"/>
  <c r="CJ8" i="315"/>
  <c r="CI8" i="315"/>
  <c r="CH8" i="315"/>
  <c r="CG8" i="315"/>
  <c r="CF8" i="315"/>
  <c r="CE8" i="315"/>
  <c r="CD8" i="315"/>
  <c r="CC8" i="315"/>
  <c r="CB8" i="315"/>
  <c r="CA8" i="315"/>
  <c r="BZ8" i="315"/>
  <c r="BY8" i="315"/>
  <c r="BX8" i="315"/>
  <c r="BW8" i="315"/>
  <c r="BV8" i="315"/>
  <c r="BU8" i="315"/>
  <c r="BT8" i="315"/>
  <c r="BS8" i="315"/>
  <c r="BR8" i="315"/>
  <c r="BQ8" i="315"/>
  <c r="BP8" i="315"/>
  <c r="BO8" i="315"/>
  <c r="BN8" i="315"/>
  <c r="BM8" i="315"/>
  <c r="BL8" i="315"/>
  <c r="BK8" i="315"/>
  <c r="BJ8" i="315"/>
  <c r="BI8" i="315"/>
  <c r="BH8" i="315"/>
  <c r="BG8" i="315"/>
  <c r="BF8" i="315"/>
  <c r="BE8" i="315"/>
  <c r="BD8" i="315"/>
  <c r="BC8" i="315"/>
  <c r="BB8" i="315"/>
  <c r="BA8" i="315"/>
  <c r="AZ8" i="315"/>
  <c r="AY8" i="315"/>
  <c r="AX8" i="315"/>
  <c r="AW8" i="315"/>
  <c r="AV8" i="315"/>
  <c r="AU8" i="315"/>
  <c r="AS8" i="315"/>
  <c r="AR8" i="315"/>
  <c r="AQ8" i="315"/>
  <c r="AP8" i="315"/>
  <c r="AO8" i="315"/>
  <c r="AN8" i="315"/>
  <c r="AM8" i="315"/>
  <c r="AL8" i="315"/>
  <c r="AK8" i="315"/>
  <c r="AJ8" i="315"/>
  <c r="AI8" i="315"/>
  <c r="AH8" i="315"/>
  <c r="AG8" i="315"/>
  <c r="AF8" i="315"/>
  <c r="AE8" i="315"/>
  <c r="AD8" i="315"/>
  <c r="AC8" i="315"/>
  <c r="AB8" i="315"/>
  <c r="AA8" i="315"/>
  <c r="Z8" i="315"/>
  <c r="Y8" i="315"/>
  <c r="X8" i="315"/>
  <c r="W8" i="315"/>
  <c r="V8" i="315"/>
  <c r="U8" i="315"/>
  <c r="T8" i="315"/>
  <c r="S8" i="315"/>
  <c r="M7" i="315"/>
  <c r="P7" i="315" s="1"/>
  <c r="B16" i="314"/>
  <c r="F14" i="314"/>
  <c r="F13" i="314"/>
  <c r="F12" i="314"/>
  <c r="A10" i="314"/>
  <c r="DM8" i="314"/>
  <c r="DL8" i="314"/>
  <c r="DK8" i="314"/>
  <c r="DJ8" i="314"/>
  <c r="DI8" i="314"/>
  <c r="DH8" i="314"/>
  <c r="DG8" i="314"/>
  <c r="DF8" i="314"/>
  <c r="DE8" i="314"/>
  <c r="DD8" i="314"/>
  <c r="DC8" i="314"/>
  <c r="DB8" i="314"/>
  <c r="DA8" i="314"/>
  <c r="CZ8" i="314"/>
  <c r="CY8" i="314"/>
  <c r="CX8" i="314"/>
  <c r="CW8" i="314"/>
  <c r="CV8" i="314"/>
  <c r="CU8" i="314"/>
  <c r="CT8" i="314"/>
  <c r="CS8" i="314"/>
  <c r="CR8" i="314"/>
  <c r="CQ8" i="314"/>
  <c r="CP8" i="314"/>
  <c r="CO8" i="314"/>
  <c r="CN8" i="314"/>
  <c r="CM8" i="314"/>
  <c r="CL8" i="314"/>
  <c r="CK8" i="314"/>
  <c r="CJ8" i="314"/>
  <c r="CI8" i="314"/>
  <c r="CH8" i="314"/>
  <c r="CG8" i="314"/>
  <c r="CF8" i="314"/>
  <c r="CE8" i="314"/>
  <c r="CD8" i="314"/>
  <c r="CC8" i="314"/>
  <c r="CB8" i="314"/>
  <c r="CA8" i="314"/>
  <c r="BY8" i="314"/>
  <c r="BX8" i="314"/>
  <c r="BW8" i="314"/>
  <c r="BV8" i="314"/>
  <c r="BU8" i="314"/>
  <c r="BT8" i="314"/>
  <c r="BS8" i="314"/>
  <c r="BR8" i="314"/>
  <c r="BQ8" i="314"/>
  <c r="BP8" i="314"/>
  <c r="BO8" i="314"/>
  <c r="BN8" i="314"/>
  <c r="BM8" i="314"/>
  <c r="BL8" i="314"/>
  <c r="BK8" i="314"/>
  <c r="BJ8" i="314"/>
  <c r="BI8" i="314"/>
  <c r="BH8" i="314"/>
  <c r="BG8" i="314"/>
  <c r="BF8" i="314"/>
  <c r="BE8" i="314"/>
  <c r="BD8" i="314"/>
  <c r="BC8" i="314"/>
  <c r="BB8" i="314"/>
  <c r="BA8" i="314"/>
  <c r="AZ8" i="314"/>
  <c r="AY8" i="314"/>
  <c r="AX8" i="314"/>
  <c r="AW8" i="314"/>
  <c r="AV8" i="314"/>
  <c r="AU8" i="314"/>
  <c r="AT8" i="314"/>
  <c r="AS8" i="314"/>
  <c r="AR8" i="314"/>
  <c r="AQ8" i="314"/>
  <c r="AP8" i="314"/>
  <c r="AO8" i="314"/>
  <c r="AN8" i="314"/>
  <c r="AM8" i="314"/>
  <c r="AL8" i="314"/>
  <c r="AK8" i="314"/>
  <c r="AJ8" i="314"/>
  <c r="AI8" i="314"/>
  <c r="AH8" i="314"/>
  <c r="AG8" i="314"/>
  <c r="AF8" i="314"/>
  <c r="AE8" i="314"/>
  <c r="AD8" i="314"/>
  <c r="AC8" i="314"/>
  <c r="AB8" i="314"/>
  <c r="AA8" i="314"/>
  <c r="Z8" i="314"/>
  <c r="Y8" i="314"/>
  <c r="X8" i="314"/>
  <c r="W8" i="314"/>
  <c r="V8" i="314"/>
  <c r="U8" i="314"/>
  <c r="T8" i="314"/>
  <c r="S8" i="314"/>
  <c r="M7" i="314"/>
  <c r="B16" i="313"/>
  <c r="F14" i="313"/>
  <c r="F13" i="313"/>
  <c r="F12" i="313"/>
  <c r="A10" i="313"/>
  <c r="DM8" i="313"/>
  <c r="DL8" i="313"/>
  <c r="DK8" i="313"/>
  <c r="DJ8" i="313"/>
  <c r="DI8" i="313"/>
  <c r="DH8" i="313"/>
  <c r="DG8" i="313"/>
  <c r="DF8" i="313"/>
  <c r="DE8" i="313"/>
  <c r="DD8" i="313"/>
  <c r="DC8" i="313"/>
  <c r="DB8" i="313"/>
  <c r="DA8" i="313"/>
  <c r="CZ8" i="313"/>
  <c r="CY8" i="313"/>
  <c r="CX8" i="313"/>
  <c r="CW8" i="313"/>
  <c r="CV8" i="313"/>
  <c r="CU8" i="313"/>
  <c r="CT8" i="313"/>
  <c r="CS8" i="313"/>
  <c r="CR8" i="313"/>
  <c r="CQ8" i="313"/>
  <c r="CP8" i="313"/>
  <c r="CO8" i="313"/>
  <c r="CN8" i="313"/>
  <c r="CM8" i="313"/>
  <c r="CL8" i="313"/>
  <c r="CK8" i="313"/>
  <c r="CJ8" i="313"/>
  <c r="CI8" i="313"/>
  <c r="CH8" i="313"/>
  <c r="CG8" i="313"/>
  <c r="CF8" i="313"/>
  <c r="CE8" i="313"/>
  <c r="CD8" i="313"/>
  <c r="CC8" i="313"/>
  <c r="CB8" i="313"/>
  <c r="CA8" i="313"/>
  <c r="BZ8" i="313"/>
  <c r="BY8" i="313"/>
  <c r="BX8" i="313"/>
  <c r="BW8" i="313"/>
  <c r="BV8" i="313"/>
  <c r="BU8" i="313"/>
  <c r="BT8" i="313"/>
  <c r="BS8" i="313"/>
  <c r="BR8" i="313"/>
  <c r="BQ8" i="313"/>
  <c r="BP8" i="313"/>
  <c r="BO8" i="313"/>
  <c r="BN8" i="313"/>
  <c r="BM8" i="313"/>
  <c r="BL8" i="313"/>
  <c r="BK8" i="313"/>
  <c r="BJ8" i="313"/>
  <c r="BI8" i="313"/>
  <c r="BH8" i="313"/>
  <c r="BG8" i="313"/>
  <c r="BF8" i="313"/>
  <c r="BD8" i="313"/>
  <c r="BC8" i="313"/>
  <c r="BB8" i="313"/>
  <c r="BA8" i="313"/>
  <c r="AZ8" i="313"/>
  <c r="AY8" i="313"/>
  <c r="AX8" i="313"/>
  <c r="AW8" i="313"/>
  <c r="AV8" i="313"/>
  <c r="AU8" i="313"/>
  <c r="AT8" i="313"/>
  <c r="AS8" i="313"/>
  <c r="AR8" i="313"/>
  <c r="AQ8" i="313"/>
  <c r="AP8" i="313"/>
  <c r="AO8" i="313"/>
  <c r="AN8" i="313"/>
  <c r="AM8" i="313"/>
  <c r="AL8" i="313"/>
  <c r="AK8" i="313"/>
  <c r="AJ8" i="313"/>
  <c r="AI8" i="313"/>
  <c r="AH8" i="313"/>
  <c r="AG8" i="313"/>
  <c r="AF8" i="313"/>
  <c r="AE8" i="313"/>
  <c r="AD8" i="313"/>
  <c r="AC8" i="313"/>
  <c r="AB8" i="313"/>
  <c r="AA8" i="313"/>
  <c r="Z8" i="313"/>
  <c r="Y8" i="313"/>
  <c r="X8" i="313"/>
  <c r="W8" i="313"/>
  <c r="V8" i="313"/>
  <c r="U8" i="313"/>
  <c r="T8" i="313"/>
  <c r="S8" i="313"/>
  <c r="M7" i="313"/>
  <c r="B16" i="312"/>
  <c r="F14" i="312"/>
  <c r="F13" i="312"/>
  <c r="F12" i="312"/>
  <c r="A10" i="312"/>
  <c r="DM8" i="312"/>
  <c r="DL8" i="312"/>
  <c r="DK8" i="312"/>
  <c r="DJ8" i="312"/>
  <c r="DI8" i="312"/>
  <c r="DH8" i="312"/>
  <c r="DG8" i="312"/>
  <c r="DF8" i="312"/>
  <c r="DE8" i="312"/>
  <c r="DD8" i="312"/>
  <c r="DC8" i="312"/>
  <c r="DB8" i="312"/>
  <c r="DA8" i="312"/>
  <c r="CZ8" i="312"/>
  <c r="CY8" i="312"/>
  <c r="CX8" i="312"/>
  <c r="CW8" i="312"/>
  <c r="CV8" i="312"/>
  <c r="CU8" i="312"/>
  <c r="CT8" i="312"/>
  <c r="CS8" i="312"/>
  <c r="CR8" i="312"/>
  <c r="CQ8" i="312"/>
  <c r="CP8" i="312"/>
  <c r="CO8" i="312"/>
  <c r="CN8" i="312"/>
  <c r="CM8" i="312"/>
  <c r="CL8" i="312"/>
  <c r="CK8" i="312"/>
  <c r="CJ8" i="312"/>
  <c r="CI8" i="312"/>
  <c r="CH8" i="312"/>
  <c r="CG8" i="312"/>
  <c r="CF8" i="312"/>
  <c r="CE8" i="312"/>
  <c r="CD8" i="312"/>
  <c r="CC8" i="312"/>
  <c r="CB8" i="312"/>
  <c r="CA8" i="312"/>
  <c r="BZ8" i="312"/>
  <c r="BY8" i="312"/>
  <c r="BX8" i="312"/>
  <c r="BW8" i="312"/>
  <c r="BV8" i="312"/>
  <c r="BU8" i="312"/>
  <c r="BT8" i="312"/>
  <c r="BS8" i="312"/>
  <c r="BR8" i="312"/>
  <c r="BQ8" i="312"/>
  <c r="BP8" i="312"/>
  <c r="BO8" i="312"/>
  <c r="BN8" i="312"/>
  <c r="BM8" i="312"/>
  <c r="BL8" i="312"/>
  <c r="BK8" i="312"/>
  <c r="BJ8" i="312"/>
  <c r="BI8" i="312"/>
  <c r="BH8" i="312"/>
  <c r="BG8" i="312"/>
  <c r="BF8" i="312"/>
  <c r="BE8" i="312"/>
  <c r="BD8" i="312"/>
  <c r="BC8" i="312"/>
  <c r="BB8" i="312"/>
  <c r="BA8" i="312"/>
  <c r="AZ8" i="312"/>
  <c r="AY8" i="312"/>
  <c r="AX8" i="312"/>
  <c r="AW8" i="312"/>
  <c r="AV8" i="312"/>
  <c r="AU8" i="312"/>
  <c r="AS8" i="312"/>
  <c r="AR8" i="312"/>
  <c r="AQ8" i="312"/>
  <c r="AP8" i="312"/>
  <c r="AO8" i="312"/>
  <c r="AN8" i="312"/>
  <c r="AM8" i="312"/>
  <c r="AL8" i="312"/>
  <c r="AK8" i="312"/>
  <c r="AJ8" i="312"/>
  <c r="AI8" i="312"/>
  <c r="AH8" i="312"/>
  <c r="AG8" i="312"/>
  <c r="AF8" i="312"/>
  <c r="AE8" i="312"/>
  <c r="AD8" i="312"/>
  <c r="AC8" i="312"/>
  <c r="AB8" i="312"/>
  <c r="AA8" i="312"/>
  <c r="Z8" i="312"/>
  <c r="Y8" i="312"/>
  <c r="X8" i="312"/>
  <c r="W8" i="312"/>
  <c r="V8" i="312"/>
  <c r="U8" i="312"/>
  <c r="T8" i="312"/>
  <c r="S8" i="312"/>
  <c r="M7" i="312"/>
  <c r="B16" i="311"/>
  <c r="F14" i="311"/>
  <c r="F13" i="311"/>
  <c r="F12" i="311"/>
  <c r="A10" i="311"/>
  <c r="DM8" i="311"/>
  <c r="DL8" i="311"/>
  <c r="DK8" i="311"/>
  <c r="DJ8" i="311"/>
  <c r="DI8" i="311"/>
  <c r="DH8" i="311"/>
  <c r="DG8" i="311"/>
  <c r="DF8" i="311"/>
  <c r="DE8" i="311"/>
  <c r="DD8" i="311"/>
  <c r="DC8" i="311"/>
  <c r="DB8" i="311"/>
  <c r="DA8" i="311"/>
  <c r="CZ8" i="311"/>
  <c r="CY8" i="311"/>
  <c r="CX8" i="311"/>
  <c r="CW8" i="311"/>
  <c r="CV8" i="311"/>
  <c r="CU8" i="311"/>
  <c r="CT8" i="311"/>
  <c r="CS8" i="311"/>
  <c r="CR8" i="311"/>
  <c r="CQ8" i="311"/>
  <c r="CP8" i="311"/>
  <c r="CO8" i="311"/>
  <c r="CN8" i="311"/>
  <c r="CM8" i="311"/>
  <c r="CL8" i="311"/>
  <c r="CK8" i="311"/>
  <c r="CJ8" i="311"/>
  <c r="CI8" i="311"/>
  <c r="CH8" i="311"/>
  <c r="CG8" i="311"/>
  <c r="CF8" i="311"/>
  <c r="CE8" i="311"/>
  <c r="CD8" i="311"/>
  <c r="CC8" i="311"/>
  <c r="CB8" i="311"/>
  <c r="CA8" i="311"/>
  <c r="BZ8" i="311"/>
  <c r="BY8" i="311"/>
  <c r="BX8" i="311"/>
  <c r="BW8" i="311"/>
  <c r="BV8" i="311"/>
  <c r="BU8" i="311"/>
  <c r="BT8" i="311"/>
  <c r="BS8" i="311"/>
  <c r="BR8" i="311"/>
  <c r="BQ8" i="311"/>
  <c r="BP8" i="311"/>
  <c r="BO8" i="311"/>
  <c r="BN8" i="311"/>
  <c r="BM8" i="311"/>
  <c r="BL8" i="311"/>
  <c r="BK8" i="311"/>
  <c r="BJ8" i="311"/>
  <c r="BI8" i="311"/>
  <c r="BH8" i="311"/>
  <c r="BG8" i="311"/>
  <c r="BF8" i="311"/>
  <c r="BE8" i="311"/>
  <c r="BD8" i="311"/>
  <c r="BC8" i="311"/>
  <c r="BB8" i="311"/>
  <c r="BA8" i="311"/>
  <c r="AZ8" i="311"/>
  <c r="AY8" i="311"/>
  <c r="AX8" i="311"/>
  <c r="AW8" i="311"/>
  <c r="AV8" i="311"/>
  <c r="AU8" i="311"/>
  <c r="AS8" i="311"/>
  <c r="AR8" i="311"/>
  <c r="AQ8" i="311"/>
  <c r="AP8" i="311"/>
  <c r="AO8" i="311"/>
  <c r="AN8" i="311"/>
  <c r="AM8" i="311"/>
  <c r="AL8" i="311"/>
  <c r="AK8" i="311"/>
  <c r="AJ8" i="311"/>
  <c r="AI8" i="311"/>
  <c r="AH8" i="311"/>
  <c r="AG8" i="311"/>
  <c r="AF8" i="311"/>
  <c r="AE8" i="311"/>
  <c r="AD8" i="311"/>
  <c r="AC8" i="311"/>
  <c r="AB8" i="311"/>
  <c r="AA8" i="311"/>
  <c r="Z8" i="311"/>
  <c r="Y8" i="311"/>
  <c r="X8" i="311"/>
  <c r="W8" i="311"/>
  <c r="V8" i="311"/>
  <c r="U8" i="311"/>
  <c r="T8" i="311"/>
  <c r="S8" i="311"/>
  <c r="M7" i="311"/>
  <c r="M8" i="311" s="1"/>
  <c r="E14" i="311" s="1"/>
  <c r="B16" i="310"/>
  <c r="F14" i="310"/>
  <c r="F13" i="310"/>
  <c r="F12" i="310"/>
  <c r="A10" i="310"/>
  <c r="DM8" i="310"/>
  <c r="DL8" i="310"/>
  <c r="DK8" i="310"/>
  <c r="DJ8" i="310"/>
  <c r="DI8" i="310"/>
  <c r="DH8" i="310"/>
  <c r="DG8" i="310"/>
  <c r="DF8" i="310"/>
  <c r="DE8" i="310"/>
  <c r="DD8" i="310"/>
  <c r="DC8" i="310"/>
  <c r="DB8" i="310"/>
  <c r="DA8" i="310"/>
  <c r="CZ8" i="310"/>
  <c r="CY8" i="310"/>
  <c r="CX8" i="310"/>
  <c r="CW8" i="310"/>
  <c r="CV8" i="310"/>
  <c r="CU8" i="310"/>
  <c r="CT8" i="310"/>
  <c r="CS8" i="310"/>
  <c r="CR8" i="310"/>
  <c r="CQ8" i="310"/>
  <c r="CP8" i="310"/>
  <c r="CO8" i="310"/>
  <c r="CN8" i="310"/>
  <c r="CM8" i="310"/>
  <c r="CL8" i="310"/>
  <c r="CK8" i="310"/>
  <c r="CJ8" i="310"/>
  <c r="CI8" i="310"/>
  <c r="CH8" i="310"/>
  <c r="CG8" i="310"/>
  <c r="CF8" i="310"/>
  <c r="CE8" i="310"/>
  <c r="CD8" i="310"/>
  <c r="CC8" i="310"/>
  <c r="CB8" i="310"/>
  <c r="CA8" i="310"/>
  <c r="BZ8" i="310"/>
  <c r="BY8" i="310"/>
  <c r="BX8" i="310"/>
  <c r="BW8" i="310"/>
  <c r="BV8" i="310"/>
  <c r="BU8" i="310"/>
  <c r="BT8" i="310"/>
  <c r="BS8" i="310"/>
  <c r="BR8" i="310"/>
  <c r="BQ8" i="310"/>
  <c r="BP8" i="310"/>
  <c r="BO8" i="310"/>
  <c r="BN8" i="310"/>
  <c r="BM8" i="310"/>
  <c r="BL8" i="310"/>
  <c r="BK8" i="310"/>
  <c r="BJ8" i="310"/>
  <c r="BI8" i="310"/>
  <c r="BH8" i="310"/>
  <c r="BG8" i="310"/>
  <c r="BF8" i="310"/>
  <c r="BE8" i="310"/>
  <c r="BD8" i="310"/>
  <c r="BC8" i="310"/>
  <c r="BB8" i="310"/>
  <c r="BA8" i="310"/>
  <c r="AZ8" i="310"/>
  <c r="AY8" i="310"/>
  <c r="AX8" i="310"/>
  <c r="AW8" i="310"/>
  <c r="AV8" i="310"/>
  <c r="AU8" i="310"/>
  <c r="AS8" i="310"/>
  <c r="AR8" i="310"/>
  <c r="AQ8" i="310"/>
  <c r="AP8" i="310"/>
  <c r="AO8" i="310"/>
  <c r="AN8" i="310"/>
  <c r="AM8" i="310"/>
  <c r="AL8" i="310"/>
  <c r="AK8" i="310"/>
  <c r="AJ8" i="310"/>
  <c r="AI8" i="310"/>
  <c r="AH8" i="310"/>
  <c r="AG8" i="310"/>
  <c r="AF8" i="310"/>
  <c r="AE8" i="310"/>
  <c r="AD8" i="310"/>
  <c r="AC8" i="310"/>
  <c r="AB8" i="310"/>
  <c r="AA8" i="310"/>
  <c r="Z8" i="310"/>
  <c r="Y8" i="310"/>
  <c r="X8" i="310"/>
  <c r="W8" i="310"/>
  <c r="V8" i="310"/>
  <c r="U8" i="310"/>
  <c r="T8" i="310"/>
  <c r="S8" i="310"/>
  <c r="M7" i="310"/>
  <c r="B16" i="308"/>
  <c r="F14" i="308"/>
  <c r="F13" i="308"/>
  <c r="F12" i="308"/>
  <c r="A10" i="308"/>
  <c r="DM8" i="308"/>
  <c r="DL8" i="308"/>
  <c r="DK8" i="308"/>
  <c r="DJ8" i="308"/>
  <c r="DI8" i="308"/>
  <c r="DH8" i="308"/>
  <c r="DG8" i="308"/>
  <c r="DF8" i="308"/>
  <c r="DE8" i="308"/>
  <c r="DD8" i="308"/>
  <c r="DC8" i="308"/>
  <c r="DB8" i="308"/>
  <c r="DA8" i="308"/>
  <c r="CZ8" i="308"/>
  <c r="CY8" i="308"/>
  <c r="CX8" i="308"/>
  <c r="CW8" i="308"/>
  <c r="CV8" i="308"/>
  <c r="CU8" i="308"/>
  <c r="CT8" i="308"/>
  <c r="CS8" i="308"/>
  <c r="CR8" i="308"/>
  <c r="CQ8" i="308"/>
  <c r="CP8" i="308"/>
  <c r="CO8" i="308"/>
  <c r="CN8" i="308"/>
  <c r="CM8" i="308"/>
  <c r="CL8" i="308"/>
  <c r="CK8" i="308"/>
  <c r="CJ8" i="308"/>
  <c r="CI8" i="308"/>
  <c r="CH8" i="308"/>
  <c r="CG8" i="308"/>
  <c r="CF8" i="308"/>
  <c r="CE8" i="308"/>
  <c r="CD8" i="308"/>
  <c r="CC8" i="308"/>
  <c r="CB8" i="308"/>
  <c r="CA8" i="308"/>
  <c r="BY8" i="308"/>
  <c r="BX8" i="308"/>
  <c r="BW8" i="308"/>
  <c r="BV8" i="308"/>
  <c r="BU8" i="308"/>
  <c r="BT8" i="308"/>
  <c r="BS8" i="308"/>
  <c r="BR8" i="308"/>
  <c r="BQ8" i="308"/>
  <c r="BP8" i="308"/>
  <c r="BO8" i="308"/>
  <c r="BN8" i="308"/>
  <c r="BM8" i="308"/>
  <c r="BL8" i="308"/>
  <c r="BK8" i="308"/>
  <c r="BJ8" i="308"/>
  <c r="BI8" i="308"/>
  <c r="BH8" i="308"/>
  <c r="BG8" i="308"/>
  <c r="BF8" i="308"/>
  <c r="BE8" i="308"/>
  <c r="BD8" i="308"/>
  <c r="BC8" i="308"/>
  <c r="BB8" i="308"/>
  <c r="BA8" i="308"/>
  <c r="AZ8" i="308"/>
  <c r="AY8" i="308"/>
  <c r="AX8" i="308"/>
  <c r="AW8" i="308"/>
  <c r="AV8" i="308"/>
  <c r="AU8" i="308"/>
  <c r="AT8" i="308"/>
  <c r="AS8" i="308"/>
  <c r="AR8" i="308"/>
  <c r="AQ8" i="308"/>
  <c r="AP8" i="308"/>
  <c r="AO8" i="308"/>
  <c r="AN8" i="308"/>
  <c r="AM8" i="308"/>
  <c r="AL8" i="308"/>
  <c r="AK8" i="308"/>
  <c r="AJ8" i="308"/>
  <c r="AI8" i="308"/>
  <c r="AH8" i="308"/>
  <c r="AG8" i="308"/>
  <c r="AF8" i="308"/>
  <c r="AE8" i="308"/>
  <c r="AD8" i="308"/>
  <c r="AC8" i="308"/>
  <c r="AB8" i="308"/>
  <c r="AA8" i="308"/>
  <c r="Z8" i="308"/>
  <c r="Y8" i="308"/>
  <c r="X8" i="308"/>
  <c r="W8" i="308"/>
  <c r="V8" i="308"/>
  <c r="U8" i="308"/>
  <c r="T8" i="308"/>
  <c r="S8" i="308"/>
  <c r="M7" i="308"/>
  <c r="Q7" i="308" s="1"/>
  <c r="B16" i="307"/>
  <c r="F14" i="307"/>
  <c r="F13" i="307"/>
  <c r="F12" i="307"/>
  <c r="A10" i="307"/>
  <c r="DM8" i="307"/>
  <c r="DL8" i="307"/>
  <c r="DK8" i="307"/>
  <c r="DJ8" i="307"/>
  <c r="DI8" i="307"/>
  <c r="DH8" i="307"/>
  <c r="DG8" i="307"/>
  <c r="DF8" i="307"/>
  <c r="DE8" i="307"/>
  <c r="DD8" i="307"/>
  <c r="DC8" i="307"/>
  <c r="DB8" i="307"/>
  <c r="DA8" i="307"/>
  <c r="CZ8" i="307"/>
  <c r="CY8" i="307"/>
  <c r="CX8" i="307"/>
  <c r="CW8" i="307"/>
  <c r="CV8" i="307"/>
  <c r="CU8" i="307"/>
  <c r="CT8" i="307"/>
  <c r="CS8" i="307"/>
  <c r="CR8" i="307"/>
  <c r="CQ8" i="307"/>
  <c r="CP8" i="307"/>
  <c r="CO8" i="307"/>
  <c r="CN8" i="307"/>
  <c r="CM8" i="307"/>
  <c r="CL8" i="307"/>
  <c r="CK8" i="307"/>
  <c r="CJ8" i="307"/>
  <c r="CI8" i="307"/>
  <c r="CH8" i="307"/>
  <c r="CG8" i="307"/>
  <c r="CF8" i="307"/>
  <c r="CE8" i="307"/>
  <c r="CD8" i="307"/>
  <c r="CC8" i="307"/>
  <c r="CB8" i="307"/>
  <c r="CA8" i="307"/>
  <c r="BZ8" i="307"/>
  <c r="BY8" i="307"/>
  <c r="BX8" i="307"/>
  <c r="BW8" i="307"/>
  <c r="BV8" i="307"/>
  <c r="BU8" i="307"/>
  <c r="BT8" i="307"/>
  <c r="BS8" i="307"/>
  <c r="BR8" i="307"/>
  <c r="BQ8" i="307"/>
  <c r="BP8" i="307"/>
  <c r="BO8" i="307"/>
  <c r="BN8" i="307"/>
  <c r="BM8" i="307"/>
  <c r="BL8" i="307"/>
  <c r="BK8" i="307"/>
  <c r="BJ8" i="307"/>
  <c r="BI8" i="307"/>
  <c r="BH8" i="307"/>
  <c r="BG8" i="307"/>
  <c r="BF8" i="307"/>
  <c r="BE8" i="307"/>
  <c r="BD8" i="307"/>
  <c r="BC8" i="307"/>
  <c r="BB8" i="307"/>
  <c r="BA8" i="307"/>
  <c r="AZ8" i="307"/>
  <c r="AY8" i="307"/>
  <c r="AX8" i="307"/>
  <c r="AW8" i="307"/>
  <c r="AV8" i="307"/>
  <c r="AU8" i="307"/>
  <c r="AS8" i="307"/>
  <c r="AR8" i="307"/>
  <c r="AQ8" i="307"/>
  <c r="AP8" i="307"/>
  <c r="AO8" i="307"/>
  <c r="AN8" i="307"/>
  <c r="AM8" i="307"/>
  <c r="AL8" i="307"/>
  <c r="AK8" i="307"/>
  <c r="AJ8" i="307"/>
  <c r="AI8" i="307"/>
  <c r="AH8" i="307"/>
  <c r="AG8" i="307"/>
  <c r="AF8" i="307"/>
  <c r="AE8" i="307"/>
  <c r="AD8" i="307"/>
  <c r="AC8" i="307"/>
  <c r="AB8" i="307"/>
  <c r="AA8" i="307"/>
  <c r="Z8" i="307"/>
  <c r="Y8" i="307"/>
  <c r="X8" i="307"/>
  <c r="W8" i="307"/>
  <c r="V8" i="307"/>
  <c r="U8" i="307"/>
  <c r="T8" i="307"/>
  <c r="S8" i="307"/>
  <c r="M7" i="307"/>
  <c r="B16" i="306"/>
  <c r="F14" i="306"/>
  <c r="F13" i="306"/>
  <c r="F12" i="306"/>
  <c r="A10" i="306"/>
  <c r="DM8" i="306"/>
  <c r="DL8" i="306"/>
  <c r="DK8" i="306"/>
  <c r="DJ8" i="306"/>
  <c r="DI8" i="306"/>
  <c r="DH8" i="306"/>
  <c r="DG8" i="306"/>
  <c r="DF8" i="306"/>
  <c r="DE8" i="306"/>
  <c r="DD8" i="306"/>
  <c r="DC8" i="306"/>
  <c r="DB8" i="306"/>
  <c r="DA8" i="306"/>
  <c r="CZ8" i="306"/>
  <c r="CY8" i="306"/>
  <c r="CX8" i="306"/>
  <c r="CW8" i="306"/>
  <c r="CV8" i="306"/>
  <c r="CU8" i="306"/>
  <c r="CT8" i="306"/>
  <c r="CS8" i="306"/>
  <c r="CR8" i="306"/>
  <c r="CQ8" i="306"/>
  <c r="CP8" i="306"/>
  <c r="CO8" i="306"/>
  <c r="CN8" i="306"/>
  <c r="CM8" i="306"/>
  <c r="CL8" i="306"/>
  <c r="CK8" i="306"/>
  <c r="CJ8" i="306"/>
  <c r="CI8" i="306"/>
  <c r="CH8" i="306"/>
  <c r="CG8" i="306"/>
  <c r="CF8" i="306"/>
  <c r="CE8" i="306"/>
  <c r="CD8" i="306"/>
  <c r="CC8" i="306"/>
  <c r="CB8" i="306"/>
  <c r="CA8" i="306"/>
  <c r="BZ8" i="306"/>
  <c r="BY8" i="306"/>
  <c r="BX8" i="306"/>
  <c r="BW8" i="306"/>
  <c r="BV8" i="306"/>
  <c r="BU8" i="306"/>
  <c r="BT8" i="306"/>
  <c r="BS8" i="306"/>
  <c r="BR8" i="306"/>
  <c r="BQ8" i="306"/>
  <c r="BP8" i="306"/>
  <c r="BO8" i="306"/>
  <c r="BN8" i="306"/>
  <c r="BM8" i="306"/>
  <c r="BL8" i="306"/>
  <c r="BK8" i="306"/>
  <c r="BJ8" i="306"/>
  <c r="BI8" i="306"/>
  <c r="BH8" i="306"/>
  <c r="BG8" i="306"/>
  <c r="BF8" i="306"/>
  <c r="BE8" i="306"/>
  <c r="BD8" i="306"/>
  <c r="BC8" i="306"/>
  <c r="BB8" i="306"/>
  <c r="BA8" i="306"/>
  <c r="AZ8" i="306"/>
  <c r="AY8" i="306"/>
  <c r="AX8" i="306"/>
  <c r="AW8" i="306"/>
  <c r="AV8" i="306"/>
  <c r="AU8" i="306"/>
  <c r="AT8" i="306"/>
  <c r="AR8" i="306"/>
  <c r="AQ8" i="306"/>
  <c r="AP8" i="306"/>
  <c r="AO8" i="306"/>
  <c r="AN8" i="306"/>
  <c r="AM8" i="306"/>
  <c r="AL8" i="306"/>
  <c r="AK8" i="306"/>
  <c r="AJ8" i="306"/>
  <c r="AI8" i="306"/>
  <c r="AH8" i="306"/>
  <c r="AG8" i="306"/>
  <c r="AF8" i="306"/>
  <c r="AE8" i="306"/>
  <c r="AD8" i="306"/>
  <c r="AC8" i="306"/>
  <c r="AB8" i="306"/>
  <c r="AA8" i="306"/>
  <c r="Z8" i="306"/>
  <c r="Y8" i="306"/>
  <c r="X8" i="306"/>
  <c r="W8" i="306"/>
  <c r="V8" i="306"/>
  <c r="U8" i="306"/>
  <c r="T8" i="306"/>
  <c r="S8" i="306"/>
  <c r="M7" i="306"/>
  <c r="B16" i="305"/>
  <c r="F14" i="305"/>
  <c r="F13" i="305"/>
  <c r="F12" i="305"/>
  <c r="A10" i="305"/>
  <c r="DM8" i="305"/>
  <c r="DL8" i="305"/>
  <c r="DK8" i="305"/>
  <c r="DJ8" i="305"/>
  <c r="DI8" i="305"/>
  <c r="DH8" i="305"/>
  <c r="DG8" i="305"/>
  <c r="DF8" i="305"/>
  <c r="DE8" i="305"/>
  <c r="DD8" i="305"/>
  <c r="DC8" i="305"/>
  <c r="DB8" i="305"/>
  <c r="DA8" i="305"/>
  <c r="CZ8" i="305"/>
  <c r="CY8" i="305"/>
  <c r="CX8" i="305"/>
  <c r="CW8" i="305"/>
  <c r="CV8" i="305"/>
  <c r="CU8" i="305"/>
  <c r="CT8" i="305"/>
  <c r="CS8" i="305"/>
  <c r="CR8" i="305"/>
  <c r="CQ8" i="305"/>
  <c r="CP8" i="305"/>
  <c r="CO8" i="305"/>
  <c r="CN8" i="305"/>
  <c r="CM8" i="305"/>
  <c r="CL8" i="305"/>
  <c r="CK8" i="305"/>
  <c r="CJ8" i="305"/>
  <c r="CI8" i="305"/>
  <c r="CH8" i="305"/>
  <c r="CG8" i="305"/>
  <c r="CF8" i="305"/>
  <c r="CE8" i="305"/>
  <c r="CD8" i="305"/>
  <c r="CC8" i="305"/>
  <c r="CB8" i="305"/>
  <c r="CA8" i="305"/>
  <c r="BZ8" i="305"/>
  <c r="BY8" i="305"/>
  <c r="BX8" i="305"/>
  <c r="BW8" i="305"/>
  <c r="BV8" i="305"/>
  <c r="BU8" i="305"/>
  <c r="BT8" i="305"/>
  <c r="BS8" i="305"/>
  <c r="BR8" i="305"/>
  <c r="BQ8" i="305"/>
  <c r="BP8" i="305"/>
  <c r="BO8" i="305"/>
  <c r="BN8" i="305"/>
  <c r="BM8" i="305"/>
  <c r="BL8" i="305"/>
  <c r="BK8" i="305"/>
  <c r="BJ8" i="305"/>
  <c r="BI8" i="305"/>
  <c r="BH8" i="305"/>
  <c r="BG8" i="305"/>
  <c r="BF8" i="305"/>
  <c r="BE8" i="305"/>
  <c r="BD8" i="305"/>
  <c r="BC8" i="305"/>
  <c r="BB8" i="305"/>
  <c r="BA8" i="305"/>
  <c r="AZ8" i="305"/>
  <c r="AY8" i="305"/>
  <c r="AX8" i="305"/>
  <c r="AW8" i="305"/>
  <c r="AV8" i="305"/>
  <c r="AU8" i="305"/>
  <c r="AS8" i="305"/>
  <c r="AR8" i="305"/>
  <c r="AQ8" i="305"/>
  <c r="AP8" i="305"/>
  <c r="AO8" i="305"/>
  <c r="AN8" i="305"/>
  <c r="AM8" i="305"/>
  <c r="AL8" i="305"/>
  <c r="AK8" i="305"/>
  <c r="AJ8" i="305"/>
  <c r="AI8" i="305"/>
  <c r="AH8" i="305"/>
  <c r="AG8" i="305"/>
  <c r="AF8" i="305"/>
  <c r="AE8" i="305"/>
  <c r="AD8" i="305"/>
  <c r="AC8" i="305"/>
  <c r="AB8" i="305"/>
  <c r="AA8" i="305"/>
  <c r="Z8" i="305"/>
  <c r="Y8" i="305"/>
  <c r="X8" i="305"/>
  <c r="W8" i="305"/>
  <c r="V8" i="305"/>
  <c r="U8" i="305"/>
  <c r="T8" i="305"/>
  <c r="S8" i="305"/>
  <c r="M7" i="305"/>
  <c r="B16" i="304"/>
  <c r="F14" i="304"/>
  <c r="F13" i="304"/>
  <c r="F12" i="304"/>
  <c r="A10" i="304"/>
  <c r="DM8" i="304"/>
  <c r="DL8" i="304"/>
  <c r="DK8" i="304"/>
  <c r="DJ8" i="304"/>
  <c r="DI8" i="304"/>
  <c r="DH8" i="304"/>
  <c r="DG8" i="304"/>
  <c r="DF8" i="304"/>
  <c r="DE8" i="304"/>
  <c r="DD8" i="304"/>
  <c r="DC8" i="304"/>
  <c r="DB8" i="304"/>
  <c r="DA8" i="304"/>
  <c r="CZ8" i="304"/>
  <c r="CX8" i="304"/>
  <c r="CW8" i="304"/>
  <c r="CV8" i="304"/>
  <c r="CU8" i="304"/>
  <c r="CT8" i="304"/>
  <c r="CS8" i="304"/>
  <c r="CR8" i="304"/>
  <c r="CQ8" i="304"/>
  <c r="CP8" i="304"/>
  <c r="CO8" i="304"/>
  <c r="CN8" i="304"/>
  <c r="CM8" i="304"/>
  <c r="CL8" i="304"/>
  <c r="CK8" i="304"/>
  <c r="CJ8" i="304"/>
  <c r="CI8" i="304"/>
  <c r="CH8" i="304"/>
  <c r="CG8" i="304"/>
  <c r="CF8" i="304"/>
  <c r="CE8" i="304"/>
  <c r="CD8" i="304"/>
  <c r="CC8" i="304"/>
  <c r="CB8" i="304"/>
  <c r="CA8" i="304"/>
  <c r="BZ8" i="304"/>
  <c r="BY8" i="304"/>
  <c r="BX8" i="304"/>
  <c r="BW8" i="304"/>
  <c r="BV8" i="304"/>
  <c r="BU8" i="304"/>
  <c r="BT8" i="304"/>
  <c r="BS8" i="304"/>
  <c r="BR8" i="304"/>
  <c r="BQ8" i="304"/>
  <c r="BP8" i="304"/>
  <c r="BO8" i="304"/>
  <c r="BN8" i="304"/>
  <c r="BM8" i="304"/>
  <c r="BL8" i="304"/>
  <c r="BK8" i="304"/>
  <c r="BJ8" i="304"/>
  <c r="BI8" i="304"/>
  <c r="BH8" i="304"/>
  <c r="BG8" i="304"/>
  <c r="BF8" i="304"/>
  <c r="BE8" i="304"/>
  <c r="BD8" i="304"/>
  <c r="BC8" i="304"/>
  <c r="BB8" i="304"/>
  <c r="BA8" i="304"/>
  <c r="AZ8" i="304"/>
  <c r="AY8" i="304"/>
  <c r="AX8" i="304"/>
  <c r="AW8" i="304"/>
  <c r="AV8" i="304"/>
  <c r="AU8" i="304"/>
  <c r="AT8" i="304"/>
  <c r="AS8" i="304"/>
  <c r="AR8" i="304"/>
  <c r="AQ8" i="304"/>
  <c r="AP8" i="304"/>
  <c r="AO8" i="304"/>
  <c r="AN8" i="304"/>
  <c r="AM8" i="304"/>
  <c r="AL8" i="304"/>
  <c r="AK8" i="304"/>
  <c r="AJ8" i="304"/>
  <c r="AI8" i="304"/>
  <c r="AH8" i="304"/>
  <c r="AG8" i="304"/>
  <c r="AF8" i="304"/>
  <c r="AE8" i="304"/>
  <c r="AD8" i="304"/>
  <c r="AC8" i="304"/>
  <c r="AB8" i="304"/>
  <c r="AA8" i="304"/>
  <c r="Z8" i="304"/>
  <c r="Y8" i="304"/>
  <c r="X8" i="304"/>
  <c r="W8" i="304"/>
  <c r="V8" i="304"/>
  <c r="U8" i="304"/>
  <c r="T8" i="304"/>
  <c r="S8" i="304"/>
  <c r="M7" i="304"/>
  <c r="P7" i="304" s="1"/>
  <c r="B16" i="303"/>
  <c r="F14" i="303"/>
  <c r="F13" i="303"/>
  <c r="F12" i="303"/>
  <c r="A10" i="303"/>
  <c r="DM8" i="303"/>
  <c r="DL8" i="303"/>
  <c r="DK8" i="303"/>
  <c r="DJ8" i="303"/>
  <c r="DI8" i="303"/>
  <c r="DH8" i="303"/>
  <c r="DG8" i="303"/>
  <c r="DF8" i="303"/>
  <c r="DE8" i="303"/>
  <c r="DD8" i="303"/>
  <c r="DC8" i="303"/>
  <c r="DB8" i="303"/>
  <c r="DA8" i="303"/>
  <c r="CZ8" i="303"/>
  <c r="CY8" i="303"/>
  <c r="CX8" i="303"/>
  <c r="CW8" i="303"/>
  <c r="CV8" i="303"/>
  <c r="CU8" i="303"/>
  <c r="CT8" i="303"/>
  <c r="CS8" i="303"/>
  <c r="CR8" i="303"/>
  <c r="CQ8" i="303"/>
  <c r="CP8" i="303"/>
  <c r="CO8" i="303"/>
  <c r="CN8" i="303"/>
  <c r="CM8" i="303"/>
  <c r="CL8" i="303"/>
  <c r="CK8" i="303"/>
  <c r="CJ8" i="303"/>
  <c r="CI8" i="303"/>
  <c r="CH8" i="303"/>
  <c r="CG8" i="303"/>
  <c r="CF8" i="303"/>
  <c r="CE8" i="303"/>
  <c r="CD8" i="303"/>
  <c r="CC8" i="303"/>
  <c r="CB8" i="303"/>
  <c r="CA8" i="303"/>
  <c r="BZ8" i="303"/>
  <c r="BY8" i="303"/>
  <c r="BX8" i="303"/>
  <c r="BW8" i="303"/>
  <c r="BV8" i="303"/>
  <c r="BU8" i="303"/>
  <c r="BT8" i="303"/>
  <c r="BS8" i="303"/>
  <c r="BR8" i="303"/>
  <c r="BQ8" i="303"/>
  <c r="BP8" i="303"/>
  <c r="BO8" i="303"/>
  <c r="BN8" i="303"/>
  <c r="BM8" i="303"/>
  <c r="BL8" i="303"/>
  <c r="BK8" i="303"/>
  <c r="BJ8" i="303"/>
  <c r="BI8" i="303"/>
  <c r="BH8" i="303"/>
  <c r="BG8" i="303"/>
  <c r="BF8" i="303"/>
  <c r="BE8" i="303"/>
  <c r="BD8" i="303"/>
  <c r="BC8" i="303"/>
  <c r="BB8" i="303"/>
  <c r="BA8" i="303"/>
  <c r="AZ8" i="303"/>
  <c r="AY8" i="303"/>
  <c r="AX8" i="303"/>
  <c r="AW8" i="303"/>
  <c r="AV8" i="303"/>
  <c r="AU8" i="303"/>
  <c r="AS8" i="303"/>
  <c r="AR8" i="303"/>
  <c r="AQ8" i="303"/>
  <c r="AP8" i="303"/>
  <c r="AO8" i="303"/>
  <c r="AN8" i="303"/>
  <c r="AM8" i="303"/>
  <c r="AL8" i="303"/>
  <c r="AK8" i="303"/>
  <c r="AJ8" i="303"/>
  <c r="AI8" i="303"/>
  <c r="AH8" i="303"/>
  <c r="AG8" i="303"/>
  <c r="AF8" i="303"/>
  <c r="AE8" i="303"/>
  <c r="AD8" i="303"/>
  <c r="AC8" i="303"/>
  <c r="AB8" i="303"/>
  <c r="AA8" i="303"/>
  <c r="Z8" i="303"/>
  <c r="Y8" i="303"/>
  <c r="X8" i="303"/>
  <c r="W8" i="303"/>
  <c r="V8" i="303"/>
  <c r="U8" i="303"/>
  <c r="T8" i="303"/>
  <c r="S8" i="303"/>
  <c r="M7" i="303"/>
  <c r="D12" i="303" s="1"/>
  <c r="B19" i="302"/>
  <c r="F17" i="302"/>
  <c r="F16" i="302"/>
  <c r="F15" i="302"/>
  <c r="A10" i="302"/>
  <c r="DM8" i="302"/>
  <c r="DI8" i="302"/>
  <c r="DH8" i="302"/>
  <c r="DG8" i="302"/>
  <c r="DF8" i="302"/>
  <c r="DE8" i="302"/>
  <c r="DD8" i="302"/>
  <c r="DC8" i="302"/>
  <c r="DB8" i="302"/>
  <c r="DA8" i="302"/>
  <c r="CZ8" i="302"/>
  <c r="CY8" i="302"/>
  <c r="CX8" i="302"/>
  <c r="CW8" i="302"/>
  <c r="CV8" i="302"/>
  <c r="CU8" i="302"/>
  <c r="CT8" i="302"/>
  <c r="CS8" i="302"/>
  <c r="CR8" i="302"/>
  <c r="CQ8" i="302"/>
  <c r="CP8" i="302"/>
  <c r="CO8" i="302"/>
  <c r="CN8" i="302"/>
  <c r="CM8" i="302"/>
  <c r="CL8" i="302"/>
  <c r="CK8" i="302"/>
  <c r="CJ8" i="302"/>
  <c r="CI8" i="302"/>
  <c r="CH8" i="302"/>
  <c r="CG8" i="302"/>
  <c r="CF8" i="302"/>
  <c r="CE8" i="302"/>
  <c r="CD8" i="302"/>
  <c r="CC8" i="302"/>
  <c r="CB8" i="302"/>
  <c r="CA8" i="302"/>
  <c r="BZ8" i="302"/>
  <c r="BY8" i="302"/>
  <c r="BX8" i="302"/>
  <c r="BW8" i="302"/>
  <c r="BV8" i="302"/>
  <c r="BU8" i="302"/>
  <c r="BT8" i="302"/>
  <c r="BS8" i="302"/>
  <c r="BR8" i="302"/>
  <c r="BQ8" i="302"/>
  <c r="BP8" i="302"/>
  <c r="BO8" i="302"/>
  <c r="BN8" i="302"/>
  <c r="BM8" i="302"/>
  <c r="BL8" i="302"/>
  <c r="BK8" i="302"/>
  <c r="BJ8" i="302"/>
  <c r="BI8" i="302"/>
  <c r="BH8" i="302"/>
  <c r="BG8" i="302"/>
  <c r="BE8" i="302"/>
  <c r="BD8" i="302"/>
  <c r="BC8" i="302"/>
  <c r="BB8" i="302"/>
  <c r="BA8" i="302"/>
  <c r="AZ8" i="302"/>
  <c r="AY8" i="302"/>
  <c r="AX8" i="302"/>
  <c r="AW8" i="302"/>
  <c r="AV8" i="302"/>
  <c r="AU8" i="302"/>
  <c r="AT8" i="302"/>
  <c r="AS8" i="302"/>
  <c r="AR8" i="302"/>
  <c r="AQ8" i="302"/>
  <c r="AP8" i="302"/>
  <c r="AO8" i="302"/>
  <c r="AN8" i="302"/>
  <c r="AM8" i="302"/>
  <c r="AL8" i="302"/>
  <c r="AK8" i="302"/>
  <c r="AJ8" i="302"/>
  <c r="AI8" i="302"/>
  <c r="AH8" i="302"/>
  <c r="AG8" i="302"/>
  <c r="AF8" i="302"/>
  <c r="AE8" i="302"/>
  <c r="AD8" i="302"/>
  <c r="AC8" i="302"/>
  <c r="AB8" i="302"/>
  <c r="AA8" i="302"/>
  <c r="Z8" i="302"/>
  <c r="Y8" i="302"/>
  <c r="X8" i="302"/>
  <c r="W8" i="302"/>
  <c r="V8" i="302"/>
  <c r="U8" i="302"/>
  <c r="T8" i="302"/>
  <c r="S8" i="302"/>
  <c r="M7" i="302"/>
  <c r="B19" i="301"/>
  <c r="F17" i="301"/>
  <c r="F16" i="301"/>
  <c r="F15" i="301"/>
  <c r="A10" i="301"/>
  <c r="DI8" i="301"/>
  <c r="DH8" i="301"/>
  <c r="DG8" i="301"/>
  <c r="DF8" i="301"/>
  <c r="DE8" i="301"/>
  <c r="DD8" i="301"/>
  <c r="DC8" i="301"/>
  <c r="DB8" i="301"/>
  <c r="DA8" i="301"/>
  <c r="CZ8" i="301"/>
  <c r="CY8" i="301"/>
  <c r="CX8" i="301"/>
  <c r="CW8" i="301"/>
  <c r="CV8" i="301"/>
  <c r="CU8" i="301"/>
  <c r="CT8" i="301"/>
  <c r="CS8" i="301"/>
  <c r="CR8" i="301"/>
  <c r="CQ8" i="301"/>
  <c r="CP8" i="301"/>
  <c r="CO8" i="301"/>
  <c r="CN8" i="301"/>
  <c r="CM8" i="301"/>
  <c r="CL8" i="301"/>
  <c r="CK8" i="301"/>
  <c r="CJ8" i="301"/>
  <c r="CI8" i="301"/>
  <c r="CH8" i="301"/>
  <c r="CG8" i="301"/>
  <c r="CF8" i="301"/>
  <c r="CE8" i="301"/>
  <c r="CD8" i="301"/>
  <c r="CC8" i="301"/>
  <c r="CB8" i="301"/>
  <c r="CA8" i="301"/>
  <c r="BZ8" i="301"/>
  <c r="BY8" i="301"/>
  <c r="BX8" i="301"/>
  <c r="BW8" i="301"/>
  <c r="BV8" i="301"/>
  <c r="BU8" i="301"/>
  <c r="BT8" i="301"/>
  <c r="BS8" i="301"/>
  <c r="BR8" i="301"/>
  <c r="BQ8" i="301"/>
  <c r="BP8" i="301"/>
  <c r="BO8" i="301"/>
  <c r="BN8" i="301"/>
  <c r="BM8" i="301"/>
  <c r="BL8" i="301"/>
  <c r="BK8" i="301"/>
  <c r="BJ8" i="301"/>
  <c r="BI8" i="301"/>
  <c r="BH8" i="301"/>
  <c r="BG8" i="301"/>
  <c r="BF8" i="301"/>
  <c r="BE8" i="301"/>
  <c r="BD8" i="301"/>
  <c r="BC8" i="301"/>
  <c r="BB8" i="301"/>
  <c r="BA8" i="301"/>
  <c r="AZ8" i="301"/>
  <c r="AY8" i="301"/>
  <c r="AX8" i="301"/>
  <c r="AW8" i="301"/>
  <c r="AV8" i="301"/>
  <c r="AU8" i="301"/>
  <c r="AT8" i="301"/>
  <c r="AS8" i="301"/>
  <c r="AR8" i="301"/>
  <c r="AQ8" i="301"/>
  <c r="AP8" i="301"/>
  <c r="AO8" i="301"/>
  <c r="AN8" i="301"/>
  <c r="AM8" i="301"/>
  <c r="AL8" i="301"/>
  <c r="AK8" i="301"/>
  <c r="AJ8" i="301"/>
  <c r="AI8" i="301"/>
  <c r="AH8" i="301"/>
  <c r="AG8" i="301"/>
  <c r="AF8" i="301"/>
  <c r="AE8" i="301"/>
  <c r="AD8" i="301"/>
  <c r="AC8" i="301"/>
  <c r="AB8" i="301"/>
  <c r="AA8" i="301"/>
  <c r="Z8" i="301"/>
  <c r="Y8" i="301"/>
  <c r="X8" i="301"/>
  <c r="W8" i="301"/>
  <c r="V8" i="301"/>
  <c r="U8" i="301"/>
  <c r="T8" i="301"/>
  <c r="S8" i="301"/>
  <c r="M7" i="301"/>
  <c r="B19" i="300"/>
  <c r="F17" i="300"/>
  <c r="F16" i="300"/>
  <c r="F15" i="300"/>
  <c r="A10" i="300"/>
  <c r="DM8" i="300"/>
  <c r="DI8" i="300"/>
  <c r="DH8" i="300"/>
  <c r="DG8" i="300"/>
  <c r="DF8" i="300"/>
  <c r="DE8" i="300"/>
  <c r="DD8" i="300"/>
  <c r="DC8" i="300"/>
  <c r="DB8" i="300"/>
  <c r="DA8" i="300"/>
  <c r="CZ8" i="300"/>
  <c r="CY8" i="300"/>
  <c r="CX8" i="300"/>
  <c r="CW8" i="300"/>
  <c r="CV8" i="300"/>
  <c r="CU8" i="300"/>
  <c r="CT8" i="300"/>
  <c r="CS8" i="300"/>
  <c r="CR8" i="300"/>
  <c r="CQ8" i="300"/>
  <c r="CP8" i="300"/>
  <c r="CO8" i="300"/>
  <c r="CN8" i="300"/>
  <c r="CM8" i="300"/>
  <c r="CL8" i="300"/>
  <c r="CK8" i="300"/>
  <c r="CJ8" i="300"/>
  <c r="CI8" i="300"/>
  <c r="CH8" i="300"/>
  <c r="CG8" i="300"/>
  <c r="CF8" i="300"/>
  <c r="CE8" i="300"/>
  <c r="CD8" i="300"/>
  <c r="CC8" i="300"/>
  <c r="CB8" i="300"/>
  <c r="CA8" i="300"/>
  <c r="BZ8" i="300"/>
  <c r="BY8" i="300"/>
  <c r="BX8" i="300"/>
  <c r="BW8" i="300"/>
  <c r="BV8" i="300"/>
  <c r="BU8" i="300"/>
  <c r="BT8" i="300"/>
  <c r="BS8" i="300"/>
  <c r="BR8" i="300"/>
  <c r="BQ8" i="300"/>
  <c r="BP8" i="300"/>
  <c r="BO8" i="300"/>
  <c r="BN8" i="300"/>
  <c r="BM8" i="300"/>
  <c r="BL8" i="300"/>
  <c r="BK8" i="300"/>
  <c r="BJ8" i="300"/>
  <c r="BI8" i="300"/>
  <c r="BH8" i="300"/>
  <c r="BG8" i="300"/>
  <c r="BE8" i="300"/>
  <c r="BD8" i="300"/>
  <c r="BC8" i="300"/>
  <c r="BB8" i="300"/>
  <c r="BA8" i="300"/>
  <c r="AZ8" i="300"/>
  <c r="AY8" i="300"/>
  <c r="AX8" i="300"/>
  <c r="AW8" i="300"/>
  <c r="AV8" i="300"/>
  <c r="AU8" i="300"/>
  <c r="AT8" i="300"/>
  <c r="AS8" i="300"/>
  <c r="AR8" i="300"/>
  <c r="AQ8" i="300"/>
  <c r="AP8" i="300"/>
  <c r="AO8" i="300"/>
  <c r="AN8" i="300"/>
  <c r="AM8" i="300"/>
  <c r="AL8" i="300"/>
  <c r="AK8" i="300"/>
  <c r="AJ8" i="300"/>
  <c r="AI8" i="300"/>
  <c r="AH8" i="300"/>
  <c r="AG8" i="300"/>
  <c r="AF8" i="300"/>
  <c r="AE8" i="300"/>
  <c r="AD8" i="300"/>
  <c r="AC8" i="300"/>
  <c r="AB8" i="300"/>
  <c r="AA8" i="300"/>
  <c r="Z8" i="300"/>
  <c r="Y8" i="300"/>
  <c r="X8" i="300"/>
  <c r="W8" i="300"/>
  <c r="V8" i="300"/>
  <c r="U8" i="300"/>
  <c r="T8" i="300"/>
  <c r="S8" i="300"/>
  <c r="M7" i="300"/>
  <c r="B19" i="299"/>
  <c r="F17" i="299"/>
  <c r="F16" i="299"/>
  <c r="F15" i="299"/>
  <c r="A10" i="299"/>
  <c r="DM8" i="299"/>
  <c r="DI8" i="299"/>
  <c r="DH8" i="299"/>
  <c r="DG8" i="299"/>
  <c r="DF8" i="299"/>
  <c r="DE8" i="299"/>
  <c r="DD8" i="299"/>
  <c r="DC8" i="299"/>
  <c r="DB8" i="299"/>
  <c r="DA8" i="299"/>
  <c r="CZ8" i="299"/>
  <c r="CY8" i="299"/>
  <c r="CX8" i="299"/>
  <c r="CW8" i="299"/>
  <c r="CV8" i="299"/>
  <c r="CU8" i="299"/>
  <c r="CT8" i="299"/>
  <c r="CS8" i="299"/>
  <c r="CR8" i="299"/>
  <c r="CQ8" i="299"/>
  <c r="CP8" i="299"/>
  <c r="CO8" i="299"/>
  <c r="CN8" i="299"/>
  <c r="CM8" i="299"/>
  <c r="CL8" i="299"/>
  <c r="CK8" i="299"/>
  <c r="CJ8" i="299"/>
  <c r="CI8" i="299"/>
  <c r="CH8" i="299"/>
  <c r="CG8" i="299"/>
  <c r="CF8" i="299"/>
  <c r="CE8" i="299"/>
  <c r="CD8" i="299"/>
  <c r="CC8" i="299"/>
  <c r="CB8" i="299"/>
  <c r="CA8" i="299"/>
  <c r="BZ8" i="299"/>
  <c r="BY8" i="299"/>
  <c r="BX8" i="299"/>
  <c r="BW8" i="299"/>
  <c r="BV8" i="299"/>
  <c r="BU8" i="299"/>
  <c r="BT8" i="299"/>
  <c r="BS8" i="299"/>
  <c r="BR8" i="299"/>
  <c r="BQ8" i="299"/>
  <c r="BP8" i="299"/>
  <c r="BO8" i="299"/>
  <c r="BN8" i="299"/>
  <c r="BM8" i="299"/>
  <c r="BL8" i="299"/>
  <c r="BK8" i="299"/>
  <c r="BJ8" i="299"/>
  <c r="BI8" i="299"/>
  <c r="BH8" i="299"/>
  <c r="BG8" i="299"/>
  <c r="BE8" i="299"/>
  <c r="BD8" i="299"/>
  <c r="BC8" i="299"/>
  <c r="BB8" i="299"/>
  <c r="BA8" i="299"/>
  <c r="AZ8" i="299"/>
  <c r="AY8" i="299"/>
  <c r="AX8" i="299"/>
  <c r="AW8" i="299"/>
  <c r="AV8" i="299"/>
  <c r="AU8" i="299"/>
  <c r="AT8" i="299"/>
  <c r="AS8" i="299"/>
  <c r="AR8" i="299"/>
  <c r="AQ8" i="299"/>
  <c r="AP8" i="299"/>
  <c r="AO8" i="299"/>
  <c r="AN8" i="299"/>
  <c r="AM8" i="299"/>
  <c r="AL8" i="299"/>
  <c r="AK8" i="299"/>
  <c r="AJ8" i="299"/>
  <c r="AI8" i="299"/>
  <c r="AH8" i="299"/>
  <c r="AG8" i="299"/>
  <c r="AF8" i="299"/>
  <c r="AE8" i="299"/>
  <c r="AD8" i="299"/>
  <c r="AC8" i="299"/>
  <c r="AB8" i="299"/>
  <c r="AA8" i="299"/>
  <c r="Z8" i="299"/>
  <c r="Y8" i="299"/>
  <c r="X8" i="299"/>
  <c r="W8" i="299"/>
  <c r="V8" i="299"/>
  <c r="U8" i="299"/>
  <c r="T8" i="299"/>
  <c r="S8" i="299"/>
  <c r="M7" i="299"/>
  <c r="B19" i="298"/>
  <c r="F17" i="298"/>
  <c r="F16" i="298"/>
  <c r="F15" i="298"/>
  <c r="A10" i="298"/>
  <c r="DM8" i="298"/>
  <c r="DI8" i="298"/>
  <c r="DH8" i="298"/>
  <c r="DG8" i="298"/>
  <c r="DF8" i="298"/>
  <c r="DE8" i="298"/>
  <c r="DD8" i="298"/>
  <c r="DC8" i="298"/>
  <c r="DB8" i="298"/>
  <c r="DA8" i="298"/>
  <c r="CZ8" i="298"/>
  <c r="CY8" i="298"/>
  <c r="CX8" i="298"/>
  <c r="CW8" i="298"/>
  <c r="CV8" i="298"/>
  <c r="CU8" i="298"/>
  <c r="CT8" i="298"/>
  <c r="CS8" i="298"/>
  <c r="CR8" i="298"/>
  <c r="CQ8" i="298"/>
  <c r="CP8" i="298"/>
  <c r="CO8" i="298"/>
  <c r="CN8" i="298"/>
  <c r="CM8" i="298"/>
  <c r="CL8" i="298"/>
  <c r="CK8" i="298"/>
  <c r="CJ8" i="298"/>
  <c r="CI8" i="298"/>
  <c r="CH8" i="298"/>
  <c r="CG8" i="298"/>
  <c r="CF8" i="298"/>
  <c r="CE8" i="298"/>
  <c r="CD8" i="298"/>
  <c r="CC8" i="298"/>
  <c r="CB8" i="298"/>
  <c r="CA8" i="298"/>
  <c r="BY8" i="298"/>
  <c r="BX8" i="298"/>
  <c r="BW8" i="298"/>
  <c r="BV8" i="298"/>
  <c r="BU8" i="298"/>
  <c r="BT8" i="298"/>
  <c r="BS8" i="298"/>
  <c r="BR8" i="298"/>
  <c r="BQ8" i="298"/>
  <c r="BP8" i="298"/>
  <c r="BO8" i="298"/>
  <c r="BN8" i="298"/>
  <c r="BM8" i="298"/>
  <c r="BL8" i="298"/>
  <c r="BK8" i="298"/>
  <c r="BJ8" i="298"/>
  <c r="BI8" i="298"/>
  <c r="BH8" i="298"/>
  <c r="BG8" i="298"/>
  <c r="BF8" i="298"/>
  <c r="BE8" i="298"/>
  <c r="BD8" i="298"/>
  <c r="BC8" i="298"/>
  <c r="BB8" i="298"/>
  <c r="BA8" i="298"/>
  <c r="AZ8" i="298"/>
  <c r="AY8" i="298"/>
  <c r="AX8" i="298"/>
  <c r="AW8" i="298"/>
  <c r="AV8" i="298"/>
  <c r="AU8" i="298"/>
  <c r="AT8" i="298"/>
  <c r="AS8" i="298"/>
  <c r="AR8" i="298"/>
  <c r="AQ8" i="298"/>
  <c r="AP8" i="298"/>
  <c r="AO8" i="298"/>
  <c r="AN8" i="298"/>
  <c r="AM8" i="298"/>
  <c r="AL8" i="298"/>
  <c r="AK8" i="298"/>
  <c r="AJ8" i="298"/>
  <c r="AI8" i="298"/>
  <c r="AH8" i="298"/>
  <c r="AG8" i="298"/>
  <c r="AF8" i="298"/>
  <c r="AE8" i="298"/>
  <c r="AD8" i="298"/>
  <c r="AC8" i="298"/>
  <c r="AB8" i="298"/>
  <c r="AA8" i="298"/>
  <c r="Z8" i="298"/>
  <c r="Y8" i="298"/>
  <c r="X8" i="298"/>
  <c r="W8" i="298"/>
  <c r="V8" i="298"/>
  <c r="U8" i="298"/>
  <c r="T8" i="298"/>
  <c r="S8" i="298"/>
  <c r="M7" i="298"/>
  <c r="B19" i="297"/>
  <c r="F17" i="297"/>
  <c r="F16" i="297"/>
  <c r="F15" i="297"/>
  <c r="A10" i="297"/>
  <c r="DM8" i="297"/>
  <c r="DI8" i="297"/>
  <c r="DH8" i="297"/>
  <c r="DG8" i="297"/>
  <c r="DF8" i="297"/>
  <c r="DE8" i="297"/>
  <c r="DD8" i="297"/>
  <c r="DC8" i="297"/>
  <c r="DB8" i="297"/>
  <c r="DA8" i="297"/>
  <c r="CZ8" i="297"/>
  <c r="CY8" i="297"/>
  <c r="CX8" i="297"/>
  <c r="CW8" i="297"/>
  <c r="CV8" i="297"/>
  <c r="CU8" i="297"/>
  <c r="CT8" i="297"/>
  <c r="CS8" i="297"/>
  <c r="CR8" i="297"/>
  <c r="CQ8" i="297"/>
  <c r="CP8" i="297"/>
  <c r="CO8" i="297"/>
  <c r="CN8" i="297"/>
  <c r="CM8" i="297"/>
  <c r="CL8" i="297"/>
  <c r="CK8" i="297"/>
  <c r="CJ8" i="297"/>
  <c r="CI8" i="297"/>
  <c r="CH8" i="297"/>
  <c r="CG8" i="297"/>
  <c r="CF8" i="297"/>
  <c r="CE8" i="297"/>
  <c r="CD8" i="297"/>
  <c r="CC8" i="297"/>
  <c r="CB8" i="297"/>
  <c r="CA8" i="297"/>
  <c r="BZ8" i="297"/>
  <c r="BY8" i="297"/>
  <c r="BX8" i="297"/>
  <c r="BW8" i="297"/>
  <c r="BV8" i="297"/>
  <c r="BU8" i="297"/>
  <c r="BT8" i="297"/>
  <c r="BS8" i="297"/>
  <c r="BR8" i="297"/>
  <c r="BQ8" i="297"/>
  <c r="BO8" i="297"/>
  <c r="BN8" i="297"/>
  <c r="BM8" i="297"/>
  <c r="BL8" i="297"/>
  <c r="BK8" i="297"/>
  <c r="BJ8" i="297"/>
  <c r="BI8" i="297"/>
  <c r="BH8" i="297"/>
  <c r="BG8" i="297"/>
  <c r="BF8" i="297"/>
  <c r="BE8" i="297"/>
  <c r="BD8" i="297"/>
  <c r="BC8" i="297"/>
  <c r="BB8" i="297"/>
  <c r="BA8" i="297"/>
  <c r="AZ8" i="297"/>
  <c r="AY8" i="297"/>
  <c r="AX8" i="297"/>
  <c r="AW8" i="297"/>
  <c r="AV8" i="297"/>
  <c r="AU8" i="297"/>
  <c r="AT8" i="297"/>
  <c r="AS8" i="297"/>
  <c r="AR8" i="297"/>
  <c r="AQ8" i="297"/>
  <c r="AP8" i="297"/>
  <c r="AO8" i="297"/>
  <c r="AN8" i="297"/>
  <c r="AM8" i="297"/>
  <c r="AL8" i="297"/>
  <c r="AK8" i="297"/>
  <c r="AJ8" i="297"/>
  <c r="AI8" i="297"/>
  <c r="AH8" i="297"/>
  <c r="AG8" i="297"/>
  <c r="AF8" i="297"/>
  <c r="AE8" i="297"/>
  <c r="AD8" i="297"/>
  <c r="AC8" i="297"/>
  <c r="AB8" i="297"/>
  <c r="AA8" i="297"/>
  <c r="Z8" i="297"/>
  <c r="Y8" i="297"/>
  <c r="X8" i="297"/>
  <c r="W8" i="297"/>
  <c r="V8" i="297"/>
  <c r="U8" i="297"/>
  <c r="T8" i="297"/>
  <c r="S8" i="297"/>
  <c r="M7" i="297"/>
  <c r="B17" i="296"/>
  <c r="F15" i="296"/>
  <c r="F14" i="296"/>
  <c r="F13" i="296"/>
  <c r="A11" i="296"/>
  <c r="DM9" i="296"/>
  <c r="DL9" i="296"/>
  <c r="DK9" i="296"/>
  <c r="DJ9" i="296"/>
  <c r="DI9" i="296"/>
  <c r="DH9" i="296"/>
  <c r="DG9" i="296"/>
  <c r="DF9" i="296"/>
  <c r="DE9" i="296"/>
  <c r="DD9" i="296"/>
  <c r="DC9" i="296"/>
  <c r="DB9" i="296"/>
  <c r="DA9" i="296"/>
  <c r="CZ9" i="296"/>
  <c r="CY9" i="296"/>
  <c r="CX9" i="296"/>
  <c r="CW9" i="296"/>
  <c r="CV9" i="296"/>
  <c r="CU9" i="296"/>
  <c r="CT9" i="296"/>
  <c r="CS9" i="296"/>
  <c r="CR9" i="296"/>
  <c r="CQ9" i="296"/>
  <c r="CP9" i="296"/>
  <c r="CO9" i="296"/>
  <c r="CN9" i="296"/>
  <c r="CM9" i="296"/>
  <c r="CL9" i="296"/>
  <c r="CK9" i="296"/>
  <c r="CJ9" i="296"/>
  <c r="CI9" i="296"/>
  <c r="CH9" i="296"/>
  <c r="CG9" i="296"/>
  <c r="CF9" i="296"/>
  <c r="CE9" i="296"/>
  <c r="CD9" i="296"/>
  <c r="CC9" i="296"/>
  <c r="CB9" i="296"/>
  <c r="CA9" i="296"/>
  <c r="BZ9" i="296"/>
  <c r="BY9" i="296"/>
  <c r="BX9" i="296"/>
  <c r="BW9" i="296"/>
  <c r="BV9" i="296"/>
  <c r="BU9" i="296"/>
  <c r="BT9" i="296"/>
  <c r="BS9" i="296"/>
  <c r="BR9" i="296"/>
  <c r="BQ9" i="296"/>
  <c r="BO9" i="296"/>
  <c r="BN9" i="296"/>
  <c r="BM9" i="296"/>
  <c r="BL9" i="296"/>
  <c r="BK9" i="296"/>
  <c r="BJ9" i="296"/>
  <c r="BI9" i="296"/>
  <c r="BH9" i="296"/>
  <c r="BG9" i="296"/>
  <c r="BF9" i="296"/>
  <c r="BE9" i="296"/>
  <c r="BD9" i="296"/>
  <c r="BC9" i="296"/>
  <c r="BB9" i="296"/>
  <c r="BA9" i="296"/>
  <c r="AZ9" i="296"/>
  <c r="AY9" i="296"/>
  <c r="AX9" i="296"/>
  <c r="AW9" i="296"/>
  <c r="AV9" i="296"/>
  <c r="AU9" i="296"/>
  <c r="AT9" i="296"/>
  <c r="AS9" i="296"/>
  <c r="AR9" i="296"/>
  <c r="AQ9" i="296"/>
  <c r="AP9" i="296"/>
  <c r="AO9" i="296"/>
  <c r="AN9" i="296"/>
  <c r="AM9" i="296"/>
  <c r="AL9" i="296"/>
  <c r="AK9" i="296"/>
  <c r="AJ9" i="296"/>
  <c r="AI9" i="296"/>
  <c r="AH9" i="296"/>
  <c r="AG9" i="296"/>
  <c r="AF9" i="296"/>
  <c r="AE9" i="296"/>
  <c r="AD9" i="296"/>
  <c r="AC9" i="296"/>
  <c r="AB9" i="296"/>
  <c r="AA9" i="296"/>
  <c r="Z9" i="296"/>
  <c r="Y9" i="296"/>
  <c r="X9" i="296"/>
  <c r="W9" i="296"/>
  <c r="V9" i="296"/>
  <c r="U9" i="296"/>
  <c r="T9" i="296"/>
  <c r="S9" i="296"/>
  <c r="M8" i="296"/>
  <c r="M7" i="296"/>
  <c r="B16" i="295"/>
  <c r="F14" i="295"/>
  <c r="F13" i="295"/>
  <c r="F12" i="295"/>
  <c r="A10" i="295"/>
  <c r="DM8" i="295"/>
  <c r="DL8" i="295"/>
  <c r="DK8" i="295"/>
  <c r="DJ8" i="295"/>
  <c r="DI8" i="295"/>
  <c r="DH8" i="295"/>
  <c r="DG8" i="295"/>
  <c r="DF8" i="295"/>
  <c r="DE8" i="295"/>
  <c r="DD8" i="295"/>
  <c r="DC8" i="295"/>
  <c r="DB8" i="295"/>
  <c r="DA8" i="295"/>
  <c r="CZ8" i="295"/>
  <c r="CY8" i="295"/>
  <c r="CX8" i="295"/>
  <c r="CW8" i="295"/>
  <c r="CV8" i="295"/>
  <c r="CU8" i="295"/>
  <c r="CT8" i="295"/>
  <c r="CS8" i="295"/>
  <c r="CR8" i="295"/>
  <c r="CQ8" i="295"/>
  <c r="CP8" i="295"/>
  <c r="CO8" i="295"/>
  <c r="CN8" i="295"/>
  <c r="CM8" i="295"/>
  <c r="CL8" i="295"/>
  <c r="CK8" i="295"/>
  <c r="CJ8" i="295"/>
  <c r="CI8" i="295"/>
  <c r="CH8" i="295"/>
  <c r="CG8" i="295"/>
  <c r="CF8" i="295"/>
  <c r="CE8" i="295"/>
  <c r="CD8" i="295"/>
  <c r="CC8" i="295"/>
  <c r="CB8" i="295"/>
  <c r="CA8" i="295"/>
  <c r="BZ8" i="295"/>
  <c r="BY8" i="295"/>
  <c r="BX8" i="295"/>
  <c r="BW8" i="295"/>
  <c r="BV8" i="295"/>
  <c r="BU8" i="295"/>
  <c r="BT8" i="295"/>
  <c r="BS8" i="295"/>
  <c r="BR8" i="295"/>
  <c r="BQ8" i="295"/>
  <c r="BP8" i="295"/>
  <c r="BO8" i="295"/>
  <c r="BN8" i="295"/>
  <c r="BM8" i="295"/>
  <c r="BL8" i="295"/>
  <c r="BK8" i="295"/>
  <c r="BJ8" i="295"/>
  <c r="BI8" i="295"/>
  <c r="BH8" i="295"/>
  <c r="BG8" i="295"/>
  <c r="BF8" i="295"/>
  <c r="BE8" i="295"/>
  <c r="BD8" i="295"/>
  <c r="BC8" i="295"/>
  <c r="BB8" i="295"/>
  <c r="BA8" i="295"/>
  <c r="AZ8" i="295"/>
  <c r="AY8" i="295"/>
  <c r="AX8" i="295"/>
  <c r="AW8" i="295"/>
  <c r="AV8" i="295"/>
  <c r="AU8" i="295"/>
  <c r="AS8" i="295"/>
  <c r="AR8" i="295"/>
  <c r="AQ8" i="295"/>
  <c r="AP8" i="295"/>
  <c r="AO8" i="295"/>
  <c r="AN8" i="295"/>
  <c r="AM8" i="295"/>
  <c r="AL8" i="295"/>
  <c r="AK8" i="295"/>
  <c r="AJ8" i="295"/>
  <c r="AI8" i="295"/>
  <c r="AH8" i="295"/>
  <c r="AG8" i="295"/>
  <c r="AF8" i="295"/>
  <c r="AE8" i="295"/>
  <c r="AD8" i="295"/>
  <c r="AC8" i="295"/>
  <c r="AB8" i="295"/>
  <c r="AA8" i="295"/>
  <c r="Z8" i="295"/>
  <c r="Y8" i="295"/>
  <c r="X8" i="295"/>
  <c r="W8" i="295"/>
  <c r="V8" i="295"/>
  <c r="U8" i="295"/>
  <c r="T8" i="295"/>
  <c r="S8" i="295"/>
  <c r="M7" i="295"/>
  <c r="Q7" i="295" s="1"/>
  <c r="Q8" i="295" s="1"/>
  <c r="D12" i="295" s="1"/>
  <c r="B16" i="294"/>
  <c r="F14" i="294"/>
  <c r="F13" i="294"/>
  <c r="F12" i="294"/>
  <c r="A10" i="294"/>
  <c r="DM8" i="294"/>
  <c r="DL8" i="294"/>
  <c r="DK8" i="294"/>
  <c r="DJ8" i="294"/>
  <c r="DI8" i="294"/>
  <c r="DH8" i="294"/>
  <c r="DG8" i="294"/>
  <c r="DF8" i="294"/>
  <c r="DE8" i="294"/>
  <c r="DD8" i="294"/>
  <c r="DC8" i="294"/>
  <c r="DB8" i="294"/>
  <c r="DA8" i="294"/>
  <c r="CZ8" i="294"/>
  <c r="CY8" i="294"/>
  <c r="CX8" i="294"/>
  <c r="CW8" i="294"/>
  <c r="CV8" i="294"/>
  <c r="CU8" i="294"/>
  <c r="CT8" i="294"/>
  <c r="CS8" i="294"/>
  <c r="CR8" i="294"/>
  <c r="CQ8" i="294"/>
  <c r="CP8" i="294"/>
  <c r="CO8" i="294"/>
  <c r="CN8" i="294"/>
  <c r="CM8" i="294"/>
  <c r="CL8" i="294"/>
  <c r="CK8" i="294"/>
  <c r="CJ8" i="294"/>
  <c r="CI8" i="294"/>
  <c r="CH8" i="294"/>
  <c r="CG8" i="294"/>
  <c r="CF8" i="294"/>
  <c r="CE8" i="294"/>
  <c r="CD8" i="294"/>
  <c r="CC8" i="294"/>
  <c r="CB8" i="294"/>
  <c r="CA8" i="294"/>
  <c r="BZ8" i="294"/>
  <c r="BY8" i="294"/>
  <c r="BX8" i="294"/>
  <c r="BW8" i="294"/>
  <c r="BV8" i="294"/>
  <c r="BU8" i="294"/>
  <c r="BT8" i="294"/>
  <c r="BS8" i="294"/>
  <c r="BR8" i="294"/>
  <c r="BQ8" i="294"/>
  <c r="BP8" i="294"/>
  <c r="BO8" i="294"/>
  <c r="BN8" i="294"/>
  <c r="BM8" i="294"/>
  <c r="BL8" i="294"/>
  <c r="BK8" i="294"/>
  <c r="BJ8" i="294"/>
  <c r="BI8" i="294"/>
  <c r="BH8" i="294"/>
  <c r="BG8" i="294"/>
  <c r="BF8" i="294"/>
  <c r="BE8" i="294"/>
  <c r="BD8" i="294"/>
  <c r="BC8" i="294"/>
  <c r="BB8" i="294"/>
  <c r="BA8" i="294"/>
  <c r="AZ8" i="294"/>
  <c r="AY8" i="294"/>
  <c r="AX8" i="294"/>
  <c r="AW8" i="294"/>
  <c r="AV8" i="294"/>
  <c r="AU8" i="294"/>
  <c r="AS8" i="294"/>
  <c r="AR8" i="294"/>
  <c r="AQ8" i="294"/>
  <c r="AP8" i="294"/>
  <c r="AO8" i="294"/>
  <c r="AN8" i="294"/>
  <c r="AM8" i="294"/>
  <c r="AL8" i="294"/>
  <c r="AK8" i="294"/>
  <c r="AJ8" i="294"/>
  <c r="AI8" i="294"/>
  <c r="AH8" i="294"/>
  <c r="AG8" i="294"/>
  <c r="AF8" i="294"/>
  <c r="AE8" i="294"/>
  <c r="AD8" i="294"/>
  <c r="AC8" i="294"/>
  <c r="AB8" i="294"/>
  <c r="AA8" i="294"/>
  <c r="Z8" i="294"/>
  <c r="Y8" i="294"/>
  <c r="X8" i="294"/>
  <c r="W8" i="294"/>
  <c r="V8" i="294"/>
  <c r="U8" i="294"/>
  <c r="T8" i="294"/>
  <c r="S8" i="294"/>
  <c r="M7" i="294"/>
  <c r="B16" i="293"/>
  <c r="F14" i="293"/>
  <c r="F13" i="293"/>
  <c r="F12" i="293"/>
  <c r="A10" i="293"/>
  <c r="DM8" i="293"/>
  <c r="DL8" i="293"/>
  <c r="DK8" i="293"/>
  <c r="DJ8" i="293"/>
  <c r="DI8" i="293"/>
  <c r="DH8" i="293"/>
  <c r="DG8" i="293"/>
  <c r="DF8" i="293"/>
  <c r="DE8" i="293"/>
  <c r="DD8" i="293"/>
  <c r="DC8" i="293"/>
  <c r="DB8" i="293"/>
  <c r="DA8" i="293"/>
  <c r="CZ8" i="293"/>
  <c r="CY8" i="293"/>
  <c r="CX8" i="293"/>
  <c r="CW8" i="293"/>
  <c r="CV8" i="293"/>
  <c r="CU8" i="293"/>
  <c r="CT8" i="293"/>
  <c r="CS8" i="293"/>
  <c r="CR8" i="293"/>
  <c r="CQ8" i="293"/>
  <c r="CP8" i="293"/>
  <c r="CO8" i="293"/>
  <c r="CN8" i="293"/>
  <c r="CM8" i="293"/>
  <c r="CL8" i="293"/>
  <c r="CK8" i="293"/>
  <c r="CJ8" i="293"/>
  <c r="CI8" i="293"/>
  <c r="CH8" i="293"/>
  <c r="CG8" i="293"/>
  <c r="CF8" i="293"/>
  <c r="CE8" i="293"/>
  <c r="CD8" i="293"/>
  <c r="CC8" i="293"/>
  <c r="CB8" i="293"/>
  <c r="CA8" i="293"/>
  <c r="BZ8" i="293"/>
  <c r="BY8" i="293"/>
  <c r="BX8" i="293"/>
  <c r="BW8" i="293"/>
  <c r="BV8" i="293"/>
  <c r="BU8" i="293"/>
  <c r="BT8" i="293"/>
  <c r="BS8" i="293"/>
  <c r="BR8" i="293"/>
  <c r="BQ8" i="293"/>
  <c r="BP8" i="293"/>
  <c r="BN8" i="293"/>
  <c r="BM8" i="293"/>
  <c r="BL8" i="293"/>
  <c r="BK8" i="293"/>
  <c r="BJ8" i="293"/>
  <c r="BI8" i="293"/>
  <c r="BH8" i="293"/>
  <c r="BG8" i="293"/>
  <c r="BF8" i="293"/>
  <c r="BE8" i="293"/>
  <c r="BD8" i="293"/>
  <c r="BC8" i="293"/>
  <c r="BB8" i="293"/>
  <c r="BA8" i="293"/>
  <c r="AZ8" i="293"/>
  <c r="AY8" i="293"/>
  <c r="AX8" i="293"/>
  <c r="AW8" i="293"/>
  <c r="AV8" i="293"/>
  <c r="AU8" i="293"/>
  <c r="AT8" i="293"/>
  <c r="AS8" i="293"/>
  <c r="AR8" i="293"/>
  <c r="AQ8" i="293"/>
  <c r="AP8" i="293"/>
  <c r="AO8" i="293"/>
  <c r="AN8" i="293"/>
  <c r="AM8" i="293"/>
  <c r="AL8" i="293"/>
  <c r="AK8" i="293"/>
  <c r="AJ8" i="293"/>
  <c r="AI8" i="293"/>
  <c r="AH8" i="293"/>
  <c r="AG8" i="293"/>
  <c r="AF8" i="293"/>
  <c r="AE8" i="293"/>
  <c r="AD8" i="293"/>
  <c r="AC8" i="293"/>
  <c r="AB8" i="293"/>
  <c r="AA8" i="293"/>
  <c r="Z8" i="293"/>
  <c r="Y8" i="293"/>
  <c r="X8" i="293"/>
  <c r="W8" i="293"/>
  <c r="V8" i="293"/>
  <c r="U8" i="293"/>
  <c r="T8" i="293"/>
  <c r="S8" i="293"/>
  <c r="M7" i="293"/>
  <c r="Q7" i="293" s="1"/>
  <c r="B16" i="292"/>
  <c r="F14" i="292"/>
  <c r="F13" i="292"/>
  <c r="F12" i="292"/>
  <c r="A10" i="292"/>
  <c r="DM8" i="292"/>
  <c r="DL8" i="292"/>
  <c r="DK8" i="292"/>
  <c r="DJ8" i="292"/>
  <c r="DI8" i="292"/>
  <c r="DH8" i="292"/>
  <c r="DG8" i="292"/>
  <c r="DF8" i="292"/>
  <c r="DE8" i="292"/>
  <c r="DD8" i="292"/>
  <c r="DC8" i="292"/>
  <c r="DB8" i="292"/>
  <c r="DA8" i="292"/>
  <c r="CZ8" i="292"/>
  <c r="CY8" i="292"/>
  <c r="CX8" i="292"/>
  <c r="CW8" i="292"/>
  <c r="CV8" i="292"/>
  <c r="CU8" i="292"/>
  <c r="CT8" i="292"/>
  <c r="CS8" i="292"/>
  <c r="CR8" i="292"/>
  <c r="CQ8" i="292"/>
  <c r="CP8" i="292"/>
  <c r="CO8" i="292"/>
  <c r="CN8" i="292"/>
  <c r="CM8" i="292"/>
  <c r="CL8" i="292"/>
  <c r="CK8" i="292"/>
  <c r="CJ8" i="292"/>
  <c r="CI8" i="292"/>
  <c r="CH8" i="292"/>
  <c r="CG8" i="292"/>
  <c r="CF8" i="292"/>
  <c r="CE8" i="292"/>
  <c r="CD8" i="292"/>
  <c r="CC8" i="292"/>
  <c r="CB8" i="292"/>
  <c r="CA8" i="292"/>
  <c r="BZ8" i="292"/>
  <c r="BY8" i="292"/>
  <c r="BX8" i="292"/>
  <c r="BW8" i="292"/>
  <c r="BV8" i="292"/>
  <c r="BU8" i="292"/>
  <c r="BT8" i="292"/>
  <c r="BS8" i="292"/>
  <c r="BR8" i="292"/>
  <c r="BQ8" i="292"/>
  <c r="BP8" i="292"/>
  <c r="BN8" i="292"/>
  <c r="BM8" i="292"/>
  <c r="BL8" i="292"/>
  <c r="BK8" i="292"/>
  <c r="BJ8" i="292"/>
  <c r="BI8" i="292"/>
  <c r="BH8" i="292"/>
  <c r="BG8" i="292"/>
  <c r="BF8" i="292"/>
  <c r="BE8" i="292"/>
  <c r="BD8" i="292"/>
  <c r="BC8" i="292"/>
  <c r="BB8" i="292"/>
  <c r="BA8" i="292"/>
  <c r="AZ8" i="292"/>
  <c r="AY8" i="292"/>
  <c r="AX8" i="292"/>
  <c r="AW8" i="292"/>
  <c r="AV8" i="292"/>
  <c r="AU8" i="292"/>
  <c r="AT8" i="292"/>
  <c r="AS8" i="292"/>
  <c r="AR8" i="292"/>
  <c r="AQ8" i="292"/>
  <c r="AP8" i="292"/>
  <c r="AO8" i="292"/>
  <c r="AN8" i="292"/>
  <c r="AM8" i="292"/>
  <c r="AL8" i="292"/>
  <c r="AK8" i="292"/>
  <c r="AJ8" i="292"/>
  <c r="AI8" i="292"/>
  <c r="AH8" i="292"/>
  <c r="AG8" i="292"/>
  <c r="AF8" i="292"/>
  <c r="AE8" i="292"/>
  <c r="AD8" i="292"/>
  <c r="AC8" i="292"/>
  <c r="AB8" i="292"/>
  <c r="AA8" i="292"/>
  <c r="Z8" i="292"/>
  <c r="Y8" i="292"/>
  <c r="X8" i="292"/>
  <c r="W8" i="292"/>
  <c r="V8" i="292"/>
  <c r="U8" i="292"/>
  <c r="T8" i="292"/>
  <c r="S8" i="292"/>
  <c r="M7" i="292"/>
  <c r="B16" i="291"/>
  <c r="F14" i="291"/>
  <c r="F13" i="291"/>
  <c r="F12" i="291"/>
  <c r="A10" i="291"/>
  <c r="DM8" i="291"/>
  <c r="DL8" i="291"/>
  <c r="DK8" i="291"/>
  <c r="DJ8" i="291"/>
  <c r="DI8" i="291"/>
  <c r="DH8" i="291"/>
  <c r="DG8" i="291"/>
  <c r="DF8" i="291"/>
  <c r="DE8" i="291"/>
  <c r="DD8" i="291"/>
  <c r="DC8" i="291"/>
  <c r="DB8" i="291"/>
  <c r="DA8" i="291"/>
  <c r="CZ8" i="291"/>
  <c r="CY8" i="291"/>
  <c r="CX8" i="291"/>
  <c r="CW8" i="291"/>
  <c r="CV8" i="291"/>
  <c r="CU8" i="291"/>
  <c r="CT8" i="291"/>
  <c r="CS8" i="291"/>
  <c r="CR8" i="291"/>
  <c r="CQ8" i="291"/>
  <c r="CP8" i="291"/>
  <c r="CO8" i="291"/>
  <c r="CN8" i="291"/>
  <c r="CM8" i="291"/>
  <c r="CL8" i="291"/>
  <c r="CK8" i="291"/>
  <c r="CJ8" i="291"/>
  <c r="CI8" i="291"/>
  <c r="CH8" i="291"/>
  <c r="CG8" i="291"/>
  <c r="CF8" i="291"/>
  <c r="CE8" i="291"/>
  <c r="CD8" i="291"/>
  <c r="CC8" i="291"/>
  <c r="CB8" i="291"/>
  <c r="CA8" i="291"/>
  <c r="BZ8" i="291"/>
  <c r="BY8" i="291"/>
  <c r="BX8" i="291"/>
  <c r="BW8" i="291"/>
  <c r="BV8" i="291"/>
  <c r="BU8" i="291"/>
  <c r="BT8" i="291"/>
  <c r="BS8" i="291"/>
  <c r="BR8" i="291"/>
  <c r="BQ8" i="291"/>
  <c r="BP8" i="291"/>
  <c r="BO8" i="291"/>
  <c r="BN8" i="291"/>
  <c r="BM8" i="291"/>
  <c r="BL8" i="291"/>
  <c r="BK8" i="291"/>
  <c r="BJ8" i="291"/>
  <c r="BI8" i="291"/>
  <c r="BH8" i="291"/>
  <c r="BG8" i="291"/>
  <c r="BF8" i="291"/>
  <c r="BE8" i="291"/>
  <c r="BD8" i="291"/>
  <c r="BC8" i="291"/>
  <c r="BB8" i="291"/>
  <c r="BA8" i="291"/>
  <c r="AZ8" i="291"/>
  <c r="AY8" i="291"/>
  <c r="AX8" i="291"/>
  <c r="AW8" i="291"/>
  <c r="AV8" i="291"/>
  <c r="AU8" i="291"/>
  <c r="AS8" i="291"/>
  <c r="AR8" i="291"/>
  <c r="AQ8" i="291"/>
  <c r="AP8" i="291"/>
  <c r="AO8" i="291"/>
  <c r="AN8" i="291"/>
  <c r="AM8" i="291"/>
  <c r="AL8" i="291"/>
  <c r="AK8" i="291"/>
  <c r="AJ8" i="291"/>
  <c r="AI8" i="291"/>
  <c r="AH8" i="291"/>
  <c r="AG8" i="291"/>
  <c r="AF8" i="291"/>
  <c r="AE8" i="291"/>
  <c r="AD8" i="291"/>
  <c r="AC8" i="291"/>
  <c r="AB8" i="291"/>
  <c r="AA8" i="291"/>
  <c r="Z8" i="291"/>
  <c r="Y8" i="291"/>
  <c r="X8" i="291"/>
  <c r="W8" i="291"/>
  <c r="V8" i="291"/>
  <c r="U8" i="291"/>
  <c r="T8" i="291"/>
  <c r="S8" i="291"/>
  <c r="M7" i="291"/>
  <c r="B17" i="290"/>
  <c r="F15" i="290"/>
  <c r="F14" i="290"/>
  <c r="F13" i="290"/>
  <c r="A11" i="290"/>
  <c r="DL9" i="290"/>
  <c r="DK9" i="290"/>
  <c r="DJ9" i="290"/>
  <c r="DI9" i="290"/>
  <c r="DH9" i="290"/>
  <c r="DG9" i="290"/>
  <c r="DF9" i="290"/>
  <c r="DE9" i="290"/>
  <c r="DD9" i="290"/>
  <c r="DC9" i="290"/>
  <c r="DB9" i="290"/>
  <c r="DA9" i="290"/>
  <c r="CZ9" i="290"/>
  <c r="CY9" i="290"/>
  <c r="CX9" i="290"/>
  <c r="CW9" i="290"/>
  <c r="CV9" i="290"/>
  <c r="CU9" i="290"/>
  <c r="CT9" i="290"/>
  <c r="CS9" i="290"/>
  <c r="CR9" i="290"/>
  <c r="CQ9" i="290"/>
  <c r="CP9" i="290"/>
  <c r="CO9" i="290"/>
  <c r="CN9" i="290"/>
  <c r="CM9" i="290"/>
  <c r="CL9" i="290"/>
  <c r="CK9" i="290"/>
  <c r="CJ9" i="290"/>
  <c r="CI9" i="290"/>
  <c r="CH9" i="290"/>
  <c r="CG9" i="290"/>
  <c r="CF9" i="290"/>
  <c r="CE9" i="290"/>
  <c r="CD9" i="290"/>
  <c r="CC9" i="290"/>
  <c r="CB9" i="290"/>
  <c r="CA9" i="290"/>
  <c r="BZ9" i="290"/>
  <c r="BY9" i="290"/>
  <c r="BX9" i="290"/>
  <c r="BW9" i="290"/>
  <c r="BV9" i="290"/>
  <c r="BU9" i="290"/>
  <c r="BT9" i="290"/>
  <c r="BS9" i="290"/>
  <c r="BR9" i="290"/>
  <c r="BQ9" i="290"/>
  <c r="BP9" i="290"/>
  <c r="BO9" i="290"/>
  <c r="BN9" i="290"/>
  <c r="BM9" i="290"/>
  <c r="BL9" i="290"/>
  <c r="BK9" i="290"/>
  <c r="BJ9" i="290"/>
  <c r="BI9" i="290"/>
  <c r="BH9" i="290"/>
  <c r="BG9" i="290"/>
  <c r="BF9" i="290"/>
  <c r="BE9" i="290"/>
  <c r="BD9" i="290"/>
  <c r="BC9" i="290"/>
  <c r="BB9" i="290"/>
  <c r="BA9" i="290"/>
  <c r="AZ9" i="290"/>
  <c r="AY9" i="290"/>
  <c r="AX9" i="290"/>
  <c r="AW9" i="290"/>
  <c r="AV9" i="290"/>
  <c r="AU9" i="290"/>
  <c r="AT9" i="290"/>
  <c r="AS9" i="290"/>
  <c r="AR9" i="290"/>
  <c r="AQ9" i="290"/>
  <c r="AP9" i="290"/>
  <c r="AO9" i="290"/>
  <c r="AN9" i="290"/>
  <c r="AM9" i="290"/>
  <c r="AL9" i="290"/>
  <c r="AK9" i="290"/>
  <c r="AJ9" i="290"/>
  <c r="AI9" i="290"/>
  <c r="AH9" i="290"/>
  <c r="AG9" i="290"/>
  <c r="AF9" i="290"/>
  <c r="AE9" i="290"/>
  <c r="AD9" i="290"/>
  <c r="AC9" i="290"/>
  <c r="AB9" i="290"/>
  <c r="AA9" i="290"/>
  <c r="Z9" i="290"/>
  <c r="Y9" i="290"/>
  <c r="X9" i="290"/>
  <c r="W9" i="290"/>
  <c r="V9" i="290"/>
  <c r="U9" i="290"/>
  <c r="T9" i="290"/>
  <c r="S9" i="290"/>
  <c r="M8" i="290"/>
  <c r="M7" i="290"/>
  <c r="B17" i="289"/>
  <c r="F15" i="289"/>
  <c r="F14" i="289"/>
  <c r="F13" i="289"/>
  <c r="A11" i="289"/>
  <c r="DL9" i="289"/>
  <c r="DK9" i="289"/>
  <c r="DJ9" i="289"/>
  <c r="DI9" i="289"/>
  <c r="DH9" i="289"/>
  <c r="DG9" i="289"/>
  <c r="DF9" i="289"/>
  <c r="DE9" i="289"/>
  <c r="DD9" i="289"/>
  <c r="DC9" i="289"/>
  <c r="DB9" i="289"/>
  <c r="DA9" i="289"/>
  <c r="CZ9" i="289"/>
  <c r="CY9" i="289"/>
  <c r="CX9" i="289"/>
  <c r="CW9" i="289"/>
  <c r="CV9" i="289"/>
  <c r="CU9" i="289"/>
  <c r="CT9" i="289"/>
  <c r="CS9" i="289"/>
  <c r="CR9" i="289"/>
  <c r="CQ9" i="289"/>
  <c r="CP9" i="289"/>
  <c r="CO9" i="289"/>
  <c r="CN9" i="289"/>
  <c r="CM9" i="289"/>
  <c r="CL9" i="289"/>
  <c r="CK9" i="289"/>
  <c r="CJ9" i="289"/>
  <c r="CI9" i="289"/>
  <c r="CH9" i="289"/>
  <c r="CG9" i="289"/>
  <c r="CF9" i="289"/>
  <c r="CE9" i="289"/>
  <c r="CD9" i="289"/>
  <c r="CC9" i="289"/>
  <c r="CB9" i="289"/>
  <c r="CA9" i="289"/>
  <c r="BZ9" i="289"/>
  <c r="BY9" i="289"/>
  <c r="BX9" i="289"/>
  <c r="BW9" i="289"/>
  <c r="BV9" i="289"/>
  <c r="BU9" i="289"/>
  <c r="BT9" i="289"/>
  <c r="BS9" i="289"/>
  <c r="BR9" i="289"/>
  <c r="BQ9" i="289"/>
  <c r="BP9" i="289"/>
  <c r="BO9" i="289"/>
  <c r="BN9" i="289"/>
  <c r="BM9" i="289"/>
  <c r="BL9" i="289"/>
  <c r="BK9" i="289"/>
  <c r="BJ9" i="289"/>
  <c r="BI9" i="289"/>
  <c r="BH9" i="289"/>
  <c r="BG9" i="289"/>
  <c r="BF9" i="289"/>
  <c r="BE9" i="289"/>
  <c r="BD9" i="289"/>
  <c r="BC9" i="289"/>
  <c r="BB9" i="289"/>
  <c r="BA9" i="289"/>
  <c r="AZ9" i="289"/>
  <c r="AY9" i="289"/>
  <c r="AX9" i="289"/>
  <c r="AW9" i="289"/>
  <c r="AV9" i="289"/>
  <c r="AU9" i="289"/>
  <c r="AT9" i="289"/>
  <c r="AS9" i="289"/>
  <c r="AR9" i="289"/>
  <c r="AQ9" i="289"/>
  <c r="AP9" i="289"/>
  <c r="AO9" i="289"/>
  <c r="AN9" i="289"/>
  <c r="AM9" i="289"/>
  <c r="AL9" i="289"/>
  <c r="AK9" i="289"/>
  <c r="AJ9" i="289"/>
  <c r="AI9" i="289"/>
  <c r="AH9" i="289"/>
  <c r="AG9" i="289"/>
  <c r="AF9" i="289"/>
  <c r="AE9" i="289"/>
  <c r="AD9" i="289"/>
  <c r="AC9" i="289"/>
  <c r="AB9" i="289"/>
  <c r="AA9" i="289"/>
  <c r="Z9" i="289"/>
  <c r="Y9" i="289"/>
  <c r="X9" i="289"/>
  <c r="W9" i="289"/>
  <c r="V9" i="289"/>
  <c r="U9" i="289"/>
  <c r="T9" i="289"/>
  <c r="S9" i="289"/>
  <c r="M8" i="289"/>
  <c r="M7" i="289"/>
  <c r="B20" i="288"/>
  <c r="F18" i="288"/>
  <c r="F17" i="288"/>
  <c r="F16" i="288"/>
  <c r="A12" i="288"/>
  <c r="DM10" i="288"/>
  <c r="DL10" i="288"/>
  <c r="DK10" i="288"/>
  <c r="DJ10" i="288"/>
  <c r="DI10" i="288"/>
  <c r="DH10" i="288"/>
  <c r="DG10" i="288"/>
  <c r="DF10" i="288"/>
  <c r="DE10" i="288"/>
  <c r="DD10" i="288"/>
  <c r="DC10" i="288"/>
  <c r="DB10" i="288"/>
  <c r="DA10" i="288"/>
  <c r="CZ10" i="288"/>
  <c r="CY10" i="288"/>
  <c r="CX10" i="288"/>
  <c r="CW10" i="288"/>
  <c r="CV10" i="288"/>
  <c r="CU10" i="288"/>
  <c r="CT10" i="288"/>
  <c r="CS10" i="288"/>
  <c r="CR10" i="288"/>
  <c r="CQ10" i="288"/>
  <c r="CP10" i="288"/>
  <c r="CO10" i="288"/>
  <c r="CN10" i="288"/>
  <c r="CM10" i="288"/>
  <c r="CL10" i="288"/>
  <c r="CK10" i="288"/>
  <c r="CJ10" i="288"/>
  <c r="CI10" i="288"/>
  <c r="CH10" i="288"/>
  <c r="CG10" i="288"/>
  <c r="CF10" i="288"/>
  <c r="CE10" i="288"/>
  <c r="CD10" i="288"/>
  <c r="CC10" i="288"/>
  <c r="CB10" i="288"/>
  <c r="CA10" i="288"/>
  <c r="BZ10" i="288"/>
  <c r="BY10" i="288"/>
  <c r="BX10" i="288"/>
  <c r="BW10" i="288"/>
  <c r="BV10" i="288"/>
  <c r="BU10" i="288"/>
  <c r="BT10" i="288"/>
  <c r="BS10" i="288"/>
  <c r="BR10" i="288"/>
  <c r="BQ10" i="288"/>
  <c r="BP10" i="288"/>
  <c r="BO10" i="288"/>
  <c r="BN10" i="288"/>
  <c r="BM10" i="288"/>
  <c r="BL10" i="288"/>
  <c r="BK10" i="288"/>
  <c r="BJ10" i="288"/>
  <c r="BI10" i="288"/>
  <c r="BH10" i="288"/>
  <c r="BG10" i="288"/>
  <c r="BF10" i="288"/>
  <c r="BE10" i="288"/>
  <c r="BD10" i="288"/>
  <c r="BC10" i="288"/>
  <c r="BB10" i="288"/>
  <c r="BA10" i="288"/>
  <c r="AZ10" i="288"/>
  <c r="AY10" i="288"/>
  <c r="AX10" i="288"/>
  <c r="AW10" i="288"/>
  <c r="AV10" i="288"/>
  <c r="AU10" i="288"/>
  <c r="AT10" i="288"/>
  <c r="AS10" i="288"/>
  <c r="AR10" i="288"/>
  <c r="AQ10" i="288"/>
  <c r="AP10" i="288"/>
  <c r="AO10" i="288"/>
  <c r="AM10" i="288"/>
  <c r="AL10" i="288"/>
  <c r="AK10" i="288"/>
  <c r="AJ10" i="288"/>
  <c r="AI10" i="288"/>
  <c r="AH10" i="288"/>
  <c r="AG10" i="288"/>
  <c r="AF10" i="288"/>
  <c r="AE10" i="288"/>
  <c r="AD10" i="288"/>
  <c r="AC10" i="288"/>
  <c r="AB10" i="288"/>
  <c r="AA10" i="288"/>
  <c r="Z10" i="288"/>
  <c r="Y10" i="288"/>
  <c r="X10" i="288"/>
  <c r="W10" i="288"/>
  <c r="V10" i="288"/>
  <c r="U10" i="288"/>
  <c r="T10" i="288"/>
  <c r="S10" i="288"/>
  <c r="M9" i="288"/>
  <c r="M8" i="288"/>
  <c r="M7" i="288"/>
  <c r="B20" i="287"/>
  <c r="F18" i="287"/>
  <c r="F17" i="287"/>
  <c r="F16" i="287"/>
  <c r="A12" i="287"/>
  <c r="DM10" i="287"/>
  <c r="DL10" i="287"/>
  <c r="DK10" i="287"/>
  <c r="DJ10" i="287"/>
  <c r="DI10" i="287"/>
  <c r="DH10" i="287"/>
  <c r="DG10" i="287"/>
  <c r="DF10" i="287"/>
  <c r="DE10" i="287"/>
  <c r="DD10" i="287"/>
  <c r="DC10" i="287"/>
  <c r="DB10" i="287"/>
  <c r="DA10" i="287"/>
  <c r="CZ10" i="287"/>
  <c r="CY10" i="287"/>
  <c r="CX10" i="287"/>
  <c r="CW10" i="287"/>
  <c r="CV10" i="287"/>
  <c r="CU10" i="287"/>
  <c r="CT10" i="287"/>
  <c r="CS10" i="287"/>
  <c r="CR10" i="287"/>
  <c r="CQ10" i="287"/>
  <c r="CP10" i="287"/>
  <c r="CO10" i="287"/>
  <c r="CN10" i="287"/>
  <c r="CM10" i="287"/>
  <c r="CL10" i="287"/>
  <c r="CK10" i="287"/>
  <c r="CJ10" i="287"/>
  <c r="CI10" i="287"/>
  <c r="CH10" i="287"/>
  <c r="CG10" i="287"/>
  <c r="CF10" i="287"/>
  <c r="CE10" i="287"/>
  <c r="CD10" i="287"/>
  <c r="CC10" i="287"/>
  <c r="CB10" i="287"/>
  <c r="CA10" i="287"/>
  <c r="BZ10" i="287"/>
  <c r="BY10" i="287"/>
  <c r="BX10" i="287"/>
  <c r="BW10" i="287"/>
  <c r="BV10" i="287"/>
  <c r="BU10" i="287"/>
  <c r="BT10" i="287"/>
  <c r="BS10" i="287"/>
  <c r="BR10" i="287"/>
  <c r="BQ10" i="287"/>
  <c r="BP10" i="287"/>
  <c r="BO10" i="287"/>
  <c r="BN10" i="287"/>
  <c r="BM10" i="287"/>
  <c r="BL10" i="287"/>
  <c r="BK10" i="287"/>
  <c r="BJ10" i="287"/>
  <c r="BI10" i="287"/>
  <c r="BH10" i="287"/>
  <c r="BG10" i="287"/>
  <c r="BF10" i="287"/>
  <c r="BE10" i="287"/>
  <c r="BD10" i="287"/>
  <c r="BC10" i="287"/>
  <c r="BB10" i="287"/>
  <c r="BA10" i="287"/>
  <c r="AZ10" i="287"/>
  <c r="AY10" i="287"/>
  <c r="AX10" i="287"/>
  <c r="AW10" i="287"/>
  <c r="AV10" i="287"/>
  <c r="AU10" i="287"/>
  <c r="AT10" i="287"/>
  <c r="AS10" i="287"/>
  <c r="AR10" i="287"/>
  <c r="AQ10" i="287"/>
  <c r="AP10" i="287"/>
  <c r="AO10" i="287"/>
  <c r="AM10" i="287"/>
  <c r="AL10" i="287"/>
  <c r="AK10" i="287"/>
  <c r="AJ10" i="287"/>
  <c r="AI10" i="287"/>
  <c r="AH10" i="287"/>
  <c r="AG10" i="287"/>
  <c r="AF10" i="287"/>
  <c r="AE10" i="287"/>
  <c r="AD10" i="287"/>
  <c r="AC10" i="287"/>
  <c r="AB10" i="287"/>
  <c r="AA10" i="287"/>
  <c r="Z10" i="287"/>
  <c r="Y10" i="287"/>
  <c r="X10" i="287"/>
  <c r="W10" i="287"/>
  <c r="V10" i="287"/>
  <c r="U10" i="287"/>
  <c r="T10" i="287"/>
  <c r="S10" i="287"/>
  <c r="M9" i="287"/>
  <c r="M8" i="287"/>
  <c r="M7" i="287"/>
  <c r="B20" i="285"/>
  <c r="F18" i="285"/>
  <c r="F17" i="285"/>
  <c r="F16" i="285"/>
  <c r="A12" i="285"/>
  <c r="DM10" i="285"/>
  <c r="DL10" i="285"/>
  <c r="DK10" i="285"/>
  <c r="DJ10" i="285"/>
  <c r="DI10" i="285"/>
  <c r="DH10" i="285"/>
  <c r="DG10" i="285"/>
  <c r="DF10" i="285"/>
  <c r="DE10" i="285"/>
  <c r="DD10" i="285"/>
  <c r="DC10" i="285"/>
  <c r="DB10" i="285"/>
  <c r="DA10" i="285"/>
  <c r="CZ10" i="285"/>
  <c r="CY10" i="285"/>
  <c r="CX10" i="285"/>
  <c r="CW10" i="285"/>
  <c r="CV10" i="285"/>
  <c r="CU10" i="285"/>
  <c r="CT10" i="285"/>
  <c r="CS10" i="285"/>
  <c r="CR10" i="285"/>
  <c r="CQ10" i="285"/>
  <c r="CP10" i="285"/>
  <c r="CO10" i="285"/>
  <c r="CN10" i="285"/>
  <c r="CM10" i="285"/>
  <c r="CL10" i="285"/>
  <c r="CK10" i="285"/>
  <c r="CJ10" i="285"/>
  <c r="CI10" i="285"/>
  <c r="CH10" i="285"/>
  <c r="CG10" i="285"/>
  <c r="CF10" i="285"/>
  <c r="CE10" i="285"/>
  <c r="CD10" i="285"/>
  <c r="CC10" i="285"/>
  <c r="CB10" i="285"/>
  <c r="CA10" i="285"/>
  <c r="BZ10" i="285"/>
  <c r="BY10" i="285"/>
  <c r="BX10" i="285"/>
  <c r="BW10" i="285"/>
  <c r="BV10" i="285"/>
  <c r="BU10" i="285"/>
  <c r="BT10" i="285"/>
  <c r="BS10" i="285"/>
  <c r="BR10" i="285"/>
  <c r="BQ10" i="285"/>
  <c r="BP10" i="285"/>
  <c r="BO10" i="285"/>
  <c r="BN10" i="285"/>
  <c r="BM10" i="285"/>
  <c r="BL10" i="285"/>
  <c r="BK10" i="285"/>
  <c r="BJ10" i="285"/>
  <c r="BI10" i="285"/>
  <c r="BH10" i="285"/>
  <c r="BG10" i="285"/>
  <c r="BF10" i="285"/>
  <c r="BE10" i="285"/>
  <c r="BD10" i="285"/>
  <c r="BC10" i="285"/>
  <c r="BB10" i="285"/>
  <c r="BA10" i="285"/>
  <c r="AZ10" i="285"/>
  <c r="AY10" i="285"/>
  <c r="AX10" i="285"/>
  <c r="AW10" i="285"/>
  <c r="AV10" i="285"/>
  <c r="AU10" i="285"/>
  <c r="AT10" i="285"/>
  <c r="AS10" i="285"/>
  <c r="AR10" i="285"/>
  <c r="AQ10" i="285"/>
  <c r="AP10" i="285"/>
  <c r="AO10" i="285"/>
  <c r="AM10" i="285"/>
  <c r="AL10" i="285"/>
  <c r="AK10" i="285"/>
  <c r="AJ10" i="285"/>
  <c r="AI10" i="285"/>
  <c r="AH10" i="285"/>
  <c r="AG10" i="285"/>
  <c r="AF10" i="285"/>
  <c r="AE10" i="285"/>
  <c r="AD10" i="285"/>
  <c r="AC10" i="285"/>
  <c r="AB10" i="285"/>
  <c r="AA10" i="285"/>
  <c r="Z10" i="285"/>
  <c r="Y10" i="285"/>
  <c r="X10" i="285"/>
  <c r="W10" i="285"/>
  <c r="V10" i="285"/>
  <c r="U10" i="285"/>
  <c r="T10" i="285"/>
  <c r="S10" i="285"/>
  <c r="M9" i="285"/>
  <c r="M8" i="285"/>
  <c r="M7" i="285"/>
  <c r="P7" i="396" l="1"/>
  <c r="P8" i="396" s="1"/>
  <c r="M8" i="396"/>
  <c r="P7" i="395"/>
  <c r="AS7" i="395" s="1"/>
  <c r="DN7" i="395" s="1"/>
  <c r="DO7" i="395" s="1"/>
  <c r="P7" i="394"/>
  <c r="M8" i="297"/>
  <c r="E17" i="297" s="1"/>
  <c r="BP7" i="297"/>
  <c r="P20" i="344"/>
  <c r="Q20" i="344"/>
  <c r="P7" i="298"/>
  <c r="BZ7" i="298" s="1"/>
  <c r="DN7" i="298" s="1"/>
  <c r="DO7" i="298" s="1"/>
  <c r="Q8" i="367"/>
  <c r="Q10" i="367"/>
  <c r="Q12" i="367"/>
  <c r="P7" i="388"/>
  <c r="Q8" i="405"/>
  <c r="R8" i="405" s="1"/>
  <c r="DN8" i="405" s="1"/>
  <c r="DO8" i="405" s="1"/>
  <c r="P7" i="406"/>
  <c r="Q10" i="407"/>
  <c r="P7" i="410"/>
  <c r="Q13" i="415"/>
  <c r="D17" i="415" s="1"/>
  <c r="P10" i="415"/>
  <c r="P10" i="417"/>
  <c r="R10" i="418"/>
  <c r="P11" i="418"/>
  <c r="P7" i="419"/>
  <c r="P10" i="419"/>
  <c r="R10" i="419" s="1"/>
  <c r="DN10" i="419" s="1"/>
  <c r="DO10" i="419" s="1"/>
  <c r="Q8" i="420"/>
  <c r="P7" i="367"/>
  <c r="P9" i="367"/>
  <c r="P11" i="367"/>
  <c r="Q7" i="381"/>
  <c r="P7" i="381"/>
  <c r="P8" i="381" s="1"/>
  <c r="P7" i="400"/>
  <c r="P8" i="400" s="1"/>
  <c r="M13" i="407"/>
  <c r="E19" i="407" s="1"/>
  <c r="P11" i="410"/>
  <c r="Q10" i="413"/>
  <c r="M13" i="415"/>
  <c r="E19" i="415" s="1"/>
  <c r="Q12" i="417"/>
  <c r="Q12" i="420"/>
  <c r="P7" i="387"/>
  <c r="P7" i="386"/>
  <c r="CZ7" i="386" s="1"/>
  <c r="Q7" i="382"/>
  <c r="AS7" i="382" s="1"/>
  <c r="DN7" i="382" s="1"/>
  <c r="DO7" i="382" s="1"/>
  <c r="P7" i="380"/>
  <c r="P8" i="380" s="1"/>
  <c r="P8" i="374"/>
  <c r="P7" i="373"/>
  <c r="BZ7" i="373" s="1"/>
  <c r="P7" i="372"/>
  <c r="P7" i="369"/>
  <c r="P8" i="369" s="1"/>
  <c r="P7" i="358"/>
  <c r="P7" i="357"/>
  <c r="P7" i="354"/>
  <c r="Q7" i="353"/>
  <c r="P7" i="353"/>
  <c r="P7" i="350"/>
  <c r="P7" i="349"/>
  <c r="Q14" i="346"/>
  <c r="Q8" i="346"/>
  <c r="P7" i="346"/>
  <c r="R7" i="346" s="1"/>
  <c r="P9" i="346"/>
  <c r="R9" i="346" s="1"/>
  <c r="DN9" i="346" s="1"/>
  <c r="DO9" i="346" s="1"/>
  <c r="P12" i="346"/>
  <c r="P7" i="344"/>
  <c r="P21" i="344"/>
  <c r="R21" i="344" s="1"/>
  <c r="DN21" i="344" s="1"/>
  <c r="DO21" i="344" s="1"/>
  <c r="P7" i="342"/>
  <c r="P7" i="337"/>
  <c r="R8" i="331"/>
  <c r="DN8" i="331" s="1"/>
  <c r="DO8" i="331" s="1"/>
  <c r="P7" i="329"/>
  <c r="Q7" i="325"/>
  <c r="P7" i="324"/>
  <c r="P7" i="323"/>
  <c r="P7" i="322"/>
  <c r="Q7" i="320"/>
  <c r="M11" i="320"/>
  <c r="Q10" i="320"/>
  <c r="P9" i="320"/>
  <c r="BZ9" i="320" s="1"/>
  <c r="DN9" i="320" s="1"/>
  <c r="DO9" i="320" s="1"/>
  <c r="Q8" i="320"/>
  <c r="P7" i="320"/>
  <c r="P7" i="319"/>
  <c r="Q7" i="302"/>
  <c r="P7" i="302"/>
  <c r="BF7" i="302" s="1"/>
  <c r="BF8" i="302" s="1"/>
  <c r="D11" i="302" s="1"/>
  <c r="M8" i="359"/>
  <c r="E14" i="359" s="1"/>
  <c r="P7" i="359"/>
  <c r="Q7" i="375"/>
  <c r="Q8" i="375" s="1"/>
  <c r="D12" i="375" s="1"/>
  <c r="P7" i="375"/>
  <c r="Q7" i="392"/>
  <c r="AS7" i="392" s="1"/>
  <c r="P7" i="392"/>
  <c r="P7" i="299"/>
  <c r="P7" i="321"/>
  <c r="BZ7" i="321" s="1"/>
  <c r="DN7" i="321" s="1"/>
  <c r="DO7" i="321" s="1"/>
  <c r="M8" i="322"/>
  <c r="E14" i="322" s="1"/>
  <c r="M8" i="325"/>
  <c r="E14" i="325" s="1"/>
  <c r="Q8" i="335"/>
  <c r="R8" i="335" s="1"/>
  <c r="DN8" i="335" s="1"/>
  <c r="DO8" i="335" s="1"/>
  <c r="Q8" i="337"/>
  <c r="D12" i="337" s="1"/>
  <c r="Q8" i="343"/>
  <c r="R8" i="343" s="1"/>
  <c r="DN8" i="343" s="1"/>
  <c r="DO8" i="343" s="1"/>
  <c r="Q10" i="343"/>
  <c r="P7" i="345"/>
  <c r="P9" i="345"/>
  <c r="P11" i="345"/>
  <c r="Q15" i="346"/>
  <c r="D19" i="346" s="1"/>
  <c r="Q8" i="348"/>
  <c r="Q10" i="348"/>
  <c r="R10" i="348" s="1"/>
  <c r="DN10" i="348" s="1"/>
  <c r="DO10" i="348" s="1"/>
  <c r="Q8" i="349"/>
  <c r="D12" i="349" s="1"/>
  <c r="P7" i="351"/>
  <c r="Q8" i="353"/>
  <c r="D12" i="353" s="1"/>
  <c r="Q8" i="354"/>
  <c r="D12" i="354" s="1"/>
  <c r="M8" i="355"/>
  <c r="E14" i="355" s="1"/>
  <c r="D13" i="356"/>
  <c r="Q7" i="359"/>
  <c r="BF7" i="362"/>
  <c r="Q7" i="385"/>
  <c r="P7" i="385"/>
  <c r="P8" i="385" s="1"/>
  <c r="M8" i="387"/>
  <c r="E23" i="387" s="1"/>
  <c r="Q7" i="387"/>
  <c r="Q12" i="406"/>
  <c r="P12" i="406"/>
  <c r="Q7" i="306"/>
  <c r="P7" i="306"/>
  <c r="Q7" i="307"/>
  <c r="P7" i="307"/>
  <c r="Q7" i="310"/>
  <c r="P7" i="310"/>
  <c r="Q7" i="313"/>
  <c r="P7" i="313"/>
  <c r="D12" i="318"/>
  <c r="D12" i="332"/>
  <c r="M8" i="334"/>
  <c r="E14" i="334" s="1"/>
  <c r="Q7" i="351"/>
  <c r="Q8" i="351" s="1"/>
  <c r="D12" i="351" s="1"/>
  <c r="Q7" i="366"/>
  <c r="P7" i="366"/>
  <c r="AJ7" i="368"/>
  <c r="DN7" i="368" s="1"/>
  <c r="Q7" i="370"/>
  <c r="Q8" i="380"/>
  <c r="D12" i="380" s="1"/>
  <c r="DN9" i="415"/>
  <c r="DO9" i="415" s="1"/>
  <c r="R9" i="415"/>
  <c r="Q7" i="416"/>
  <c r="P7" i="416"/>
  <c r="Q11" i="416"/>
  <c r="P11" i="416"/>
  <c r="Q8" i="417"/>
  <c r="P8" i="417"/>
  <c r="R8" i="417" s="1"/>
  <c r="R12" i="417"/>
  <c r="DN12" i="417" s="1"/>
  <c r="DO12" i="417" s="1"/>
  <c r="P7" i="316"/>
  <c r="Q8" i="321"/>
  <c r="D12" i="321" s="1"/>
  <c r="Q8" i="322"/>
  <c r="D12" i="322" s="1"/>
  <c r="Q8" i="323"/>
  <c r="D12" i="323" s="1"/>
  <c r="Q8" i="324"/>
  <c r="D12" i="324" s="1"/>
  <c r="Q8" i="325"/>
  <c r="D12" i="325" s="1"/>
  <c r="D12" i="327"/>
  <c r="AP7" i="332"/>
  <c r="DN7" i="332" s="1"/>
  <c r="DO7" i="332" s="1"/>
  <c r="D12" i="333"/>
  <c r="P7" i="334"/>
  <c r="R7" i="334" s="1"/>
  <c r="Q8" i="334"/>
  <c r="D12" i="334" s="1"/>
  <c r="P7" i="335"/>
  <c r="P9" i="335" s="1"/>
  <c r="P7" i="343"/>
  <c r="P9" i="343"/>
  <c r="Q8" i="345"/>
  <c r="Q10" i="345"/>
  <c r="P7" i="347"/>
  <c r="P7" i="348"/>
  <c r="P9" i="348"/>
  <c r="R9" i="348" s="1"/>
  <c r="DN9" i="348" s="1"/>
  <c r="DO9" i="348" s="1"/>
  <c r="M8" i="349"/>
  <c r="E14" i="349" s="1"/>
  <c r="D12" i="355"/>
  <c r="P8" i="366"/>
  <c r="P9" i="366" s="1"/>
  <c r="Q8" i="366"/>
  <c r="BO8" i="370"/>
  <c r="M8" i="372"/>
  <c r="E14" i="372" s="1"/>
  <c r="M8" i="378"/>
  <c r="E14" i="378" s="1"/>
  <c r="M8" i="379"/>
  <c r="E14" i="379" s="1"/>
  <c r="Q8" i="381"/>
  <c r="D12" i="381" s="1"/>
  <c r="M8" i="382"/>
  <c r="E14" i="382" s="1"/>
  <c r="M8" i="402"/>
  <c r="E14" i="402" s="1"/>
  <c r="Q7" i="405"/>
  <c r="P7" i="405"/>
  <c r="Q10" i="405"/>
  <c r="P10" i="405"/>
  <c r="R10" i="405" s="1"/>
  <c r="DN10" i="405" s="1"/>
  <c r="DO10" i="405" s="1"/>
  <c r="R8" i="406"/>
  <c r="DN8" i="406" s="1"/>
  <c r="DO8" i="406" s="1"/>
  <c r="P10" i="409"/>
  <c r="Q10" i="409"/>
  <c r="R8" i="411"/>
  <c r="DN8" i="411" s="1"/>
  <c r="DO8" i="411" s="1"/>
  <c r="P10" i="414"/>
  <c r="Q10" i="414"/>
  <c r="R8" i="415"/>
  <c r="DN8" i="415" s="1"/>
  <c r="DO8" i="415" s="1"/>
  <c r="R12" i="415"/>
  <c r="DN12" i="415" s="1"/>
  <c r="DO12" i="415" s="1"/>
  <c r="Q9" i="417"/>
  <c r="P9" i="417"/>
  <c r="DN10" i="418"/>
  <c r="DO10" i="418" s="1"/>
  <c r="Q12" i="419"/>
  <c r="P12" i="419"/>
  <c r="M9" i="397"/>
  <c r="Q11" i="405"/>
  <c r="P11" i="405"/>
  <c r="R9" i="407"/>
  <c r="DN9" i="407" s="1"/>
  <c r="DO9" i="407" s="1"/>
  <c r="Q7" i="408"/>
  <c r="P7" i="408"/>
  <c r="R10" i="411"/>
  <c r="DN10" i="411" s="1"/>
  <c r="DO10" i="411" s="1"/>
  <c r="R7" i="415"/>
  <c r="R11" i="415"/>
  <c r="DN11" i="415" s="1"/>
  <c r="DO11" i="415" s="1"/>
  <c r="Q9" i="416"/>
  <c r="P9" i="416"/>
  <c r="Q8" i="419"/>
  <c r="P8" i="419"/>
  <c r="R8" i="419" s="1"/>
  <c r="D12" i="364"/>
  <c r="Q13" i="367"/>
  <c r="D17" i="367" s="1"/>
  <c r="Q8" i="372"/>
  <c r="D12" i="372" s="1"/>
  <c r="D12" i="378"/>
  <c r="M8" i="380"/>
  <c r="E14" i="380" s="1"/>
  <c r="M8" i="388"/>
  <c r="E23" i="388" s="1"/>
  <c r="Q7" i="388"/>
  <c r="Q8" i="388" s="1"/>
  <c r="D21" i="388" s="1"/>
  <c r="M8" i="389"/>
  <c r="E23" i="389" s="1"/>
  <c r="D21" i="389"/>
  <c r="D21" i="390"/>
  <c r="M8" i="391"/>
  <c r="Q7" i="391"/>
  <c r="P7" i="393"/>
  <c r="Q8" i="401"/>
  <c r="D12" i="401" s="1"/>
  <c r="Q7" i="404"/>
  <c r="P7" i="404"/>
  <c r="Q12" i="404"/>
  <c r="P12" i="404"/>
  <c r="R12" i="405"/>
  <c r="DN12" i="405" s="1"/>
  <c r="DO12" i="405" s="1"/>
  <c r="P8" i="409"/>
  <c r="Q8" i="409"/>
  <c r="P12" i="409"/>
  <c r="Q12" i="409"/>
  <c r="M13" i="411"/>
  <c r="E19" i="411" s="1"/>
  <c r="Q7" i="411"/>
  <c r="Q13" i="411" s="1"/>
  <c r="D17" i="411" s="1"/>
  <c r="P7" i="411"/>
  <c r="P8" i="414"/>
  <c r="Q8" i="414"/>
  <c r="P12" i="414"/>
  <c r="Q12" i="414"/>
  <c r="R10" i="415"/>
  <c r="DN10" i="415" s="1"/>
  <c r="DO10" i="415" s="1"/>
  <c r="R10" i="417"/>
  <c r="DN10" i="417" s="1"/>
  <c r="DO10" i="417" s="1"/>
  <c r="Q9" i="419"/>
  <c r="P9" i="419"/>
  <c r="Q13" i="406"/>
  <c r="D17" i="406" s="1"/>
  <c r="M13" i="417"/>
  <c r="E19" i="417" s="1"/>
  <c r="M8" i="401"/>
  <c r="E14" i="401" s="1"/>
  <c r="P9" i="404"/>
  <c r="P10" i="406"/>
  <c r="P11" i="406"/>
  <c r="P7" i="407"/>
  <c r="Q8" i="407"/>
  <c r="P11" i="407"/>
  <c r="Q12" i="407"/>
  <c r="Q8" i="410"/>
  <c r="Q10" i="410"/>
  <c r="Q12" i="410"/>
  <c r="P12" i="411"/>
  <c r="P7" i="413"/>
  <c r="P9" i="413"/>
  <c r="P11" i="413"/>
  <c r="P7" i="417"/>
  <c r="P8" i="418"/>
  <c r="P9" i="418"/>
  <c r="P12" i="418"/>
  <c r="Q13" i="419"/>
  <c r="D17" i="419" s="1"/>
  <c r="P7" i="420"/>
  <c r="P9" i="420"/>
  <c r="P11" i="420"/>
  <c r="Q8" i="394"/>
  <c r="D12" i="394" s="1"/>
  <c r="Q8" i="395"/>
  <c r="D12" i="395" s="1"/>
  <c r="Q8" i="397"/>
  <c r="Q8" i="398"/>
  <c r="D12" i="398" s="1"/>
  <c r="P8" i="399"/>
  <c r="Q8" i="400"/>
  <c r="D12" i="400" s="1"/>
  <c r="P7" i="401"/>
  <c r="P8" i="401" s="1"/>
  <c r="D12" i="403"/>
  <c r="P8" i="404"/>
  <c r="R8" i="404" s="1"/>
  <c r="DN8" i="404" s="1"/>
  <c r="DO8" i="404" s="1"/>
  <c r="R10" i="404"/>
  <c r="DN10" i="404" s="1"/>
  <c r="DO10" i="404" s="1"/>
  <c r="P11" i="404"/>
  <c r="P9" i="405"/>
  <c r="M13" i="406"/>
  <c r="E19" i="406" s="1"/>
  <c r="Q7" i="407"/>
  <c r="Q13" i="407" s="1"/>
  <c r="D17" i="407" s="1"/>
  <c r="P11" i="408"/>
  <c r="P7" i="409"/>
  <c r="P9" i="409"/>
  <c r="R9" i="409" s="1"/>
  <c r="DN9" i="409" s="1"/>
  <c r="DO9" i="409" s="1"/>
  <c r="P11" i="409"/>
  <c r="Q13" i="410"/>
  <c r="D17" i="410" s="1"/>
  <c r="P7" i="414"/>
  <c r="P9" i="414"/>
  <c r="P11" i="414"/>
  <c r="Q8" i="416"/>
  <c r="Q10" i="416"/>
  <c r="Q12" i="416"/>
  <c r="Q7" i="417"/>
  <c r="Q13" i="417" s="1"/>
  <c r="D17" i="417" s="1"/>
  <c r="Q13" i="418"/>
  <c r="D17" i="418" s="1"/>
  <c r="D12" i="311"/>
  <c r="P7" i="308"/>
  <c r="M8" i="301"/>
  <c r="E17" i="301" s="1"/>
  <c r="P7" i="301"/>
  <c r="Q7" i="301"/>
  <c r="Q8" i="301" s="1"/>
  <c r="D15" i="301" s="1"/>
  <c r="Q7" i="300"/>
  <c r="Q8" i="300" s="1"/>
  <c r="D15" i="300" s="1"/>
  <c r="P7" i="300"/>
  <c r="Q7" i="299"/>
  <c r="P8" i="298"/>
  <c r="D15" i="297"/>
  <c r="D13" i="296"/>
  <c r="BP7" i="296"/>
  <c r="DN7" i="296" s="1"/>
  <c r="DO7" i="296" s="1"/>
  <c r="P7" i="295"/>
  <c r="Q7" i="294"/>
  <c r="Q8" i="294" s="1"/>
  <c r="P7" i="294"/>
  <c r="P7" i="293"/>
  <c r="M8" i="292"/>
  <c r="E14" i="292" s="1"/>
  <c r="P7" i="292"/>
  <c r="P8" i="292" s="1"/>
  <c r="Q7" i="292"/>
  <c r="Q8" i="292" s="1"/>
  <c r="D12" i="292" s="1"/>
  <c r="Q7" i="291"/>
  <c r="P7" i="291"/>
  <c r="DM8" i="289"/>
  <c r="DN8" i="289" s="1"/>
  <c r="DO8" i="289" s="1"/>
  <c r="D16" i="288"/>
  <c r="AN9" i="287"/>
  <c r="D15" i="287" s="1"/>
  <c r="AN8" i="287"/>
  <c r="M10" i="285"/>
  <c r="E18" i="285" s="1"/>
  <c r="D16" i="285"/>
  <c r="R12" i="420"/>
  <c r="DN12" i="420" s="1"/>
  <c r="DO12" i="420" s="1"/>
  <c r="Q13" i="420"/>
  <c r="D17" i="420" s="1"/>
  <c r="R8" i="420"/>
  <c r="DN8" i="420" s="1"/>
  <c r="DO8" i="420" s="1"/>
  <c r="R10" i="420"/>
  <c r="DN10" i="420"/>
  <c r="DO10" i="420" s="1"/>
  <c r="M13" i="420"/>
  <c r="E19" i="420" s="1"/>
  <c r="P13" i="420"/>
  <c r="R7" i="420"/>
  <c r="DN7" i="420" s="1"/>
  <c r="DO7" i="420" s="1"/>
  <c r="R9" i="420"/>
  <c r="DN9" i="420" s="1"/>
  <c r="DO9" i="420" s="1"/>
  <c r="R11" i="420"/>
  <c r="DN11" i="420" s="1"/>
  <c r="DO11" i="420" s="1"/>
  <c r="M13" i="419"/>
  <c r="E19" i="419" s="1"/>
  <c r="P13" i="419"/>
  <c r="R7" i="419"/>
  <c r="DN7" i="419" s="1"/>
  <c r="DO7" i="419" s="1"/>
  <c r="R9" i="419"/>
  <c r="DN9" i="419" s="1"/>
  <c r="DO9" i="419" s="1"/>
  <c r="R11" i="419"/>
  <c r="DN11" i="419" s="1"/>
  <c r="DO11" i="419" s="1"/>
  <c r="M13" i="418"/>
  <c r="E19" i="418" s="1"/>
  <c r="P13" i="418"/>
  <c r="R7" i="418"/>
  <c r="DN7" i="418" s="1"/>
  <c r="DO7" i="418" s="1"/>
  <c r="R9" i="418"/>
  <c r="DN9" i="418" s="1"/>
  <c r="DO9" i="418" s="1"/>
  <c r="R11" i="418"/>
  <c r="DN11" i="418" s="1"/>
  <c r="DO11" i="418" s="1"/>
  <c r="DN7" i="417"/>
  <c r="DO7" i="417" s="1"/>
  <c r="P13" i="417"/>
  <c r="R7" i="417"/>
  <c r="R9" i="417"/>
  <c r="DN9" i="417" s="1"/>
  <c r="DO9" i="417" s="1"/>
  <c r="R11" i="417"/>
  <c r="DN11" i="417" s="1"/>
  <c r="DO11" i="417" s="1"/>
  <c r="R12" i="416"/>
  <c r="DN12" i="416" s="1"/>
  <c r="DO12" i="416" s="1"/>
  <c r="Q13" i="416"/>
  <c r="D17" i="416" s="1"/>
  <c r="R8" i="416"/>
  <c r="DN8" i="416" s="1"/>
  <c r="DO8" i="416" s="1"/>
  <c r="DN9" i="416"/>
  <c r="DO9" i="416" s="1"/>
  <c r="R10" i="416"/>
  <c r="DN10" i="416" s="1"/>
  <c r="DO10" i="416" s="1"/>
  <c r="M13" i="416"/>
  <c r="E19" i="416" s="1"/>
  <c r="P13" i="416"/>
  <c r="R7" i="416"/>
  <c r="R9" i="416"/>
  <c r="R11" i="416"/>
  <c r="DN11" i="416" s="1"/>
  <c r="DO11" i="416" s="1"/>
  <c r="P13" i="415"/>
  <c r="R12" i="414"/>
  <c r="DN12" i="414" s="1"/>
  <c r="DO12" i="414" s="1"/>
  <c r="Q13" i="414"/>
  <c r="D17" i="414" s="1"/>
  <c r="R8" i="414"/>
  <c r="DN8" i="414" s="1"/>
  <c r="DO8" i="414" s="1"/>
  <c r="R10" i="414"/>
  <c r="DN10" i="414" s="1"/>
  <c r="DO10" i="414" s="1"/>
  <c r="M13" i="414"/>
  <c r="E19" i="414" s="1"/>
  <c r="P13" i="414"/>
  <c r="R7" i="414"/>
  <c r="DN7" i="414" s="1"/>
  <c r="DO7" i="414" s="1"/>
  <c r="R9" i="414"/>
  <c r="DN9" i="414" s="1"/>
  <c r="DO9" i="414" s="1"/>
  <c r="R11" i="414"/>
  <c r="DN11" i="414" s="1"/>
  <c r="DO11" i="414" s="1"/>
  <c r="R12" i="413"/>
  <c r="DN12" i="413"/>
  <c r="DO12" i="413" s="1"/>
  <c r="R7" i="413"/>
  <c r="DN7" i="413" s="1"/>
  <c r="DO7" i="413" s="1"/>
  <c r="Q13" i="413"/>
  <c r="D17" i="413" s="1"/>
  <c r="DN8" i="413"/>
  <c r="DO8" i="413" s="1"/>
  <c r="R8" i="413"/>
  <c r="R10" i="413"/>
  <c r="DN10" i="413" s="1"/>
  <c r="DO10" i="413" s="1"/>
  <c r="M13" i="413"/>
  <c r="E19" i="413" s="1"/>
  <c r="P13" i="413"/>
  <c r="M13" i="412"/>
  <c r="E19" i="412" s="1"/>
  <c r="P7" i="412"/>
  <c r="P9" i="412"/>
  <c r="P11" i="412"/>
  <c r="Q7" i="412"/>
  <c r="Q9" i="412"/>
  <c r="Q11" i="412"/>
  <c r="P8" i="412"/>
  <c r="R8" i="412" s="1"/>
  <c r="P10" i="412"/>
  <c r="P12" i="412"/>
  <c r="R12" i="412" s="1"/>
  <c r="P13" i="411"/>
  <c r="R7" i="411"/>
  <c r="DN7" i="411" s="1"/>
  <c r="DO7" i="411" s="1"/>
  <c r="R9" i="411"/>
  <c r="DN9" i="411" s="1"/>
  <c r="DO9" i="411" s="1"/>
  <c r="R11" i="411"/>
  <c r="DN11" i="411" s="1"/>
  <c r="DO11" i="411" s="1"/>
  <c r="R12" i="410"/>
  <c r="DN12" i="410" s="1"/>
  <c r="DO12" i="410" s="1"/>
  <c r="DN7" i="410"/>
  <c r="DO7" i="410" s="1"/>
  <c r="R8" i="410"/>
  <c r="DN8" i="410" s="1"/>
  <c r="DO8" i="410" s="1"/>
  <c r="R10" i="410"/>
  <c r="DN10" i="410" s="1"/>
  <c r="DO10" i="410" s="1"/>
  <c r="M13" i="410"/>
  <c r="E19" i="410" s="1"/>
  <c r="P13" i="410"/>
  <c r="R7" i="410"/>
  <c r="R9" i="410"/>
  <c r="DN9" i="410" s="1"/>
  <c r="DO9" i="410" s="1"/>
  <c r="R11" i="410"/>
  <c r="DN11" i="410" s="1"/>
  <c r="DO11" i="410" s="1"/>
  <c r="R7" i="409"/>
  <c r="Q13" i="409"/>
  <c r="D17" i="409" s="1"/>
  <c r="DN7" i="409"/>
  <c r="DO7" i="409" s="1"/>
  <c r="R8" i="409"/>
  <c r="DN8" i="409" s="1"/>
  <c r="DO8" i="409" s="1"/>
  <c r="R12" i="409"/>
  <c r="DN12" i="409" s="1"/>
  <c r="DO12" i="409" s="1"/>
  <c r="R10" i="409"/>
  <c r="DN10" i="409" s="1"/>
  <c r="DO10" i="409" s="1"/>
  <c r="M13" i="409"/>
  <c r="E19" i="409" s="1"/>
  <c r="P13" i="409"/>
  <c r="Q13" i="408"/>
  <c r="D17" i="408" s="1"/>
  <c r="M13" i="408"/>
  <c r="E19" i="408" s="1"/>
  <c r="R7" i="408"/>
  <c r="R9" i="408"/>
  <c r="DN9" i="408" s="1"/>
  <c r="DO9" i="408" s="1"/>
  <c r="R11" i="408"/>
  <c r="DN11" i="408" s="1"/>
  <c r="DO11" i="408" s="1"/>
  <c r="P8" i="408"/>
  <c r="R8" i="408" s="1"/>
  <c r="P10" i="408"/>
  <c r="R10" i="408" s="1"/>
  <c r="P12" i="408"/>
  <c r="R12" i="408" s="1"/>
  <c r="DN10" i="407"/>
  <c r="DO10" i="407" s="1"/>
  <c r="R8" i="407"/>
  <c r="DN8" i="407" s="1"/>
  <c r="DO8" i="407" s="1"/>
  <c r="R10" i="407"/>
  <c r="R12" i="407"/>
  <c r="DN12" i="407" s="1"/>
  <c r="DO12" i="407" s="1"/>
  <c r="P13" i="407"/>
  <c r="P13" i="406"/>
  <c r="R7" i="406"/>
  <c r="R9" i="406"/>
  <c r="DN9" i="406" s="1"/>
  <c r="DO9" i="406" s="1"/>
  <c r="R11" i="406"/>
  <c r="DN11" i="406" s="1"/>
  <c r="DO11" i="406" s="1"/>
  <c r="M13" i="405"/>
  <c r="E19" i="405" s="1"/>
  <c r="P13" i="405"/>
  <c r="R7" i="405"/>
  <c r="DN7" i="405" s="1"/>
  <c r="DO7" i="405" s="1"/>
  <c r="R9" i="405"/>
  <c r="DN9" i="405" s="1"/>
  <c r="DO9" i="405" s="1"/>
  <c r="R11" i="405"/>
  <c r="DN11" i="405" s="1"/>
  <c r="DO11" i="405" s="1"/>
  <c r="Q13" i="404"/>
  <c r="D17" i="404" s="1"/>
  <c r="M13" i="404"/>
  <c r="E19" i="404" s="1"/>
  <c r="P13" i="404"/>
  <c r="R7" i="404"/>
  <c r="R9" i="404"/>
  <c r="DN9" i="404" s="1"/>
  <c r="DO9" i="404" s="1"/>
  <c r="R11" i="404"/>
  <c r="DN11" i="404" s="1"/>
  <c r="DO11" i="404" s="1"/>
  <c r="M8" i="403"/>
  <c r="E14" i="403" s="1"/>
  <c r="AT7" i="403"/>
  <c r="DN7" i="403" s="1"/>
  <c r="DO7" i="403" s="1"/>
  <c r="Q7" i="402"/>
  <c r="M8" i="400"/>
  <c r="E14" i="400" s="1"/>
  <c r="Q8" i="399"/>
  <c r="D12" i="399" s="1"/>
  <c r="M8" i="399"/>
  <c r="E14" i="399" s="1"/>
  <c r="M8" i="398"/>
  <c r="E14" i="398" s="1"/>
  <c r="P8" i="398"/>
  <c r="AT7" i="398"/>
  <c r="DN7" i="398" s="1"/>
  <c r="DO7" i="398" s="1"/>
  <c r="Y8" i="397"/>
  <c r="DN8" i="397" s="1"/>
  <c r="DO8" i="397" s="1"/>
  <c r="P7" i="397"/>
  <c r="Y7" i="397" s="1"/>
  <c r="Q7" i="397"/>
  <c r="Q7" i="396"/>
  <c r="Q8" i="396" s="1"/>
  <c r="M8" i="395"/>
  <c r="P8" i="395"/>
  <c r="M8" i="394"/>
  <c r="P8" i="394"/>
  <c r="AS7" i="394"/>
  <c r="Q8" i="393"/>
  <c r="D12" i="393" s="1"/>
  <c r="M8" i="393"/>
  <c r="AS7" i="393"/>
  <c r="M8" i="392"/>
  <c r="E14" i="392" s="1"/>
  <c r="P8" i="392"/>
  <c r="P8" i="391"/>
  <c r="M8" i="390"/>
  <c r="E23" i="390" s="1"/>
  <c r="P8" i="388"/>
  <c r="P8" i="387"/>
  <c r="Q8" i="386"/>
  <c r="D21" i="386" s="1"/>
  <c r="M8" i="386"/>
  <c r="E23" i="386" s="1"/>
  <c r="M8" i="385"/>
  <c r="E23" i="385" s="1"/>
  <c r="P8" i="382"/>
  <c r="M8" i="381"/>
  <c r="E14" i="381" s="1"/>
  <c r="P7" i="379"/>
  <c r="Q7" i="379"/>
  <c r="BO7" i="378"/>
  <c r="DN7" i="378" s="1"/>
  <c r="DO7" i="378" s="1"/>
  <c r="D12" i="376"/>
  <c r="M8" i="376"/>
  <c r="E14" i="376" s="1"/>
  <c r="DM7" i="376"/>
  <c r="M8" i="375"/>
  <c r="E14" i="375" s="1"/>
  <c r="D12" i="374"/>
  <c r="M8" i="374"/>
  <c r="E14" i="374" s="1"/>
  <c r="Q8" i="373"/>
  <c r="D12" i="373" s="1"/>
  <c r="M8" i="373"/>
  <c r="E14" i="373" s="1"/>
  <c r="P8" i="373"/>
  <c r="Q8" i="371"/>
  <c r="D12" i="371" s="1"/>
  <c r="M8" i="371"/>
  <c r="E14" i="371" s="1"/>
  <c r="P7" i="371"/>
  <c r="Q9" i="370"/>
  <c r="D13" i="370" s="1"/>
  <c r="M9" i="370"/>
  <c r="E15" i="370" s="1"/>
  <c r="P9" i="370"/>
  <c r="BO7" i="370"/>
  <c r="DN7" i="370" s="1"/>
  <c r="DO7" i="370" s="1"/>
  <c r="Q8" i="369"/>
  <c r="D12" i="369" s="1"/>
  <c r="M8" i="369"/>
  <c r="E14" i="369" s="1"/>
  <c r="D12" i="368"/>
  <c r="M8" i="368"/>
  <c r="E14" i="368" s="1"/>
  <c r="R12" i="367"/>
  <c r="DN12" i="367" s="1"/>
  <c r="DO12" i="367" s="1"/>
  <c r="DN7" i="367"/>
  <c r="DO7" i="367" s="1"/>
  <c r="R8" i="367"/>
  <c r="DN8" i="367" s="1"/>
  <c r="DO8" i="367" s="1"/>
  <c r="R10" i="367"/>
  <c r="DN10" i="367" s="1"/>
  <c r="DO10" i="367" s="1"/>
  <c r="M13" i="367"/>
  <c r="E19" i="367" s="1"/>
  <c r="P13" i="367"/>
  <c r="R7" i="367"/>
  <c r="R9" i="367"/>
  <c r="DN9" i="367" s="1"/>
  <c r="DO9" i="367" s="1"/>
  <c r="R11" i="367"/>
  <c r="DN11" i="367" s="1"/>
  <c r="DO11" i="367" s="1"/>
  <c r="R8" i="366"/>
  <c r="DN8" i="366" s="1"/>
  <c r="DO8" i="366" s="1"/>
  <c r="M9" i="366"/>
  <c r="E15" i="366" s="1"/>
  <c r="M8" i="365"/>
  <c r="E14" i="365" s="1"/>
  <c r="M8" i="364"/>
  <c r="E14" i="364" s="1"/>
  <c r="R7" i="364"/>
  <c r="DN7" i="364" s="1"/>
  <c r="DO7" i="364" s="1"/>
  <c r="M8" i="363"/>
  <c r="E14" i="363" s="1"/>
  <c r="P7" i="363"/>
  <c r="Q7" i="363"/>
  <c r="D12" i="362"/>
  <c r="M8" i="362"/>
  <c r="E14" i="362" s="1"/>
  <c r="D12" i="361"/>
  <c r="M8" i="361"/>
  <c r="E14" i="361" s="1"/>
  <c r="BF7" i="361"/>
  <c r="R8" i="360"/>
  <c r="DN8" i="360" s="1"/>
  <c r="DO8" i="360" s="1"/>
  <c r="M10" i="360"/>
  <c r="E16" i="360" s="1"/>
  <c r="P8" i="359"/>
  <c r="R7" i="358"/>
  <c r="Q8" i="358"/>
  <c r="D12" i="358" s="1"/>
  <c r="M8" i="358"/>
  <c r="E14" i="358" s="1"/>
  <c r="P8" i="358"/>
  <c r="Q8" i="357"/>
  <c r="D12" i="357" s="1"/>
  <c r="M8" i="357"/>
  <c r="E14" i="357" s="1"/>
  <c r="P8" i="357"/>
  <c r="R7" i="357"/>
  <c r="R8" i="356"/>
  <c r="DN8" i="356" s="1"/>
  <c r="DO8" i="356" s="1"/>
  <c r="M9" i="356"/>
  <c r="E15" i="356" s="1"/>
  <c r="P9" i="356"/>
  <c r="R7" i="356"/>
  <c r="P8" i="355"/>
  <c r="BO7" i="355"/>
  <c r="DN7" i="355" s="1"/>
  <c r="DO7" i="355" s="1"/>
  <c r="M8" i="354"/>
  <c r="E14" i="354" s="1"/>
  <c r="P8" i="354"/>
  <c r="BO7" i="354"/>
  <c r="DN7" i="354" s="1"/>
  <c r="DO7" i="354" s="1"/>
  <c r="M8" i="353"/>
  <c r="E14" i="353" s="1"/>
  <c r="P8" i="353"/>
  <c r="AT7" i="353"/>
  <c r="DN7" i="353" s="1"/>
  <c r="DO7" i="353" s="1"/>
  <c r="D12" i="352"/>
  <c r="M8" i="352"/>
  <c r="E14" i="352" s="1"/>
  <c r="AP7" i="352"/>
  <c r="DN7" i="352" s="1"/>
  <c r="DO7" i="352" s="1"/>
  <c r="P8" i="351"/>
  <c r="R7" i="351"/>
  <c r="DN7" i="351" s="1"/>
  <c r="DO7" i="351" s="1"/>
  <c r="R7" i="350"/>
  <c r="Q8" i="350"/>
  <c r="D12" i="350" s="1"/>
  <c r="M8" i="350"/>
  <c r="E14" i="350" s="1"/>
  <c r="P8" i="350"/>
  <c r="P8" i="349"/>
  <c r="S7" i="349"/>
  <c r="S8" i="349" s="1"/>
  <c r="D11" i="349" s="1"/>
  <c r="Q11" i="348"/>
  <c r="D15" i="348" s="1"/>
  <c r="R8" i="348"/>
  <c r="DN8" i="348" s="1"/>
  <c r="DO8" i="348" s="1"/>
  <c r="M11" i="348"/>
  <c r="E17" i="348" s="1"/>
  <c r="P11" i="348"/>
  <c r="R7" i="348"/>
  <c r="DN7" i="348" s="1"/>
  <c r="DO7" i="348" s="1"/>
  <c r="R7" i="347"/>
  <c r="DN7" i="347" s="1"/>
  <c r="DO7" i="347" s="1"/>
  <c r="Q8" i="347"/>
  <c r="D12" i="347" s="1"/>
  <c r="M8" i="347"/>
  <c r="E14" i="347" s="1"/>
  <c r="P8" i="347"/>
  <c r="R14" i="346"/>
  <c r="DN14" i="346" s="1"/>
  <c r="DO14" i="346" s="1"/>
  <c r="R8" i="346"/>
  <c r="DN8" i="346" s="1"/>
  <c r="DO8" i="346" s="1"/>
  <c r="R11" i="346"/>
  <c r="DN11" i="346" s="1"/>
  <c r="DO11" i="346" s="1"/>
  <c r="M15" i="346"/>
  <c r="E21" i="346" s="1"/>
  <c r="R12" i="346"/>
  <c r="DN12" i="346" s="1"/>
  <c r="DO12" i="346" s="1"/>
  <c r="R10" i="345"/>
  <c r="DN10" i="345" s="1"/>
  <c r="DO10" i="345" s="1"/>
  <c r="M12" i="345"/>
  <c r="E18" i="345" s="1"/>
  <c r="R9" i="345"/>
  <c r="DN9" i="345" s="1"/>
  <c r="DO9" i="345" s="1"/>
  <c r="R11" i="345"/>
  <c r="DN11" i="345" s="1"/>
  <c r="DO11" i="345" s="1"/>
  <c r="R20" i="344"/>
  <c r="DN20" i="344" s="1"/>
  <c r="DO20" i="344" s="1"/>
  <c r="M22" i="344"/>
  <c r="E28" i="344" s="1"/>
  <c r="R10" i="343"/>
  <c r="DN10" i="343" s="1"/>
  <c r="DO10" i="343" s="1"/>
  <c r="M11" i="343"/>
  <c r="E17" i="343" s="1"/>
  <c r="R9" i="343"/>
  <c r="DN9" i="343" s="1"/>
  <c r="DO9" i="343" s="1"/>
  <c r="R7" i="342"/>
  <c r="DN7" i="342" s="1"/>
  <c r="DO7" i="342" s="1"/>
  <c r="Q8" i="342"/>
  <c r="D12" i="342" s="1"/>
  <c r="M8" i="342"/>
  <c r="E14" i="342" s="1"/>
  <c r="P8" i="342"/>
  <c r="M8" i="341"/>
  <c r="E14" i="341" s="1"/>
  <c r="D12" i="340"/>
  <c r="M8" i="340"/>
  <c r="E14" i="340" s="1"/>
  <c r="R7" i="340"/>
  <c r="D12" i="339"/>
  <c r="M8" i="339"/>
  <c r="E14" i="339" s="1"/>
  <c r="R7" i="339"/>
  <c r="R7" i="338"/>
  <c r="D12" i="338"/>
  <c r="M8" i="338"/>
  <c r="E14" i="338" s="1"/>
  <c r="M8" i="337"/>
  <c r="E14" i="337" s="1"/>
  <c r="P8" i="337"/>
  <c r="BZ7" i="337"/>
  <c r="DN7" i="337" s="1"/>
  <c r="DO7" i="337" s="1"/>
  <c r="M8" i="336"/>
  <c r="E14" i="336" s="1"/>
  <c r="Q7" i="336"/>
  <c r="M9" i="335"/>
  <c r="E15" i="335" s="1"/>
  <c r="P8" i="334"/>
  <c r="M8" i="333"/>
  <c r="E14" i="333" s="1"/>
  <c r="R7" i="333"/>
  <c r="DN7" i="333" s="1"/>
  <c r="DO7" i="333" s="1"/>
  <c r="M8" i="332"/>
  <c r="E14" i="332" s="1"/>
  <c r="R10" i="331"/>
  <c r="M14" i="331"/>
  <c r="E20" i="331" s="1"/>
  <c r="P14" i="331"/>
  <c r="R7" i="331"/>
  <c r="DN7" i="331" s="1"/>
  <c r="DO7" i="331" s="1"/>
  <c r="R9" i="331"/>
  <c r="DN9" i="331" s="1"/>
  <c r="DO9" i="331" s="1"/>
  <c r="R13" i="331"/>
  <c r="DN13" i="331" s="1"/>
  <c r="DO13" i="331" s="1"/>
  <c r="D12" i="330"/>
  <c r="M8" i="330"/>
  <c r="E14" i="330" s="1"/>
  <c r="P8" i="330"/>
  <c r="R7" i="330"/>
  <c r="DN7" i="330" s="1"/>
  <c r="DO7" i="330" s="1"/>
  <c r="R7" i="329"/>
  <c r="Q8" i="329"/>
  <c r="D12" i="329" s="1"/>
  <c r="M8" i="329"/>
  <c r="E14" i="329" s="1"/>
  <c r="P8" i="329"/>
  <c r="D12" i="328"/>
  <c r="M8" i="328"/>
  <c r="E14" i="328" s="1"/>
  <c r="BZ7" i="328"/>
  <c r="DN7" i="328" s="1"/>
  <c r="DO7" i="328" s="1"/>
  <c r="M8" i="327"/>
  <c r="E14" i="327" s="1"/>
  <c r="P8" i="327"/>
  <c r="BZ7" i="327"/>
  <c r="DN7" i="327" s="1"/>
  <c r="DO7" i="327" s="1"/>
  <c r="M8" i="326"/>
  <c r="E14" i="326" s="1"/>
  <c r="P7" i="326"/>
  <c r="Q7" i="326"/>
  <c r="Q8" i="326" s="1"/>
  <c r="D12" i="326" s="1"/>
  <c r="P8" i="325"/>
  <c r="BZ7" i="325"/>
  <c r="M8" i="324"/>
  <c r="E14" i="324" s="1"/>
  <c r="P8" i="324"/>
  <c r="BZ7" i="324"/>
  <c r="DN7" i="324" s="1"/>
  <c r="DO7" i="324" s="1"/>
  <c r="M8" i="323"/>
  <c r="E14" i="323" s="1"/>
  <c r="P8" i="323"/>
  <c r="BZ7" i="323"/>
  <c r="DN7" i="323" s="1"/>
  <c r="DO7" i="323" s="1"/>
  <c r="P8" i="322"/>
  <c r="BZ7" i="322"/>
  <c r="DN7" i="322" s="1"/>
  <c r="DO7" i="322" s="1"/>
  <c r="M8" i="321"/>
  <c r="E14" i="321" s="1"/>
  <c r="P8" i="321"/>
  <c r="BZ8" i="320"/>
  <c r="E18" i="320"/>
  <c r="P11" i="320"/>
  <c r="X7" i="320"/>
  <c r="BZ7" i="319"/>
  <c r="Q8" i="319"/>
  <c r="D12" i="319" s="1"/>
  <c r="M8" i="319"/>
  <c r="E14" i="319" s="1"/>
  <c r="P8" i="319"/>
  <c r="M8" i="318"/>
  <c r="E14" i="318" s="1"/>
  <c r="P8" i="318"/>
  <c r="BF7" i="318"/>
  <c r="DN7" i="318" s="1"/>
  <c r="DO7" i="318" s="1"/>
  <c r="BZ7" i="316"/>
  <c r="DN7" i="316" s="1"/>
  <c r="DO7" i="316" s="1"/>
  <c r="Q8" i="316"/>
  <c r="D12" i="316" s="1"/>
  <c r="M8" i="316"/>
  <c r="E14" i="316" s="1"/>
  <c r="P8" i="316"/>
  <c r="M8" i="315"/>
  <c r="E14" i="315" s="1"/>
  <c r="Q7" i="315"/>
  <c r="D12" i="314"/>
  <c r="M8" i="314"/>
  <c r="E14" i="314" s="1"/>
  <c r="BZ7" i="314"/>
  <c r="Q8" i="313"/>
  <c r="D12" i="313" s="1"/>
  <c r="M8" i="313"/>
  <c r="E14" i="313" s="1"/>
  <c r="P8" i="313"/>
  <c r="BE7" i="313"/>
  <c r="DN7" i="313" s="1"/>
  <c r="DO7" i="313" s="1"/>
  <c r="M8" i="312"/>
  <c r="E14" i="312" s="1"/>
  <c r="AT7" i="312"/>
  <c r="AT7" i="311"/>
  <c r="DN7" i="311" s="1"/>
  <c r="DO7" i="311" s="1"/>
  <c r="AT7" i="310"/>
  <c r="AT8" i="310" s="1"/>
  <c r="D11" i="310" s="1"/>
  <c r="Q8" i="310"/>
  <c r="D12" i="310" s="1"/>
  <c r="M8" i="310"/>
  <c r="E14" i="310" s="1"/>
  <c r="P8" i="310"/>
  <c r="Q8" i="308"/>
  <c r="D12" i="308" s="1"/>
  <c r="DN7" i="308"/>
  <c r="DO7" i="308" s="1"/>
  <c r="M8" i="308"/>
  <c r="E14" i="308" s="1"/>
  <c r="P8" i="308"/>
  <c r="BZ7" i="308"/>
  <c r="AT7" i="307"/>
  <c r="AT8" i="307" s="1"/>
  <c r="D11" i="307" s="1"/>
  <c r="Q8" i="307"/>
  <c r="D12" i="307" s="1"/>
  <c r="M8" i="307"/>
  <c r="E14" i="307" s="1"/>
  <c r="P8" i="307"/>
  <c r="Q8" i="306"/>
  <c r="D12" i="306" s="1"/>
  <c r="M8" i="306"/>
  <c r="E14" i="306" s="1"/>
  <c r="P8" i="306"/>
  <c r="AS7" i="306"/>
  <c r="DN7" i="306" s="1"/>
  <c r="DO7" i="306" s="1"/>
  <c r="D12" i="305"/>
  <c r="M8" i="305"/>
  <c r="E14" i="305" s="1"/>
  <c r="AT7" i="305"/>
  <c r="DN7" i="305" s="1"/>
  <c r="DO7" i="305" s="1"/>
  <c r="D12" i="304"/>
  <c r="M8" i="304"/>
  <c r="E14" i="304" s="1"/>
  <c r="P8" i="304"/>
  <c r="CY7" i="304"/>
  <c r="DN7" i="304" s="1"/>
  <c r="DO7" i="304" s="1"/>
  <c r="M8" i="303"/>
  <c r="E14" i="303" s="1"/>
  <c r="AT7" i="303"/>
  <c r="Q8" i="302"/>
  <c r="D15" i="302" s="1"/>
  <c r="M8" i="302"/>
  <c r="E17" i="302" s="1"/>
  <c r="P8" i="301"/>
  <c r="M8" i="300"/>
  <c r="E17" i="300" s="1"/>
  <c r="M8" i="299"/>
  <c r="E17" i="299" s="1"/>
  <c r="D15" i="298"/>
  <c r="M8" i="298"/>
  <c r="E17" i="298" s="1"/>
  <c r="DN7" i="297"/>
  <c r="DO7" i="297" s="1"/>
  <c r="M9" i="296"/>
  <c r="E15" i="296" s="1"/>
  <c r="M8" i="295"/>
  <c r="E14" i="295" s="1"/>
  <c r="P8" i="295"/>
  <c r="AT7" i="295"/>
  <c r="AT8" i="295" s="1"/>
  <c r="D11" i="295" s="1"/>
  <c r="D15" i="295" s="1"/>
  <c r="D12" i="294"/>
  <c r="M8" i="294"/>
  <c r="E14" i="294" s="1"/>
  <c r="AT7" i="294"/>
  <c r="DN7" i="294" s="1"/>
  <c r="DO7" i="294" s="1"/>
  <c r="Q8" i="293"/>
  <c r="D12" i="293" s="1"/>
  <c r="M8" i="293"/>
  <c r="E14" i="293" s="1"/>
  <c r="P8" i="293"/>
  <c r="BO7" i="293"/>
  <c r="Q8" i="291"/>
  <c r="D12" i="291" s="1"/>
  <c r="M8" i="291"/>
  <c r="E14" i="291" s="1"/>
  <c r="DM7" i="290"/>
  <c r="DN7" i="290" s="1"/>
  <c r="DO7" i="290" s="1"/>
  <c r="D13" i="290"/>
  <c r="DM8" i="290"/>
  <c r="DN8" i="290" s="1"/>
  <c r="DO8" i="290" s="1"/>
  <c r="M9" i="290"/>
  <c r="E15" i="290" s="1"/>
  <c r="DM7" i="289"/>
  <c r="DN7" i="289" s="1"/>
  <c r="DO7" i="289" s="1"/>
  <c r="D13" i="289"/>
  <c r="M9" i="289"/>
  <c r="E15" i="289" s="1"/>
  <c r="AN8" i="288"/>
  <c r="M10" i="288"/>
  <c r="E18" i="288" s="1"/>
  <c r="AN9" i="288"/>
  <c r="AN7" i="287"/>
  <c r="D16" i="287"/>
  <c r="M10" i="287"/>
  <c r="E18" i="287" s="1"/>
  <c r="AN9" i="285"/>
  <c r="D15" i="285" s="1"/>
  <c r="AN7" i="285"/>
  <c r="D13" i="285" s="1"/>
  <c r="B18" i="244"/>
  <c r="F16" i="244"/>
  <c r="F15" i="244"/>
  <c r="F14" i="244"/>
  <c r="A11" i="244"/>
  <c r="DM9" i="244"/>
  <c r="DL9" i="244"/>
  <c r="DK9" i="244"/>
  <c r="DJ9" i="244"/>
  <c r="DI9" i="244"/>
  <c r="DH9" i="244"/>
  <c r="DG9" i="244"/>
  <c r="DF9" i="244"/>
  <c r="DE9" i="244"/>
  <c r="DD9" i="244"/>
  <c r="DC9" i="244"/>
  <c r="DB9" i="244"/>
  <c r="DA9" i="244"/>
  <c r="CZ9" i="244"/>
  <c r="CY9" i="244"/>
  <c r="CX9" i="244"/>
  <c r="CW9" i="244"/>
  <c r="CV9" i="244"/>
  <c r="CU9" i="244"/>
  <c r="CT9" i="244"/>
  <c r="CS9" i="244"/>
  <c r="CR9" i="244"/>
  <c r="CQ9" i="244"/>
  <c r="CP9" i="244"/>
  <c r="CO9" i="244"/>
  <c r="CN9" i="244"/>
  <c r="CM9" i="244"/>
  <c r="CL9" i="244"/>
  <c r="CK9" i="244"/>
  <c r="CJ9" i="244"/>
  <c r="CI9" i="244"/>
  <c r="CH9" i="244"/>
  <c r="CG9" i="244"/>
  <c r="CF9" i="244"/>
  <c r="CE9" i="244"/>
  <c r="CD9" i="244"/>
  <c r="CC9" i="244"/>
  <c r="CB9" i="244"/>
  <c r="CA9" i="244"/>
  <c r="BZ9" i="244"/>
  <c r="BY9" i="244"/>
  <c r="BX9" i="244"/>
  <c r="BW9" i="244"/>
  <c r="BV9" i="244"/>
  <c r="BU9" i="244"/>
  <c r="BT9" i="244"/>
  <c r="BS9" i="244"/>
  <c r="BR9" i="244"/>
  <c r="BQ9" i="244"/>
  <c r="BP9" i="244"/>
  <c r="BO9" i="244"/>
  <c r="BN9" i="244"/>
  <c r="BM9" i="244"/>
  <c r="BL9" i="244"/>
  <c r="BK9" i="244"/>
  <c r="BJ9" i="244"/>
  <c r="BI9" i="244"/>
  <c r="BH9" i="244"/>
  <c r="BG9" i="244"/>
  <c r="BF9" i="244"/>
  <c r="BE9" i="244"/>
  <c r="BD9" i="244"/>
  <c r="BC9" i="244"/>
  <c r="BB9" i="244"/>
  <c r="BA9" i="244"/>
  <c r="AZ9" i="244"/>
  <c r="AY9" i="244"/>
  <c r="AX9" i="244"/>
  <c r="AW9" i="244"/>
  <c r="AV9" i="244"/>
  <c r="AU9" i="244"/>
  <c r="AT9" i="244"/>
  <c r="AS9" i="244"/>
  <c r="AR9" i="244"/>
  <c r="AQ9" i="244"/>
  <c r="AP9" i="244"/>
  <c r="AO9" i="244"/>
  <c r="AM9" i="244"/>
  <c r="AL9" i="244"/>
  <c r="AK9" i="244"/>
  <c r="AJ9" i="244"/>
  <c r="AI9" i="244"/>
  <c r="AH9" i="244"/>
  <c r="AG9" i="244"/>
  <c r="AF9" i="244"/>
  <c r="AE9" i="244"/>
  <c r="AD9" i="244"/>
  <c r="AC9" i="244"/>
  <c r="AB9" i="244"/>
  <c r="AA9" i="244"/>
  <c r="Z9" i="244"/>
  <c r="Y9" i="244"/>
  <c r="X9" i="244"/>
  <c r="W9" i="244"/>
  <c r="V9" i="244"/>
  <c r="U9" i="244"/>
  <c r="T9" i="244"/>
  <c r="S9" i="244"/>
  <c r="M8" i="244"/>
  <c r="M7" i="244"/>
  <c r="AS7" i="401" l="1"/>
  <c r="DN7" i="401" s="1"/>
  <c r="DO7" i="401" s="1"/>
  <c r="BZ7" i="400"/>
  <c r="DN7" i="400" s="1"/>
  <c r="DO7" i="400" s="1"/>
  <c r="AT7" i="399"/>
  <c r="DN7" i="399" s="1"/>
  <c r="DO7" i="399" s="1"/>
  <c r="D12" i="396"/>
  <c r="R12" i="404"/>
  <c r="DN12" i="404" s="1"/>
  <c r="DO12" i="404" s="1"/>
  <c r="Q12" i="345"/>
  <c r="D16" i="345" s="1"/>
  <c r="CQ7" i="359"/>
  <c r="Q11" i="320"/>
  <c r="D16" i="320" s="1"/>
  <c r="DN8" i="320"/>
  <c r="DO8" i="320" s="1"/>
  <c r="P12" i="345"/>
  <c r="DN7" i="376"/>
  <c r="DO7" i="376" s="1"/>
  <c r="BF7" i="300"/>
  <c r="R12" i="419"/>
  <c r="P11" i="343"/>
  <c r="R12" i="406"/>
  <c r="CZ7" i="388"/>
  <c r="DN7" i="388" s="1"/>
  <c r="DO7" i="388" s="1"/>
  <c r="DN7" i="390"/>
  <c r="DO7" i="390" s="1"/>
  <c r="DN7" i="389"/>
  <c r="DO7" i="389" s="1"/>
  <c r="CZ7" i="387"/>
  <c r="DN7" i="387" s="1"/>
  <c r="DO7" i="387" s="1"/>
  <c r="P8" i="386"/>
  <c r="E22" i="386" s="1"/>
  <c r="E24" i="386" s="1"/>
  <c r="CZ7" i="385"/>
  <c r="CZ8" i="385" s="1"/>
  <c r="D11" i="385" s="1"/>
  <c r="Q8" i="382"/>
  <c r="D12" i="382" s="1"/>
  <c r="AR7" i="381"/>
  <c r="AS7" i="380"/>
  <c r="DN7" i="380" s="1"/>
  <c r="DO7" i="380" s="1"/>
  <c r="BZ7" i="379"/>
  <c r="DN7" i="379" s="1"/>
  <c r="DO7" i="379" s="1"/>
  <c r="AT7" i="377"/>
  <c r="DN7" i="377" s="1"/>
  <c r="DO7" i="377" s="1"/>
  <c r="CY7" i="375"/>
  <c r="DN7" i="375"/>
  <c r="DO7" i="375" s="1"/>
  <c r="P8" i="375"/>
  <c r="CY7" i="374"/>
  <c r="DN7" i="374" s="1"/>
  <c r="DO7" i="374" s="1"/>
  <c r="BZ7" i="372"/>
  <c r="DN7" i="372" s="1"/>
  <c r="DO7" i="372" s="1"/>
  <c r="P8" i="372"/>
  <c r="E13" i="372" s="1"/>
  <c r="E15" i="372" s="1"/>
  <c r="AS7" i="369"/>
  <c r="DN7" i="369" s="1"/>
  <c r="DO7" i="369" s="1"/>
  <c r="Q9" i="366"/>
  <c r="D13" i="366" s="1"/>
  <c r="R7" i="366"/>
  <c r="R7" i="365"/>
  <c r="R7" i="363"/>
  <c r="DN7" i="363" s="1"/>
  <c r="DO7" i="363" s="1"/>
  <c r="R9" i="360"/>
  <c r="P15" i="346"/>
  <c r="R15" i="346"/>
  <c r="D18" i="346" s="1"/>
  <c r="D22" i="346" s="1"/>
  <c r="R8" i="345"/>
  <c r="DN8" i="345" s="1"/>
  <c r="DO8" i="345" s="1"/>
  <c r="R7" i="345"/>
  <c r="DN7" i="345" s="1"/>
  <c r="DO7" i="345" s="1"/>
  <c r="P22" i="344"/>
  <c r="Q22" i="344"/>
  <c r="D26" i="344" s="1"/>
  <c r="R7" i="344"/>
  <c r="DN7" i="344" s="1"/>
  <c r="DO7" i="344" s="1"/>
  <c r="Q11" i="343"/>
  <c r="D15" i="343" s="1"/>
  <c r="R7" i="343"/>
  <c r="DN7" i="343" s="1"/>
  <c r="DO7" i="343" s="1"/>
  <c r="R7" i="341"/>
  <c r="Q9" i="335"/>
  <c r="D13" i="335" s="1"/>
  <c r="R7" i="335"/>
  <c r="DN7" i="335" s="1"/>
  <c r="DO7" i="335" s="1"/>
  <c r="D18" i="331"/>
  <c r="DN10" i="331"/>
  <c r="DO10" i="331" s="1"/>
  <c r="R8" i="329"/>
  <c r="D11" i="329" s="1"/>
  <c r="BZ10" i="320"/>
  <c r="DN10" i="320" s="1"/>
  <c r="DO10" i="320" s="1"/>
  <c r="DN7" i="320"/>
  <c r="DO7" i="320" s="1"/>
  <c r="X11" i="320"/>
  <c r="D14" i="320" s="1"/>
  <c r="R8" i="358"/>
  <c r="D11" i="358" s="1"/>
  <c r="DN8" i="288"/>
  <c r="DO8" i="288" s="1"/>
  <c r="D14" i="288"/>
  <c r="DN9" i="288"/>
  <c r="DO9" i="288" s="1"/>
  <c r="D15" i="288"/>
  <c r="R9" i="356"/>
  <c r="D12" i="356" s="1"/>
  <c r="D16" i="356" s="1"/>
  <c r="BF8" i="362"/>
  <c r="D11" i="362" s="1"/>
  <c r="D15" i="362" s="1"/>
  <c r="R9" i="366"/>
  <c r="D12" i="366" s="1"/>
  <c r="D16" i="366" s="1"/>
  <c r="DN7" i="366"/>
  <c r="DO7" i="366" s="1"/>
  <c r="R9" i="413"/>
  <c r="DN9" i="413" s="1"/>
  <c r="DO9" i="413" s="1"/>
  <c r="CQ8" i="359"/>
  <c r="D11" i="359" s="1"/>
  <c r="AT7" i="391"/>
  <c r="DN7" i="391" s="1"/>
  <c r="DO7" i="391" s="1"/>
  <c r="P8" i="393"/>
  <c r="R8" i="418"/>
  <c r="DN8" i="418" s="1"/>
  <c r="DO8" i="418" s="1"/>
  <c r="R11" i="407"/>
  <c r="DN11" i="407" s="1"/>
  <c r="DO11" i="407" s="1"/>
  <c r="R10" i="406"/>
  <c r="DN10" i="406" s="1"/>
  <c r="DO10" i="406" s="1"/>
  <c r="DN12" i="419"/>
  <c r="DO12" i="419" s="1"/>
  <c r="Q8" i="359"/>
  <c r="D12" i="359" s="1"/>
  <c r="DN7" i="359"/>
  <c r="DO7" i="359" s="1"/>
  <c r="D15" i="349"/>
  <c r="R8" i="357"/>
  <c r="D11" i="357" s="1"/>
  <c r="D15" i="357" s="1"/>
  <c r="D14" i="360"/>
  <c r="BF8" i="361"/>
  <c r="D11" i="361" s="1"/>
  <c r="D15" i="361" s="1"/>
  <c r="R8" i="365"/>
  <c r="D11" i="365" s="1"/>
  <c r="AJ8" i="368"/>
  <c r="D11" i="368" s="1"/>
  <c r="D15" i="368" s="1"/>
  <c r="R13" i="416"/>
  <c r="D16" i="416" s="1"/>
  <c r="R12" i="411"/>
  <c r="DN12" i="411" s="1"/>
  <c r="DO12" i="411" s="1"/>
  <c r="R11" i="409"/>
  <c r="DN11" i="409" s="1"/>
  <c r="DO11" i="409" s="1"/>
  <c r="BZ8" i="400"/>
  <c r="R13" i="415"/>
  <c r="D16" i="415" s="1"/>
  <c r="D20" i="415" s="1"/>
  <c r="DN8" i="417"/>
  <c r="DO8" i="417" s="1"/>
  <c r="BF7" i="299"/>
  <c r="BF8" i="299" s="1"/>
  <c r="BZ8" i="319"/>
  <c r="D11" i="319" s="1"/>
  <c r="D15" i="319" s="1"/>
  <c r="DN7" i="287"/>
  <c r="DO7" i="287" s="1"/>
  <c r="D13" i="287"/>
  <c r="DN7" i="307"/>
  <c r="DO7" i="307" s="1"/>
  <c r="Q8" i="315"/>
  <c r="D12" i="315" s="1"/>
  <c r="DN7" i="329"/>
  <c r="DO7" i="329" s="1"/>
  <c r="Q8" i="336"/>
  <c r="D12" i="336" s="1"/>
  <c r="BZ8" i="337"/>
  <c r="D11" i="337" s="1"/>
  <c r="D15" i="337" s="1"/>
  <c r="DN7" i="338"/>
  <c r="DO7" i="338" s="1"/>
  <c r="R8" i="350"/>
  <c r="D11" i="350" s="1"/>
  <c r="D15" i="350" s="1"/>
  <c r="AS8" i="394"/>
  <c r="D11" i="394" s="1"/>
  <c r="D15" i="394" s="1"/>
  <c r="P13" i="408"/>
  <c r="R11" i="412"/>
  <c r="R9" i="412"/>
  <c r="DN9" i="412" s="1"/>
  <c r="DO9" i="412" s="1"/>
  <c r="R13" i="417"/>
  <c r="D16" i="417" s="1"/>
  <c r="D20" i="417" s="1"/>
  <c r="DN8" i="287"/>
  <c r="DO8" i="287" s="1"/>
  <c r="D14" i="287"/>
  <c r="R12" i="418"/>
  <c r="DN12" i="418" s="1"/>
  <c r="DO12" i="418" s="1"/>
  <c r="DN7" i="407"/>
  <c r="DO7" i="407" s="1"/>
  <c r="R7" i="407"/>
  <c r="R13" i="407" s="1"/>
  <c r="R11" i="413"/>
  <c r="DN11" i="413" s="1"/>
  <c r="DO11" i="413" s="1"/>
  <c r="Q8" i="391"/>
  <c r="D12" i="391" s="1"/>
  <c r="DN8" i="419"/>
  <c r="DO8" i="419" s="1"/>
  <c r="DN7" i="415"/>
  <c r="DO7" i="415" s="1"/>
  <c r="Q13" i="405"/>
  <c r="D17" i="405" s="1"/>
  <c r="BZ8" i="373"/>
  <c r="DN8" i="370"/>
  <c r="DO8" i="370" s="1"/>
  <c r="DN12" i="406"/>
  <c r="DO12" i="406" s="1"/>
  <c r="Q8" i="387"/>
  <c r="D21" i="387" s="1"/>
  <c r="Q8" i="385"/>
  <c r="D21" i="385" s="1"/>
  <c r="Q8" i="392"/>
  <c r="D12" i="392" s="1"/>
  <c r="R8" i="338"/>
  <c r="BZ8" i="316"/>
  <c r="DN7" i="302"/>
  <c r="DO7" i="302" s="1"/>
  <c r="P8" i="302"/>
  <c r="E16" i="302" s="1"/>
  <c r="E18" i="302" s="1"/>
  <c r="R7" i="301"/>
  <c r="R8" i="301" s="1"/>
  <c r="D11" i="301" s="1"/>
  <c r="D18" i="301" s="1"/>
  <c r="BF8" i="300"/>
  <c r="D11" i="300" s="1"/>
  <c r="D18" i="300" s="1"/>
  <c r="DN7" i="300"/>
  <c r="DO7" i="300" s="1"/>
  <c r="P8" i="300"/>
  <c r="Q8" i="299"/>
  <c r="D15" i="299" s="1"/>
  <c r="P8" i="299"/>
  <c r="E16" i="299" s="1"/>
  <c r="E18" i="299" s="1"/>
  <c r="E14" i="296"/>
  <c r="E16" i="296" s="1"/>
  <c r="BP8" i="296"/>
  <c r="DN8" i="296" s="1"/>
  <c r="DO8" i="296" s="1"/>
  <c r="BO7" i="292"/>
  <c r="BO8" i="292" s="1"/>
  <c r="AN7" i="288"/>
  <c r="DN7" i="288" s="1"/>
  <c r="E17" i="287"/>
  <c r="E19" i="287" s="1"/>
  <c r="DN9" i="287"/>
  <c r="DO9" i="287" s="1"/>
  <c r="AN10" i="287"/>
  <c r="DN9" i="285"/>
  <c r="DO9" i="285" s="1"/>
  <c r="AN8" i="244"/>
  <c r="M9" i="244"/>
  <c r="E16" i="244" s="1"/>
  <c r="D14" i="244"/>
  <c r="E18" i="420"/>
  <c r="E20" i="420" s="1"/>
  <c r="R13" i="420"/>
  <c r="D16" i="420" s="1"/>
  <c r="D20" i="420" s="1"/>
  <c r="R13" i="419"/>
  <c r="D16" i="419" s="1"/>
  <c r="D20" i="419" s="1"/>
  <c r="E18" i="419"/>
  <c r="E20" i="419" s="1"/>
  <c r="R13" i="418"/>
  <c r="D16" i="418" s="1"/>
  <c r="D20" i="418" s="1"/>
  <c r="DN13" i="418"/>
  <c r="DO13" i="418" s="1"/>
  <c r="E18" i="418"/>
  <c r="E20" i="418" s="1"/>
  <c r="DN13" i="417"/>
  <c r="DO13" i="417" s="1"/>
  <c r="E18" i="417"/>
  <c r="E20" i="417" s="1"/>
  <c r="DN13" i="416"/>
  <c r="DO13" i="416" s="1"/>
  <c r="E18" i="416"/>
  <c r="E20" i="416" s="1"/>
  <c r="DN7" i="416"/>
  <c r="DO7" i="416" s="1"/>
  <c r="D20" i="416"/>
  <c r="DN13" i="415"/>
  <c r="DO13" i="415" s="1"/>
  <c r="E18" i="415"/>
  <c r="E20" i="415" s="1"/>
  <c r="E18" i="414"/>
  <c r="E20" i="414" s="1"/>
  <c r="R13" i="414"/>
  <c r="D16" i="414" s="1"/>
  <c r="D20" i="414" s="1"/>
  <c r="E18" i="413"/>
  <c r="E20" i="413" s="1"/>
  <c r="R13" i="413"/>
  <c r="D16" i="413" s="1"/>
  <c r="D20" i="413" s="1"/>
  <c r="Q13" i="412"/>
  <c r="D17" i="412" s="1"/>
  <c r="DN11" i="412"/>
  <c r="DO11" i="412" s="1"/>
  <c r="P13" i="412"/>
  <c r="R10" i="412"/>
  <c r="DN10" i="412" s="1"/>
  <c r="DO10" i="412" s="1"/>
  <c r="DN12" i="412"/>
  <c r="DO12" i="412" s="1"/>
  <c r="DN8" i="412"/>
  <c r="DO8" i="412" s="1"/>
  <c r="R7" i="412"/>
  <c r="DN7" i="412" s="1"/>
  <c r="DO7" i="412" s="1"/>
  <c r="R13" i="411"/>
  <c r="D16" i="411" s="1"/>
  <c r="D20" i="411" s="1"/>
  <c r="E18" i="411"/>
  <c r="E20" i="411" s="1"/>
  <c r="R13" i="410"/>
  <c r="D16" i="410" s="1"/>
  <c r="D20" i="410" s="1"/>
  <c r="DN13" i="410"/>
  <c r="DO13" i="410" s="1"/>
  <c r="E18" i="410"/>
  <c r="E20" i="410" s="1"/>
  <c r="R13" i="409"/>
  <c r="D16" i="409" s="1"/>
  <c r="D20" i="409" s="1"/>
  <c r="E18" i="409"/>
  <c r="E20" i="409" s="1"/>
  <c r="R13" i="408"/>
  <c r="D16" i="408" s="1"/>
  <c r="D20" i="408" s="1"/>
  <c r="E18" i="408"/>
  <c r="E20" i="408" s="1"/>
  <c r="DN12" i="408"/>
  <c r="DO12" i="408" s="1"/>
  <c r="DN7" i="408"/>
  <c r="DO7" i="408" s="1"/>
  <c r="DN10" i="408"/>
  <c r="DO10" i="408" s="1"/>
  <c r="DN8" i="408"/>
  <c r="DO8" i="408" s="1"/>
  <c r="E18" i="407"/>
  <c r="E20" i="407" s="1"/>
  <c r="DN7" i="406"/>
  <c r="DO7" i="406" s="1"/>
  <c r="E18" i="406"/>
  <c r="E20" i="406" s="1"/>
  <c r="R13" i="405"/>
  <c r="D16" i="405" s="1"/>
  <c r="D20" i="405" s="1"/>
  <c r="E18" i="405"/>
  <c r="E20" i="405" s="1"/>
  <c r="E18" i="404"/>
  <c r="E20" i="404" s="1"/>
  <c r="R13" i="404"/>
  <c r="D16" i="404" s="1"/>
  <c r="D20" i="404" s="1"/>
  <c r="DN7" i="404"/>
  <c r="DO7" i="404" s="1"/>
  <c r="AT8" i="403"/>
  <c r="D11" i="403" s="1"/>
  <c r="D15" i="403" s="1"/>
  <c r="E13" i="403"/>
  <c r="E15" i="403" s="1"/>
  <c r="P8" i="402"/>
  <c r="CY7" i="402"/>
  <c r="DN7" i="402" s="1"/>
  <c r="DO7" i="402" s="1"/>
  <c r="Q8" i="402"/>
  <c r="D12" i="402" s="1"/>
  <c r="AS8" i="401"/>
  <c r="D11" i="401" s="1"/>
  <c r="D15" i="401" s="1"/>
  <c r="E13" i="401"/>
  <c r="E15" i="401" s="1"/>
  <c r="E13" i="400"/>
  <c r="E15" i="400" s="1"/>
  <c r="E13" i="399"/>
  <c r="E15" i="399" s="1"/>
  <c r="AT8" i="399"/>
  <c r="D11" i="399" s="1"/>
  <c r="D15" i="399" s="1"/>
  <c r="AT8" i="398"/>
  <c r="D11" i="398" s="1"/>
  <c r="D15" i="398" s="1"/>
  <c r="E13" i="398"/>
  <c r="E15" i="398" s="1"/>
  <c r="Q9" i="397"/>
  <c r="D13" i="397" s="1"/>
  <c r="DN7" i="397"/>
  <c r="DO7" i="397" s="1"/>
  <c r="P9" i="397"/>
  <c r="E13" i="396"/>
  <c r="E15" i="396" s="1"/>
  <c r="Y7" i="396"/>
  <c r="Y8" i="396" s="1"/>
  <c r="DN8" i="396" s="1"/>
  <c r="DO8" i="396" s="1"/>
  <c r="AS8" i="395"/>
  <c r="D11" i="395" s="1"/>
  <c r="D15" i="395" s="1"/>
  <c r="E13" i="395"/>
  <c r="E15" i="395" s="1"/>
  <c r="DN7" i="394"/>
  <c r="DO7" i="394" s="1"/>
  <c r="E13" i="394"/>
  <c r="E15" i="394" s="1"/>
  <c r="AS8" i="393"/>
  <c r="D11" i="393" s="1"/>
  <c r="D15" i="393" s="1"/>
  <c r="E13" i="393"/>
  <c r="E15" i="393" s="1"/>
  <c r="DN7" i="393"/>
  <c r="DO7" i="393" s="1"/>
  <c r="AS8" i="392"/>
  <c r="D11" i="392" s="1"/>
  <c r="E13" i="392"/>
  <c r="E15" i="392" s="1"/>
  <c r="DN7" i="392"/>
  <c r="DO7" i="392" s="1"/>
  <c r="E13" i="391"/>
  <c r="E15" i="391" s="1"/>
  <c r="E22" i="390"/>
  <c r="E24" i="390" s="1"/>
  <c r="E22" i="389"/>
  <c r="E24" i="389" s="1"/>
  <c r="CZ8" i="388"/>
  <c r="D11" i="388" s="1"/>
  <c r="E22" i="388"/>
  <c r="E24" i="388" s="1"/>
  <c r="E22" i="387"/>
  <c r="E24" i="387" s="1"/>
  <c r="CZ8" i="386"/>
  <c r="D11" i="386" s="1"/>
  <c r="D24" i="386" s="1"/>
  <c r="DN7" i="386"/>
  <c r="DO7" i="386" s="1"/>
  <c r="E22" i="385"/>
  <c r="E24" i="385" s="1"/>
  <c r="AS8" i="382"/>
  <c r="D11" i="382" s="1"/>
  <c r="E13" i="382"/>
  <c r="E15" i="382" s="1"/>
  <c r="E13" i="381"/>
  <c r="E15" i="381" s="1"/>
  <c r="AS8" i="380"/>
  <c r="D11" i="380" s="1"/>
  <c r="D15" i="380" s="1"/>
  <c r="E13" i="380"/>
  <c r="E15" i="380" s="1"/>
  <c r="Q8" i="379"/>
  <c r="D12" i="379" s="1"/>
  <c r="P8" i="379"/>
  <c r="BO8" i="378"/>
  <c r="D11" i="378" s="1"/>
  <c r="D15" i="378" s="1"/>
  <c r="E13" i="378"/>
  <c r="E15" i="378" s="1"/>
  <c r="AT8" i="377"/>
  <c r="D11" i="377" s="1"/>
  <c r="D12" i="377"/>
  <c r="DM8" i="376"/>
  <c r="D11" i="376" s="1"/>
  <c r="D15" i="376" s="1"/>
  <c r="E13" i="376"/>
  <c r="E15" i="376" s="1"/>
  <c r="CY8" i="375"/>
  <c r="D11" i="375" s="1"/>
  <c r="D15" i="375" s="1"/>
  <c r="E13" i="375"/>
  <c r="E15" i="375" s="1"/>
  <c r="CY8" i="374"/>
  <c r="D11" i="374" s="1"/>
  <c r="D15" i="374" s="1"/>
  <c r="E13" i="374"/>
  <c r="E15" i="374" s="1"/>
  <c r="E13" i="373"/>
  <c r="E15" i="373" s="1"/>
  <c r="DN7" i="373"/>
  <c r="DO7" i="373" s="1"/>
  <c r="BZ8" i="372"/>
  <c r="D11" i="372" s="1"/>
  <c r="D15" i="372" s="1"/>
  <c r="AS7" i="371"/>
  <c r="P8" i="371"/>
  <c r="BO9" i="370"/>
  <c r="D12" i="370" s="1"/>
  <c r="D16" i="370" s="1"/>
  <c r="E14" i="370"/>
  <c r="E16" i="370" s="1"/>
  <c r="E13" i="369"/>
  <c r="E15" i="369" s="1"/>
  <c r="E13" i="368"/>
  <c r="E15" i="368" s="1"/>
  <c r="DO7" i="368"/>
  <c r="R13" i="367"/>
  <c r="D16" i="367" s="1"/>
  <c r="D20" i="367" s="1"/>
  <c r="E18" i="367"/>
  <c r="E20" i="367" s="1"/>
  <c r="E14" i="366"/>
  <c r="E16" i="366" s="1"/>
  <c r="D12" i="365"/>
  <c r="DN7" i="365"/>
  <c r="DO7" i="365" s="1"/>
  <c r="R8" i="364"/>
  <c r="D11" i="364" s="1"/>
  <c r="D15" i="364" s="1"/>
  <c r="E13" i="364"/>
  <c r="E15" i="364" s="1"/>
  <c r="P8" i="363"/>
  <c r="R8" i="363"/>
  <c r="D11" i="363" s="1"/>
  <c r="Q8" i="363"/>
  <c r="D12" i="363" s="1"/>
  <c r="E13" i="362"/>
  <c r="E15" i="362" s="1"/>
  <c r="DN7" i="362"/>
  <c r="DO7" i="362" s="1"/>
  <c r="E13" i="361"/>
  <c r="E15" i="361" s="1"/>
  <c r="DN7" i="361"/>
  <c r="DO7" i="361" s="1"/>
  <c r="DN9" i="360"/>
  <c r="DO9" i="360" s="1"/>
  <c r="P10" i="360"/>
  <c r="R7" i="360"/>
  <c r="R10" i="360" s="1"/>
  <c r="D13" i="360" s="1"/>
  <c r="D17" i="360" s="1"/>
  <c r="E13" i="359"/>
  <c r="E15" i="359" s="1"/>
  <c r="D15" i="358"/>
  <c r="DN7" i="358"/>
  <c r="DO7" i="358" s="1"/>
  <c r="DN8" i="358"/>
  <c r="DO8" i="358" s="1"/>
  <c r="E13" i="358"/>
  <c r="E15" i="358" s="1"/>
  <c r="E13" i="357"/>
  <c r="E15" i="357" s="1"/>
  <c r="DN7" i="357"/>
  <c r="DO7" i="357" s="1"/>
  <c r="E14" i="356"/>
  <c r="E16" i="356" s="1"/>
  <c r="DN7" i="356"/>
  <c r="DO7" i="356" s="1"/>
  <c r="BO8" i="355"/>
  <c r="D11" i="355" s="1"/>
  <c r="D15" i="355" s="1"/>
  <c r="E13" i="355"/>
  <c r="E15" i="355" s="1"/>
  <c r="BO8" i="354"/>
  <c r="D11" i="354" s="1"/>
  <c r="D15" i="354" s="1"/>
  <c r="E13" i="354"/>
  <c r="E15" i="354" s="1"/>
  <c r="AT8" i="353"/>
  <c r="D11" i="353" s="1"/>
  <c r="D15" i="353" s="1"/>
  <c r="E13" i="353"/>
  <c r="E15" i="353" s="1"/>
  <c r="E13" i="352"/>
  <c r="E15" i="352" s="1"/>
  <c r="AP8" i="352"/>
  <c r="D11" i="352" s="1"/>
  <c r="D15" i="352" s="1"/>
  <c r="R8" i="351"/>
  <c r="D11" i="351" s="1"/>
  <c r="D15" i="351" s="1"/>
  <c r="E13" i="351"/>
  <c r="E15" i="351" s="1"/>
  <c r="DN8" i="350"/>
  <c r="DO8" i="350" s="1"/>
  <c r="E13" i="350"/>
  <c r="E15" i="350" s="1"/>
  <c r="DN7" i="350"/>
  <c r="DO7" i="350" s="1"/>
  <c r="DN8" i="349"/>
  <c r="DO8" i="349" s="1"/>
  <c r="E13" i="349"/>
  <c r="E15" i="349" s="1"/>
  <c r="DN7" i="349"/>
  <c r="DO7" i="349" s="1"/>
  <c r="E16" i="348"/>
  <c r="E18" i="348" s="1"/>
  <c r="R11" i="348"/>
  <c r="D14" i="348" s="1"/>
  <c r="D18" i="348" s="1"/>
  <c r="E13" i="347"/>
  <c r="E15" i="347" s="1"/>
  <c r="R8" i="347"/>
  <c r="D11" i="347" s="1"/>
  <c r="D15" i="347" s="1"/>
  <c r="DN15" i="346"/>
  <c r="DO15" i="346" s="1"/>
  <c r="E20" i="346"/>
  <c r="E22" i="346" s="1"/>
  <c r="DN7" i="346"/>
  <c r="DO7" i="346" s="1"/>
  <c r="R12" i="345"/>
  <c r="D15" i="345" s="1"/>
  <c r="D19" i="345" s="1"/>
  <c r="E17" i="345"/>
  <c r="E19" i="345" s="1"/>
  <c r="R22" i="344"/>
  <c r="D25" i="344" s="1"/>
  <c r="E27" i="344"/>
  <c r="E29" i="344" s="1"/>
  <c r="E16" i="343"/>
  <c r="E18" i="343" s="1"/>
  <c r="R11" i="343"/>
  <c r="D14" i="343" s="1"/>
  <c r="D18" i="343" s="1"/>
  <c r="E13" i="342"/>
  <c r="E15" i="342" s="1"/>
  <c r="R8" i="342"/>
  <c r="D11" i="342" s="1"/>
  <c r="D15" i="342" s="1"/>
  <c r="DN7" i="341"/>
  <c r="DO7" i="341" s="1"/>
  <c r="D12" i="341"/>
  <c r="R8" i="340"/>
  <c r="D11" i="340" s="1"/>
  <c r="D15" i="340" s="1"/>
  <c r="E13" i="340"/>
  <c r="E15" i="340" s="1"/>
  <c r="DN7" i="340"/>
  <c r="DO7" i="340" s="1"/>
  <c r="R8" i="339"/>
  <c r="D11" i="339" s="1"/>
  <c r="D15" i="339" s="1"/>
  <c r="E13" i="339"/>
  <c r="E15" i="339" s="1"/>
  <c r="DN7" i="339"/>
  <c r="DO7" i="339" s="1"/>
  <c r="E13" i="338"/>
  <c r="E15" i="338" s="1"/>
  <c r="E13" i="337"/>
  <c r="E15" i="337" s="1"/>
  <c r="P8" i="336"/>
  <c r="AT7" i="336"/>
  <c r="DN7" i="336" s="1"/>
  <c r="DO7" i="336" s="1"/>
  <c r="R9" i="335"/>
  <c r="D12" i="335" s="1"/>
  <c r="D16" i="335" s="1"/>
  <c r="E14" i="335"/>
  <c r="E16" i="335" s="1"/>
  <c r="R8" i="334"/>
  <c r="D11" i="334" s="1"/>
  <c r="D15" i="334" s="1"/>
  <c r="E13" i="334"/>
  <c r="E15" i="334" s="1"/>
  <c r="DN7" i="334"/>
  <c r="DO7" i="334" s="1"/>
  <c r="R8" i="333"/>
  <c r="D11" i="333" s="1"/>
  <c r="D15" i="333" s="1"/>
  <c r="E13" i="333"/>
  <c r="E15" i="333" s="1"/>
  <c r="AP8" i="332"/>
  <c r="D11" i="332" s="1"/>
  <c r="D15" i="332" s="1"/>
  <c r="E13" i="332"/>
  <c r="E15" i="332" s="1"/>
  <c r="R14" i="331"/>
  <c r="D17" i="331" s="1"/>
  <c r="D21" i="331" s="1"/>
  <c r="E19" i="331"/>
  <c r="E21" i="331" s="1"/>
  <c r="E13" i="330"/>
  <c r="E15" i="330" s="1"/>
  <c r="R8" i="330"/>
  <c r="D11" i="330" s="1"/>
  <c r="D15" i="330" s="1"/>
  <c r="D15" i="329"/>
  <c r="DN8" i="329"/>
  <c r="DO8" i="329" s="1"/>
  <c r="E13" i="329"/>
  <c r="E15" i="329" s="1"/>
  <c r="E13" i="328"/>
  <c r="E15" i="328" s="1"/>
  <c r="BZ8" i="328"/>
  <c r="D11" i="328" s="1"/>
  <c r="D15" i="328" s="1"/>
  <c r="BZ8" i="327"/>
  <c r="D11" i="327" s="1"/>
  <c r="D15" i="327" s="1"/>
  <c r="E13" i="327"/>
  <c r="E15" i="327" s="1"/>
  <c r="P8" i="326"/>
  <c r="R7" i="326"/>
  <c r="BZ8" i="325"/>
  <c r="D11" i="325" s="1"/>
  <c r="D15" i="325" s="1"/>
  <c r="E13" i="325"/>
  <c r="E15" i="325" s="1"/>
  <c r="DN7" i="325"/>
  <c r="DO7" i="325" s="1"/>
  <c r="BZ8" i="324"/>
  <c r="D11" i="324" s="1"/>
  <c r="D15" i="324" s="1"/>
  <c r="E13" i="324"/>
  <c r="E15" i="324" s="1"/>
  <c r="BZ8" i="323"/>
  <c r="D11" i="323" s="1"/>
  <c r="D15" i="323" s="1"/>
  <c r="E13" i="323"/>
  <c r="E15" i="323" s="1"/>
  <c r="BZ8" i="322"/>
  <c r="D11" i="322" s="1"/>
  <c r="D15" i="322" s="1"/>
  <c r="E13" i="322"/>
  <c r="E15" i="322" s="1"/>
  <c r="BZ8" i="321"/>
  <c r="D11" i="321" s="1"/>
  <c r="D15" i="321" s="1"/>
  <c r="E13" i="321"/>
  <c r="E15" i="321" s="1"/>
  <c r="E17" i="320"/>
  <c r="E19" i="320" s="1"/>
  <c r="E13" i="319"/>
  <c r="E15" i="319" s="1"/>
  <c r="DN7" i="319"/>
  <c r="DO7" i="319" s="1"/>
  <c r="BF8" i="318"/>
  <c r="D11" i="318" s="1"/>
  <c r="D15" i="318" s="1"/>
  <c r="E13" i="318"/>
  <c r="E15" i="318" s="1"/>
  <c r="E13" i="316"/>
  <c r="E15" i="316" s="1"/>
  <c r="AT7" i="315"/>
  <c r="AT8" i="315" s="1"/>
  <c r="D11" i="315" s="1"/>
  <c r="P8" i="315"/>
  <c r="BZ8" i="314"/>
  <c r="D11" i="314" s="1"/>
  <c r="D15" i="314" s="1"/>
  <c r="E13" i="314"/>
  <c r="E15" i="314" s="1"/>
  <c r="DN7" i="314"/>
  <c r="DO7" i="314" s="1"/>
  <c r="E13" i="313"/>
  <c r="E15" i="313" s="1"/>
  <c r="BE8" i="313"/>
  <c r="D11" i="313" s="1"/>
  <c r="D15" i="313" s="1"/>
  <c r="DN7" i="312"/>
  <c r="DO7" i="312" s="1"/>
  <c r="D12" i="312"/>
  <c r="AT8" i="311"/>
  <c r="D11" i="311" s="1"/>
  <c r="D15" i="311" s="1"/>
  <c r="E13" i="311"/>
  <c r="E15" i="311" s="1"/>
  <c r="DN8" i="310"/>
  <c r="DO8" i="310" s="1"/>
  <c r="E13" i="310"/>
  <c r="E15" i="310" s="1"/>
  <c r="DN7" i="310"/>
  <c r="DO7" i="310" s="1"/>
  <c r="D15" i="310"/>
  <c r="BZ8" i="308"/>
  <c r="D11" i="308" s="1"/>
  <c r="D15" i="308" s="1"/>
  <c r="E13" i="308"/>
  <c r="E15" i="308" s="1"/>
  <c r="D15" i="307"/>
  <c r="DN8" i="307"/>
  <c r="DO8" i="307" s="1"/>
  <c r="E13" i="307"/>
  <c r="E15" i="307" s="1"/>
  <c r="AS8" i="306"/>
  <c r="D11" i="306" s="1"/>
  <c r="D15" i="306" s="1"/>
  <c r="DN8" i="306"/>
  <c r="DO8" i="306" s="1"/>
  <c r="E13" i="306"/>
  <c r="E15" i="306" s="1"/>
  <c r="E13" i="305"/>
  <c r="E15" i="305" s="1"/>
  <c r="AT8" i="305"/>
  <c r="D11" i="305" s="1"/>
  <c r="D15" i="305" s="1"/>
  <c r="CY8" i="304"/>
  <c r="D11" i="304" s="1"/>
  <c r="D15" i="304" s="1"/>
  <c r="E13" i="304"/>
  <c r="E15" i="304" s="1"/>
  <c r="AT8" i="303"/>
  <c r="D11" i="303" s="1"/>
  <c r="D15" i="303" s="1"/>
  <c r="E13" i="303"/>
  <c r="E15" i="303" s="1"/>
  <c r="DN7" i="303"/>
  <c r="DO7" i="303" s="1"/>
  <c r="E16" i="301"/>
  <c r="E18" i="301" s="1"/>
  <c r="E16" i="300"/>
  <c r="E18" i="300" s="1"/>
  <c r="D11" i="299"/>
  <c r="D18" i="299" s="1"/>
  <c r="BZ8" i="298"/>
  <c r="D11" i="298" s="1"/>
  <c r="D18" i="298" s="1"/>
  <c r="E16" i="298"/>
  <c r="E18" i="298" s="1"/>
  <c r="BP8" i="297"/>
  <c r="D11" i="297" s="1"/>
  <c r="D18" i="297" s="1"/>
  <c r="E16" i="297"/>
  <c r="E18" i="297" s="1"/>
  <c r="BP9" i="296"/>
  <c r="D12" i="296" s="1"/>
  <c r="D16" i="296" s="1"/>
  <c r="DN8" i="295"/>
  <c r="DO8" i="295" s="1"/>
  <c r="E13" i="295"/>
  <c r="E15" i="295" s="1"/>
  <c r="DN7" i="295"/>
  <c r="DO7" i="295" s="1"/>
  <c r="P8" i="294"/>
  <c r="AT8" i="294"/>
  <c r="D11" i="294" s="1"/>
  <c r="D15" i="294" s="1"/>
  <c r="BO8" i="293"/>
  <c r="D11" i="293" s="1"/>
  <c r="D15" i="293" s="1"/>
  <c r="E13" i="293"/>
  <c r="E15" i="293" s="1"/>
  <c r="DN7" i="293"/>
  <c r="DO7" i="293" s="1"/>
  <c r="D11" i="292"/>
  <c r="D15" i="292" s="1"/>
  <c r="E13" i="292"/>
  <c r="E15" i="292" s="1"/>
  <c r="AT7" i="291"/>
  <c r="DN7" i="291" s="1"/>
  <c r="DO7" i="291" s="1"/>
  <c r="P8" i="291"/>
  <c r="E14" i="290"/>
  <c r="E16" i="290" s="1"/>
  <c r="DM9" i="290"/>
  <c r="D12" i="290" s="1"/>
  <c r="D16" i="290" s="1"/>
  <c r="E14" i="289"/>
  <c r="E16" i="289" s="1"/>
  <c r="DM9" i="289"/>
  <c r="D12" i="289" s="1"/>
  <c r="D16" i="289" s="1"/>
  <c r="E17" i="288"/>
  <c r="E19" i="288" s="1"/>
  <c r="AN10" i="288"/>
  <c r="DN10" i="288" s="1"/>
  <c r="AN8" i="285"/>
  <c r="DN7" i="285"/>
  <c r="DO7" i="285" s="1"/>
  <c r="DN8" i="394" l="1"/>
  <c r="DO8" i="394" s="1"/>
  <c r="D15" i="392"/>
  <c r="DN8" i="334"/>
  <c r="DO8" i="334" s="1"/>
  <c r="DN11" i="343"/>
  <c r="DO11" i="343" s="1"/>
  <c r="DN8" i="395"/>
  <c r="DO8" i="395" s="1"/>
  <c r="DN7" i="299"/>
  <c r="DO7" i="299" s="1"/>
  <c r="BZ11" i="320"/>
  <c r="D15" i="320" s="1"/>
  <c r="D19" i="320" s="1"/>
  <c r="DN8" i="393"/>
  <c r="DO8" i="393" s="1"/>
  <c r="CZ8" i="390"/>
  <c r="CZ8" i="389"/>
  <c r="D11" i="389" s="1"/>
  <c r="D24" i="389" s="1"/>
  <c r="D24" i="388"/>
  <c r="CZ8" i="387"/>
  <c r="DN7" i="385"/>
  <c r="DO7" i="385" s="1"/>
  <c r="D15" i="382"/>
  <c r="AR8" i="381"/>
  <c r="DN7" i="381"/>
  <c r="DO7" i="381" s="1"/>
  <c r="BZ8" i="379"/>
  <c r="D11" i="379" s="1"/>
  <c r="D15" i="379" s="1"/>
  <c r="D15" i="377"/>
  <c r="DN8" i="374"/>
  <c r="DO8" i="374" s="1"/>
  <c r="DN9" i="370"/>
  <c r="DO9" i="370" s="1"/>
  <c r="AS8" i="369"/>
  <c r="D11" i="369" s="1"/>
  <c r="D15" i="369" s="1"/>
  <c r="DN8" i="368"/>
  <c r="DO8" i="368" s="1"/>
  <c r="D15" i="365"/>
  <c r="D15" i="363"/>
  <c r="DN8" i="362"/>
  <c r="DO8" i="362" s="1"/>
  <c r="DN8" i="361"/>
  <c r="DO8" i="361" s="1"/>
  <c r="DN9" i="356"/>
  <c r="DO9" i="356" s="1"/>
  <c r="DN8" i="355"/>
  <c r="DO8" i="355" s="1"/>
  <c r="DN8" i="353"/>
  <c r="DO8" i="353" s="1"/>
  <c r="D29" i="344"/>
  <c r="DN22" i="344"/>
  <c r="DO22" i="344" s="1"/>
  <c r="DN8" i="333"/>
  <c r="DO8" i="333" s="1"/>
  <c r="DN14" i="331"/>
  <c r="DO14" i="331" s="1"/>
  <c r="DN8" i="330"/>
  <c r="DO8" i="330" s="1"/>
  <c r="DN8" i="322"/>
  <c r="DO8" i="322" s="1"/>
  <c r="DN8" i="318"/>
  <c r="DO8" i="318" s="1"/>
  <c r="D11" i="373"/>
  <c r="D15" i="373" s="1"/>
  <c r="DN8" i="373"/>
  <c r="DO8" i="373" s="1"/>
  <c r="D16" i="407"/>
  <c r="D20" i="407" s="1"/>
  <c r="DN13" i="407"/>
  <c r="DO13" i="407" s="1"/>
  <c r="D11" i="400"/>
  <c r="D15" i="400" s="1"/>
  <c r="DN8" i="400"/>
  <c r="DO8" i="400" s="1"/>
  <c r="D11" i="338"/>
  <c r="D15" i="338" s="1"/>
  <c r="DN8" i="338"/>
  <c r="DO8" i="338" s="1"/>
  <c r="D11" i="316"/>
  <c r="D15" i="316" s="1"/>
  <c r="DN8" i="316"/>
  <c r="DO8" i="316" s="1"/>
  <c r="DN11" i="320"/>
  <c r="DO11" i="320" s="1"/>
  <c r="DN8" i="323"/>
  <c r="DO8" i="323" s="1"/>
  <c r="DN8" i="332"/>
  <c r="DO8" i="332" s="1"/>
  <c r="AT8" i="336"/>
  <c r="D11" i="336" s="1"/>
  <c r="D15" i="336" s="1"/>
  <c r="DN8" i="339"/>
  <c r="DO8" i="339" s="1"/>
  <c r="DN8" i="340"/>
  <c r="DO8" i="340" s="1"/>
  <c r="R8" i="341"/>
  <c r="D11" i="341" s="1"/>
  <c r="D15" i="341" s="1"/>
  <c r="DN12" i="345"/>
  <c r="DO12" i="345" s="1"/>
  <c r="DN8" i="351"/>
  <c r="DO8" i="351" s="1"/>
  <c r="DN8" i="354"/>
  <c r="DO8" i="354" s="1"/>
  <c r="DN8" i="359"/>
  <c r="DO8" i="359" s="1"/>
  <c r="DN9" i="366"/>
  <c r="DO9" i="366" s="1"/>
  <c r="DN8" i="376"/>
  <c r="DO8" i="376" s="1"/>
  <c r="DN8" i="382"/>
  <c r="DO8" i="382" s="1"/>
  <c r="DN8" i="386"/>
  <c r="DO8" i="386" s="1"/>
  <c r="DN13" i="405"/>
  <c r="DO13" i="405" s="1"/>
  <c r="DN13" i="411"/>
  <c r="DO13" i="411" s="1"/>
  <c r="DN13" i="419"/>
  <c r="DO13" i="419" s="1"/>
  <c r="D15" i="359"/>
  <c r="R13" i="406"/>
  <c r="D15" i="315"/>
  <c r="DN8" i="319"/>
  <c r="DO8" i="319" s="1"/>
  <c r="Y9" i="397"/>
  <c r="D12" i="397" s="1"/>
  <c r="D16" i="397" s="1"/>
  <c r="AT8" i="391"/>
  <c r="DO7" i="288"/>
  <c r="D13" i="288"/>
  <c r="AN10" i="285"/>
  <c r="D19" i="285" s="1"/>
  <c r="D14" i="285"/>
  <c r="DN7" i="315"/>
  <c r="DO7" i="315" s="1"/>
  <c r="DN8" i="325"/>
  <c r="DO8" i="325" s="1"/>
  <c r="DN8" i="327"/>
  <c r="DO8" i="327" s="1"/>
  <c r="DN9" i="335"/>
  <c r="DO9" i="335" s="1"/>
  <c r="DN8" i="337"/>
  <c r="DO8" i="337" s="1"/>
  <c r="DN8" i="357"/>
  <c r="DO8" i="357" s="1"/>
  <c r="DN8" i="364"/>
  <c r="DO8" i="364" s="1"/>
  <c r="DN13" i="367"/>
  <c r="DO13" i="367" s="1"/>
  <c r="DN8" i="378"/>
  <c r="DO8" i="378" s="1"/>
  <c r="DN8" i="388"/>
  <c r="DO8" i="388" s="1"/>
  <c r="DN8" i="392"/>
  <c r="DO8" i="392" s="1"/>
  <c r="DN8" i="401"/>
  <c r="DO8" i="401" s="1"/>
  <c r="DN8" i="403"/>
  <c r="DO8" i="403" s="1"/>
  <c r="DN13" i="409"/>
  <c r="DO13" i="409" s="1"/>
  <c r="DN8" i="244"/>
  <c r="DO8" i="244" s="1"/>
  <c r="D13" i="244"/>
  <c r="DN8" i="314"/>
  <c r="DO8" i="314" s="1"/>
  <c r="DN8" i="311"/>
  <c r="DO8" i="311" s="1"/>
  <c r="DN8" i="308"/>
  <c r="DO8" i="308" s="1"/>
  <c r="DN8" i="304"/>
  <c r="DO8" i="304" s="1"/>
  <c r="DN8" i="303"/>
  <c r="DO8" i="303" s="1"/>
  <c r="D18" i="302"/>
  <c r="DN7" i="301"/>
  <c r="DO7" i="301" s="1"/>
  <c r="DN8" i="301"/>
  <c r="DO8" i="301" s="1"/>
  <c r="DN8" i="300"/>
  <c r="DO8" i="300" s="1"/>
  <c r="DN8" i="299"/>
  <c r="DO8" i="299" s="1"/>
  <c r="DN8" i="297"/>
  <c r="DO8" i="297" s="1"/>
  <c r="DN9" i="296"/>
  <c r="DO9" i="296" s="1"/>
  <c r="DN7" i="292"/>
  <c r="DO7" i="292" s="1"/>
  <c r="DN8" i="292"/>
  <c r="DO8" i="292" s="1"/>
  <c r="DN9" i="289"/>
  <c r="DO9" i="289" s="1"/>
  <c r="D19" i="288"/>
  <c r="D19" i="287"/>
  <c r="DN10" i="287"/>
  <c r="DO10" i="287" s="1"/>
  <c r="DN8" i="285"/>
  <c r="DO8" i="285" s="1"/>
  <c r="AN7" i="244"/>
  <c r="DN13" i="420"/>
  <c r="DO13" i="420" s="1"/>
  <c r="DN13" i="414"/>
  <c r="DO13" i="414" s="1"/>
  <c r="DN13" i="413"/>
  <c r="DO13" i="413" s="1"/>
  <c r="R13" i="412"/>
  <c r="D16" i="412" s="1"/>
  <c r="D20" i="412" s="1"/>
  <c r="E18" i="412"/>
  <c r="E20" i="412" s="1"/>
  <c r="DN13" i="408"/>
  <c r="DO13" i="408" s="1"/>
  <c r="DN13" i="404"/>
  <c r="DO13" i="404" s="1"/>
  <c r="E13" i="402"/>
  <c r="E15" i="402" s="1"/>
  <c r="CY8" i="402"/>
  <c r="D11" i="402" s="1"/>
  <c r="D15" i="402" s="1"/>
  <c r="DN8" i="399"/>
  <c r="DO8" i="399" s="1"/>
  <c r="DN8" i="398"/>
  <c r="DO8" i="398" s="1"/>
  <c r="E14" i="397"/>
  <c r="E16" i="397" s="1"/>
  <c r="DN7" i="396"/>
  <c r="DO7" i="396" s="1"/>
  <c r="DN8" i="380"/>
  <c r="DO8" i="380" s="1"/>
  <c r="E13" i="379"/>
  <c r="E15" i="379" s="1"/>
  <c r="DN8" i="377"/>
  <c r="DO8" i="377" s="1"/>
  <c r="E13" i="377"/>
  <c r="E15" i="377" s="1"/>
  <c r="DN8" i="375"/>
  <c r="DO8" i="375" s="1"/>
  <c r="DN8" i="372"/>
  <c r="DO8" i="372" s="1"/>
  <c r="E13" i="371"/>
  <c r="E15" i="371" s="1"/>
  <c r="AS8" i="371"/>
  <c r="D11" i="371" s="1"/>
  <c r="D15" i="371" s="1"/>
  <c r="DN7" i="371"/>
  <c r="DO7" i="371" s="1"/>
  <c r="DN8" i="365"/>
  <c r="DO8" i="365" s="1"/>
  <c r="E13" i="365"/>
  <c r="E15" i="365" s="1"/>
  <c r="DN8" i="363"/>
  <c r="DO8" i="363" s="1"/>
  <c r="E13" i="363"/>
  <c r="E15" i="363" s="1"/>
  <c r="DN10" i="360"/>
  <c r="DO10" i="360" s="1"/>
  <c r="E15" i="360"/>
  <c r="E17" i="360" s="1"/>
  <c r="DN7" i="360"/>
  <c r="DO7" i="360" s="1"/>
  <c r="DN8" i="352"/>
  <c r="DO8" i="352" s="1"/>
  <c r="DN11" i="348"/>
  <c r="DO11" i="348" s="1"/>
  <c r="DN8" i="347"/>
  <c r="DO8" i="347" s="1"/>
  <c r="DN8" i="342"/>
  <c r="DO8" i="342" s="1"/>
  <c r="E13" i="341"/>
  <c r="E15" i="341" s="1"/>
  <c r="E13" i="336"/>
  <c r="E15" i="336" s="1"/>
  <c r="DN8" i="328"/>
  <c r="DO8" i="328" s="1"/>
  <c r="R8" i="326"/>
  <c r="D11" i="326" s="1"/>
  <c r="D15" i="326" s="1"/>
  <c r="E13" i="326"/>
  <c r="E15" i="326" s="1"/>
  <c r="DN7" i="326"/>
  <c r="DO7" i="326" s="1"/>
  <c r="DN8" i="324"/>
  <c r="DO8" i="324" s="1"/>
  <c r="DN8" i="321"/>
  <c r="DO8" i="321" s="1"/>
  <c r="DN8" i="315"/>
  <c r="DO8" i="315" s="1"/>
  <c r="E13" i="315"/>
  <c r="E15" i="315" s="1"/>
  <c r="DN8" i="313"/>
  <c r="DO8" i="313" s="1"/>
  <c r="AT8" i="312"/>
  <c r="D11" i="312" s="1"/>
  <c r="D15" i="312" s="1"/>
  <c r="E13" i="312"/>
  <c r="E15" i="312" s="1"/>
  <c r="DN8" i="305"/>
  <c r="DO8" i="305" s="1"/>
  <c r="DN8" i="298"/>
  <c r="DO8" i="298" s="1"/>
  <c r="DN8" i="294"/>
  <c r="DO8" i="294" s="1"/>
  <c r="E13" i="294"/>
  <c r="E15" i="294" s="1"/>
  <c r="DN8" i="293"/>
  <c r="DO8" i="293" s="1"/>
  <c r="AT8" i="291"/>
  <c r="D11" i="291" s="1"/>
  <c r="D15" i="291" s="1"/>
  <c r="E13" i="291"/>
  <c r="E15" i="291" s="1"/>
  <c r="DN9" i="290"/>
  <c r="DO9" i="290" s="1"/>
  <c r="DO10" i="288"/>
  <c r="E17" i="285"/>
  <c r="E19" i="285" s="1"/>
  <c r="E15" i="244"/>
  <c r="E17" i="244" s="1"/>
  <c r="DN8" i="336" l="1"/>
  <c r="DO8" i="336" s="1"/>
  <c r="D11" i="390"/>
  <c r="D24" i="390" s="1"/>
  <c r="DN10" i="285"/>
  <c r="DO10" i="285" s="1"/>
  <c r="DN9" i="397"/>
  <c r="DO9" i="397" s="1"/>
  <c r="D24" i="387"/>
  <c r="D11" i="387"/>
  <c r="DN8" i="390"/>
  <c r="DO8" i="390" s="1"/>
  <c r="DN8" i="389"/>
  <c r="DO8" i="389" s="1"/>
  <c r="DN8" i="387"/>
  <c r="DO8" i="387" s="1"/>
  <c r="D11" i="381"/>
  <c r="D15" i="381" s="1"/>
  <c r="DN8" i="381"/>
  <c r="DO8" i="381" s="1"/>
  <c r="DN8" i="379"/>
  <c r="DO8" i="379" s="1"/>
  <c r="DN8" i="369"/>
  <c r="DO8" i="369" s="1"/>
  <c r="DN8" i="341"/>
  <c r="DO8" i="341" s="1"/>
  <c r="D11" i="391"/>
  <c r="D15" i="391" s="1"/>
  <c r="DN8" i="391"/>
  <c r="DO8" i="391" s="1"/>
  <c r="D16" i="406"/>
  <c r="D20" i="406" s="1"/>
  <c r="DN13" i="406"/>
  <c r="DO13" i="406" s="1"/>
  <c r="DN7" i="244"/>
  <c r="DO7" i="244" s="1"/>
  <c r="D12" i="244"/>
  <c r="AN9" i="244"/>
  <c r="DN8" i="326"/>
  <c r="DO8" i="326" s="1"/>
  <c r="DN13" i="412"/>
  <c r="DO13" i="412" s="1"/>
  <c r="D24" i="385"/>
  <c r="DN8" i="385"/>
  <c r="DO8" i="385" s="1"/>
  <c r="DN8" i="312"/>
  <c r="DO8" i="312" s="1"/>
  <c r="DN8" i="302"/>
  <c r="DO8" i="302" s="1"/>
  <c r="DN8" i="291"/>
  <c r="DO8" i="291" s="1"/>
  <c r="DN9" i="244"/>
  <c r="DO9" i="244" s="1"/>
  <c r="DN8" i="402"/>
  <c r="DO8" i="402" s="1"/>
  <c r="D11" i="396"/>
  <c r="D15" i="396" s="1"/>
  <c r="DN8" i="371"/>
  <c r="DO8" i="371" s="1"/>
  <c r="D17" i="244" l="1"/>
</calcChain>
</file>

<file path=xl/sharedStrings.xml><?xml version="1.0" encoding="utf-8"?>
<sst xmlns="http://schemas.openxmlformats.org/spreadsheetml/2006/main" count="27105" uniqueCount="816">
  <si>
    <t>ARTERRA HOTEL AND RESORT</t>
  </si>
  <si>
    <t>NOTE: If Goods, withhold 1%, if services withhold 2%</t>
  </si>
  <si>
    <t>Summary of Replenishment</t>
  </si>
  <si>
    <t>Pls indicate RR number</t>
  </si>
  <si>
    <t>DATE</t>
  </si>
  <si>
    <t>CPO Number</t>
  </si>
  <si>
    <t>PCV Number</t>
  </si>
  <si>
    <t>PAID OUT BY</t>
  </si>
  <si>
    <t>PAYEE</t>
  </si>
  <si>
    <t>ADDRESS</t>
  </si>
  <si>
    <t>TIN</t>
  </si>
  <si>
    <t>POST REFERENCE</t>
  </si>
  <si>
    <t>RR NUMBER</t>
  </si>
  <si>
    <t>PARTICULARS</t>
  </si>
  <si>
    <t>QTY</t>
  </si>
  <si>
    <t>UNIT PRICE</t>
  </si>
  <si>
    <t>TOTAL COST</t>
  </si>
  <si>
    <t>TOTAL CPO</t>
  </si>
  <si>
    <t>NV / V</t>
  </si>
  <si>
    <t>A/P W/HOLDING TAX</t>
  </si>
  <si>
    <t>A/R INPUT TAX</t>
  </si>
  <si>
    <t>INVENTORY</t>
  </si>
  <si>
    <t>ADVANCES</t>
  </si>
  <si>
    <t>Salaries&amp; wages</t>
  </si>
  <si>
    <t>BANQUET EXPENSE</t>
  </si>
  <si>
    <t>TRANSPO. EXP</t>
  </si>
  <si>
    <t>REPAIRS &amp; MAINTENANCE</t>
  </si>
  <si>
    <t>POSTAGE EXPENSE</t>
  </si>
  <si>
    <t>PRINTING &amp; STATIONERY</t>
  </si>
  <si>
    <t>ADVERTISING &amp; PROMO</t>
  </si>
  <si>
    <t>TAXES &amp; LICENSES</t>
  </si>
  <si>
    <t>Taxes and</t>
  </si>
  <si>
    <t>EMPLOYEES MEALS</t>
  </si>
  <si>
    <t>Official</t>
  </si>
  <si>
    <t>Contracted</t>
  </si>
  <si>
    <t>MISCELLANEOUS</t>
  </si>
  <si>
    <t>Operating</t>
  </si>
  <si>
    <t>Engineering</t>
  </si>
  <si>
    <t>Office</t>
  </si>
  <si>
    <t>Operating Equipment</t>
  </si>
  <si>
    <t>Improvement</t>
  </si>
  <si>
    <t>Cleaning</t>
  </si>
  <si>
    <t>Furniture</t>
  </si>
  <si>
    <t>Rental</t>
  </si>
  <si>
    <t xml:space="preserve">Music &amp; </t>
  </si>
  <si>
    <t>Wages,</t>
  </si>
  <si>
    <t>Related</t>
  </si>
  <si>
    <t>Fuel &amp; Oil</t>
  </si>
  <si>
    <t>PARKING TICKET / FARE</t>
  </si>
  <si>
    <t>Bunker</t>
  </si>
  <si>
    <t>Airconditioning &amp; Refrigeration</t>
  </si>
  <si>
    <t>Office Supplies Expense</t>
  </si>
  <si>
    <t>Notarial</t>
  </si>
  <si>
    <t>Com. Tax</t>
  </si>
  <si>
    <t>BIR</t>
  </si>
  <si>
    <t>Brgy.</t>
  </si>
  <si>
    <t>Licenses-</t>
  </si>
  <si>
    <t>Realty Tax</t>
  </si>
  <si>
    <t>Reservation</t>
  </si>
  <si>
    <t>Communication-</t>
  </si>
  <si>
    <t>TELEPHONE</t>
  </si>
  <si>
    <t>STAFF MEALS</t>
  </si>
  <si>
    <t>PURCHASING TRIPS</t>
  </si>
  <si>
    <t>A&amp;G</t>
  </si>
  <si>
    <t>SHUTTLE BUS</t>
  </si>
  <si>
    <t>Business</t>
  </si>
  <si>
    <t>Services</t>
  </si>
  <si>
    <t>Freight</t>
  </si>
  <si>
    <t>Acc. Exp.</t>
  </si>
  <si>
    <t xml:space="preserve">Other Expense </t>
  </si>
  <si>
    <t>BANK CHARGE</t>
  </si>
  <si>
    <t>PHIC</t>
  </si>
  <si>
    <t>COGS</t>
  </si>
  <si>
    <t>Due from Affiliated Company</t>
  </si>
  <si>
    <t>Food</t>
  </si>
  <si>
    <t>Beverage</t>
  </si>
  <si>
    <t>Kitchen Fuel</t>
  </si>
  <si>
    <t>Gift Shoppe</t>
  </si>
  <si>
    <t>SuppliesCleaning</t>
  </si>
  <si>
    <t>Guest Amenities</t>
  </si>
  <si>
    <t>Paper</t>
  </si>
  <si>
    <t>Supplies</t>
  </si>
  <si>
    <t>Land</t>
  </si>
  <si>
    <t>Bldg - rooms</t>
  </si>
  <si>
    <t>F&amp;B</t>
  </si>
  <si>
    <t>POMEC</t>
  </si>
  <si>
    <t>PPE</t>
  </si>
  <si>
    <t>Bldg</t>
  </si>
  <si>
    <t>&amp; Fixtures</t>
  </si>
  <si>
    <t>Bar/Kitchen Utensils-F&amp;B</t>
  </si>
  <si>
    <t>Others</t>
  </si>
  <si>
    <t>Employees</t>
  </si>
  <si>
    <t>oncall</t>
  </si>
  <si>
    <t>Expense</t>
  </si>
  <si>
    <t>Entertainment</t>
  </si>
  <si>
    <t>others</t>
  </si>
  <si>
    <t>Fuel</t>
  </si>
  <si>
    <t>Rooms</t>
  </si>
  <si>
    <t>Bldg.</t>
  </si>
  <si>
    <t>S &amp; R</t>
  </si>
  <si>
    <t>Computer</t>
  </si>
  <si>
    <t>vehicle</t>
  </si>
  <si>
    <t>Pomec</t>
  </si>
  <si>
    <t>F &amp; B</t>
  </si>
  <si>
    <t>Genset</t>
  </si>
  <si>
    <t>Membership</t>
  </si>
  <si>
    <t>Adm</t>
  </si>
  <si>
    <t>Admin</t>
  </si>
  <si>
    <t>Materials</t>
  </si>
  <si>
    <t>SEMINAR</t>
  </si>
  <si>
    <t>fees</t>
  </si>
  <si>
    <t>Cert.</t>
  </si>
  <si>
    <t>Clearance</t>
  </si>
  <si>
    <t>General</t>
  </si>
  <si>
    <t>EXPENSE</t>
  </si>
  <si>
    <t>Internet</t>
  </si>
  <si>
    <t>Cellphone</t>
  </si>
  <si>
    <t>Trip</t>
  </si>
  <si>
    <t>A &amp; G</t>
  </si>
  <si>
    <t>Exp</t>
  </si>
  <si>
    <t>F &amp; B - Décor</t>
  </si>
  <si>
    <t>Medicines</t>
  </si>
  <si>
    <t>F &amp; B - Rel. Exp.</t>
  </si>
  <si>
    <t>Christmas Exp.</t>
  </si>
  <si>
    <t>Miscellaneous</t>
  </si>
  <si>
    <t>OOD</t>
  </si>
  <si>
    <t>EWT</t>
  </si>
  <si>
    <t>ID FOR EMPLOYMENT</t>
  </si>
  <si>
    <t>Other Expense-OOD</t>
  </si>
  <si>
    <t>Other Expense-Rooms</t>
  </si>
  <si>
    <t>A  &amp; G</t>
  </si>
  <si>
    <t>ER</t>
  </si>
  <si>
    <t>EE</t>
  </si>
  <si>
    <t>SSS Conti ER</t>
  </si>
  <si>
    <t>SOTO DAVAO</t>
  </si>
  <si>
    <t>SOTO ILOILO</t>
  </si>
  <si>
    <t>SANTORINI</t>
  </si>
  <si>
    <t>LA BREZA</t>
  </si>
  <si>
    <t>AQUAMIRA</t>
  </si>
  <si>
    <t xml:space="preserve">STRADELLA </t>
  </si>
  <si>
    <t>SPLENDIDO COUNTRY CLUB</t>
  </si>
  <si>
    <t>SPLENDIDO HOTEL</t>
  </si>
  <si>
    <t>CRESTA MONTE</t>
  </si>
  <si>
    <t>CLUB MOROCCO</t>
  </si>
  <si>
    <t>VISTA MAR</t>
  </si>
  <si>
    <t>LA MIRADA</t>
  </si>
  <si>
    <t>SOTOGRANDE</t>
  </si>
  <si>
    <t>TOTAL</t>
  </si>
  <si>
    <t>V</t>
  </si>
  <si>
    <t>Dr</t>
  </si>
  <si>
    <t>Cr</t>
  </si>
  <si>
    <t>Description</t>
  </si>
  <si>
    <t>INPUT TAX</t>
  </si>
  <si>
    <t>HOUSE FUND</t>
  </si>
  <si>
    <t>Memo:</t>
  </si>
  <si>
    <t>Arterra Hotel and Resort</t>
  </si>
  <si>
    <t>TRADE SHOW</t>
  </si>
  <si>
    <t>DÉCOR-F &amp; B</t>
  </si>
  <si>
    <t xml:space="preserve"> TIN </t>
  </si>
  <si>
    <t xml:space="preserve"> QTY </t>
  </si>
  <si>
    <t xml:space="preserve"> UNIT PRICE </t>
  </si>
  <si>
    <t xml:space="preserve"> TOTAL COST </t>
  </si>
  <si>
    <t xml:space="preserve"> TOTAL CPO </t>
  </si>
  <si>
    <t xml:space="preserve"> NV / V </t>
  </si>
  <si>
    <t xml:space="preserve"> A/P W/HOLDING TAX </t>
  </si>
  <si>
    <t xml:space="preserve"> A/R INPUT TAX </t>
  </si>
  <si>
    <t xml:space="preserve"> INVENTORY </t>
  </si>
  <si>
    <t xml:space="preserve"> ADVANCES </t>
  </si>
  <si>
    <t xml:space="preserve"> Salaries&amp; wages </t>
  </si>
  <si>
    <t xml:space="preserve"> BANQUET EXPENSE </t>
  </si>
  <si>
    <t xml:space="preserve"> TRANSPO. EXP </t>
  </si>
  <si>
    <t xml:space="preserve"> REPAIRS &amp; MAINTENANCE </t>
  </si>
  <si>
    <t xml:space="preserve"> POSTAGE EXPENSE </t>
  </si>
  <si>
    <t xml:space="preserve"> PRINTING &amp; STATIONERY </t>
  </si>
  <si>
    <t xml:space="preserve"> ADVERTISING &amp; PROMO </t>
  </si>
  <si>
    <t xml:space="preserve"> TAXES &amp; LICENSES </t>
  </si>
  <si>
    <t xml:space="preserve"> Taxes and </t>
  </si>
  <si>
    <t xml:space="preserve"> EMPLOYEES MEALS </t>
  </si>
  <si>
    <t xml:space="preserve"> Official </t>
  </si>
  <si>
    <t xml:space="preserve"> Contracted </t>
  </si>
  <si>
    <t xml:space="preserve"> MISCELLANEOUS </t>
  </si>
  <si>
    <t xml:space="preserve"> Operating </t>
  </si>
  <si>
    <t xml:space="preserve"> Engineering </t>
  </si>
  <si>
    <t xml:space="preserve"> Office </t>
  </si>
  <si>
    <t xml:space="preserve"> Operating Equipment </t>
  </si>
  <si>
    <t xml:space="preserve"> Improvement </t>
  </si>
  <si>
    <t xml:space="preserve"> Cleaning </t>
  </si>
  <si>
    <t xml:space="preserve"> Furniture </t>
  </si>
  <si>
    <t xml:space="preserve"> Rental </t>
  </si>
  <si>
    <t xml:space="preserve"> Music &amp;  </t>
  </si>
  <si>
    <t xml:space="preserve"> Wages, </t>
  </si>
  <si>
    <t xml:space="preserve"> Related </t>
  </si>
  <si>
    <t xml:space="preserve"> Fuel &amp; Oil </t>
  </si>
  <si>
    <t xml:space="preserve"> PARKING TICKET / FARE </t>
  </si>
  <si>
    <t xml:space="preserve"> Bunker </t>
  </si>
  <si>
    <t xml:space="preserve"> Airconditioning &amp; Refrigeration </t>
  </si>
  <si>
    <t xml:space="preserve"> Office Supplies Expense </t>
  </si>
  <si>
    <t xml:space="preserve"> Notarial </t>
  </si>
  <si>
    <t xml:space="preserve"> Com. Tax </t>
  </si>
  <si>
    <t xml:space="preserve"> BIR </t>
  </si>
  <si>
    <t xml:space="preserve"> Brgy. </t>
  </si>
  <si>
    <t xml:space="preserve"> Licenses- </t>
  </si>
  <si>
    <t xml:space="preserve"> Realty Tax </t>
  </si>
  <si>
    <t xml:space="preserve"> Reservation </t>
  </si>
  <si>
    <t xml:space="preserve"> Communication- </t>
  </si>
  <si>
    <t xml:space="preserve"> TELEPHONE </t>
  </si>
  <si>
    <t xml:space="preserve"> STAFF MEALS </t>
  </si>
  <si>
    <t xml:space="preserve"> PURCHASING TRIPS </t>
  </si>
  <si>
    <t xml:space="preserve"> A&amp;G </t>
  </si>
  <si>
    <t xml:space="preserve"> SHUTTLE BUS </t>
  </si>
  <si>
    <t xml:space="preserve"> Business </t>
  </si>
  <si>
    <t xml:space="preserve"> Services </t>
  </si>
  <si>
    <t xml:space="preserve"> Freight </t>
  </si>
  <si>
    <t xml:space="preserve"> Acc. Exp. </t>
  </si>
  <si>
    <t xml:space="preserve"> Other Expense  </t>
  </si>
  <si>
    <t xml:space="preserve"> BANK CHARGE </t>
  </si>
  <si>
    <t xml:space="preserve"> PHIC </t>
  </si>
  <si>
    <t xml:space="preserve"> COGS </t>
  </si>
  <si>
    <t xml:space="preserve"> Due from Affiliated Company </t>
  </si>
  <si>
    <t xml:space="preserve"> Food </t>
  </si>
  <si>
    <t xml:space="preserve"> Beverage </t>
  </si>
  <si>
    <t xml:space="preserve"> Kitchen Fuel </t>
  </si>
  <si>
    <t xml:space="preserve"> Gift Shoppe </t>
  </si>
  <si>
    <t xml:space="preserve"> SuppliesCleaning </t>
  </si>
  <si>
    <t xml:space="preserve"> Guest Amenities </t>
  </si>
  <si>
    <t xml:space="preserve"> Paper </t>
  </si>
  <si>
    <t xml:space="preserve"> Supplies </t>
  </si>
  <si>
    <t xml:space="preserve"> Land </t>
  </si>
  <si>
    <t xml:space="preserve"> Bldg - rooms </t>
  </si>
  <si>
    <t xml:space="preserve"> F&amp;B </t>
  </si>
  <si>
    <t xml:space="preserve"> POMEC </t>
  </si>
  <si>
    <t xml:space="preserve"> PPE </t>
  </si>
  <si>
    <t xml:space="preserve"> Bldg </t>
  </si>
  <si>
    <t xml:space="preserve"> &amp; Fixtures </t>
  </si>
  <si>
    <t xml:space="preserve"> Bar/Kitchen Utensils-F&amp;B </t>
  </si>
  <si>
    <t xml:space="preserve"> Others </t>
  </si>
  <si>
    <t xml:space="preserve"> Employees </t>
  </si>
  <si>
    <t xml:space="preserve"> oncall </t>
  </si>
  <si>
    <t xml:space="preserve"> Expense </t>
  </si>
  <si>
    <t xml:space="preserve"> Entertainment </t>
  </si>
  <si>
    <t xml:space="preserve"> others </t>
  </si>
  <si>
    <t xml:space="preserve"> Fuel </t>
  </si>
  <si>
    <t xml:space="preserve"> Rooms </t>
  </si>
  <si>
    <t xml:space="preserve"> Bldg. </t>
  </si>
  <si>
    <t xml:space="preserve"> S &amp; R </t>
  </si>
  <si>
    <t xml:space="preserve"> Computer </t>
  </si>
  <si>
    <t xml:space="preserve"> vehicle </t>
  </si>
  <si>
    <t xml:space="preserve"> Pomec </t>
  </si>
  <si>
    <t xml:space="preserve"> F &amp; B </t>
  </si>
  <si>
    <t xml:space="preserve"> Genset </t>
  </si>
  <si>
    <t xml:space="preserve"> Membership </t>
  </si>
  <si>
    <t xml:space="preserve"> Adm </t>
  </si>
  <si>
    <t xml:space="preserve"> Admin </t>
  </si>
  <si>
    <t xml:space="preserve"> Materials </t>
  </si>
  <si>
    <t xml:space="preserve"> SEMINAR </t>
  </si>
  <si>
    <t xml:space="preserve"> fees </t>
  </si>
  <si>
    <t xml:space="preserve"> Cert. </t>
  </si>
  <si>
    <t xml:space="preserve"> Clearance </t>
  </si>
  <si>
    <t xml:space="preserve"> General </t>
  </si>
  <si>
    <t xml:space="preserve"> EXPENSE </t>
  </si>
  <si>
    <t xml:space="preserve"> Internet </t>
  </si>
  <si>
    <t xml:space="preserve"> Cellphone </t>
  </si>
  <si>
    <t xml:space="preserve"> Trip </t>
  </si>
  <si>
    <t xml:space="preserve"> A &amp; G </t>
  </si>
  <si>
    <t xml:space="preserve"> Exp </t>
  </si>
  <si>
    <t xml:space="preserve"> F &amp; B - Décor </t>
  </si>
  <si>
    <t xml:space="preserve"> Medicines </t>
  </si>
  <si>
    <t xml:space="preserve"> F &amp; B - Rel. Exp. </t>
  </si>
  <si>
    <t xml:space="preserve"> Christmas Exp. </t>
  </si>
  <si>
    <t xml:space="preserve"> Miscellaneous </t>
  </si>
  <si>
    <t xml:space="preserve"> OOD </t>
  </si>
  <si>
    <t xml:space="preserve"> EWT </t>
  </si>
  <si>
    <t xml:space="preserve"> ID FOR EMPLOYMENT </t>
  </si>
  <si>
    <t xml:space="preserve"> Other Expense-OOD </t>
  </si>
  <si>
    <t xml:space="preserve"> Other Expense-Rooms </t>
  </si>
  <si>
    <t xml:space="preserve"> A  &amp; G </t>
  </si>
  <si>
    <t xml:space="preserve"> ER </t>
  </si>
  <si>
    <t xml:space="preserve"> EE </t>
  </si>
  <si>
    <t xml:space="preserve"> SSS Conti ER </t>
  </si>
  <si>
    <t xml:space="preserve"> SOTO DAVAO </t>
  </si>
  <si>
    <t xml:space="preserve"> SOTO ILOILO </t>
  </si>
  <si>
    <t xml:space="preserve"> SANTORINI </t>
  </si>
  <si>
    <t xml:space="preserve"> LA BREZA </t>
  </si>
  <si>
    <t xml:space="preserve"> AQUAMIRA </t>
  </si>
  <si>
    <t xml:space="preserve"> STRADELLA  </t>
  </si>
  <si>
    <t xml:space="preserve"> SPLENDIDO COUNTRY CLUB </t>
  </si>
  <si>
    <t xml:space="preserve"> SPLENDIDO HOTEL </t>
  </si>
  <si>
    <t xml:space="preserve"> CRESTA MONTE </t>
  </si>
  <si>
    <t xml:space="preserve"> CLUB MOROCCO </t>
  </si>
  <si>
    <t xml:space="preserve"> VISTA MAR </t>
  </si>
  <si>
    <t xml:space="preserve"> LA MIRADA </t>
  </si>
  <si>
    <t xml:space="preserve"> SOTOGRANDE </t>
  </si>
  <si>
    <t xml:space="preserve"> TOTAL </t>
  </si>
  <si>
    <t xml:space="preserve"> -   </t>
  </si>
  <si>
    <t xml:space="preserve"> V </t>
  </si>
  <si>
    <t>00-Jan-00</t>
  </si>
  <si>
    <t>In payment for using housefund received on January 00, 1900 with SI# PR# RR# CPO#</t>
  </si>
  <si>
    <t>Recording input VAT for expenses and purchases made using house fund for January 00, 1900</t>
  </si>
  <si>
    <t>Recording the tax withheld for expenses and purchases using the house fund received on January 00, 1900</t>
  </si>
  <si>
    <t>Recording house fund expenses for replenishment on January 00, 1900</t>
  </si>
  <si>
    <t>To record house fund expenses on January 00, 1900 with PCV#</t>
  </si>
  <si>
    <t>KIMBERLY DEGAMO</t>
  </si>
  <si>
    <t>ON CALL PAYROLL- F&amp;B SERVICE</t>
  </si>
  <si>
    <t>ON CALL PAYROLL- POMEC</t>
  </si>
  <si>
    <t>NV</t>
  </si>
  <si>
    <t>ON CALL PAYROLL- PRODUCTION</t>
  </si>
  <si>
    <t xml:space="preserve">NV </t>
  </si>
  <si>
    <t>SALARIES &amp; WAGES- SERVICE</t>
  </si>
  <si>
    <t>SALARIES &amp; WAGES- PRODUCTION</t>
  </si>
  <si>
    <t>SALARIES &amp; WAGES- POMEC</t>
  </si>
  <si>
    <t>SALARIES &amp; WAGES- F&amp;B SERVICE</t>
  </si>
  <si>
    <t>ON CALL PAYROLL- F&amp;B PRODUCTION</t>
  </si>
  <si>
    <t>SALARIES AND WAGES- F&amp;B SERVICE</t>
  </si>
  <si>
    <t>SALARIES AND WAGES- PRODUCTION</t>
  </si>
  <si>
    <t>SALARIES AND WAGES- POMEC</t>
  </si>
  <si>
    <t>ON CALL PAYROLL- SERVICE</t>
  </si>
  <si>
    <t>AILYN GULLANO</t>
  </si>
  <si>
    <t>JAYCEL'S BEDSPACER</t>
  </si>
  <si>
    <t xml:space="preserve">BOARDING HOUSE DEPOSIT </t>
  </si>
  <si>
    <t>BOARDING HOUSE PAYMENT</t>
  </si>
  <si>
    <t>EMPLOYEES BENEFITS</t>
  </si>
  <si>
    <t>JAYCEL'S APARTMENT</t>
  </si>
  <si>
    <t>BOARDING HOUSE ADVANCE PAYMENT</t>
  </si>
  <si>
    <t>BOARDING HOUSE DEPOSIT</t>
  </si>
  <si>
    <t>BIEN ESPELETA</t>
  </si>
  <si>
    <t>GOLDEN GREAT VALUE PROPERTIES INC</t>
  </si>
  <si>
    <t>MANDAUE RECLAMATION AREA</t>
  </si>
  <si>
    <t>245-916-353-000</t>
  </si>
  <si>
    <t>06000181588</t>
  </si>
  <si>
    <t>PARKING TICKET</t>
  </si>
  <si>
    <t>TRANSPO EXPENSE- PARKING TICKET</t>
  </si>
  <si>
    <t>JOLLIBEE PARKMALL</t>
  </si>
  <si>
    <t>TIPOLO MANDAUE CITY</t>
  </si>
  <si>
    <t>003-460-168-132</t>
  </si>
  <si>
    <t>JB0969</t>
  </si>
  <si>
    <t>MEALS</t>
  </si>
  <si>
    <t>ADVERTISING &amp; PROMO- SERVICES</t>
  </si>
  <si>
    <t>ROSE PHARMACY INCORPORATED</t>
  </si>
  <si>
    <t>000-310-457-022</t>
  </si>
  <si>
    <t>550750</t>
  </si>
  <si>
    <t xml:space="preserve">NATURES SPRING PURIFIED </t>
  </si>
  <si>
    <t>ATSUSHI SAITO</t>
  </si>
  <si>
    <t>INSULAR SQUARE</t>
  </si>
  <si>
    <t>JP RIZAL, TABOK MANDAUE CITY</t>
  </si>
  <si>
    <t>406-456-345-00001</t>
  </si>
  <si>
    <t>229095</t>
  </si>
  <si>
    <t>229094</t>
  </si>
  <si>
    <t>ZION CTS PRINTING</t>
  </si>
  <si>
    <t>COPIES BIR</t>
  </si>
  <si>
    <t>COPIES EMAIL</t>
  </si>
  <si>
    <t>NOTARIAL FEE- PROFESSIONAL FEE/LEGAL- A&amp;G</t>
  </si>
  <si>
    <t>BAGUIO LAW OFFICE</t>
  </si>
  <si>
    <t>PUSOK LLC</t>
  </si>
  <si>
    <t>ACKNOWLEDGEMENT RECEIPT</t>
  </si>
  <si>
    <t>WELL AND VIC KAN-ANAN</t>
  </si>
  <si>
    <t>400-636-325-00002</t>
  </si>
  <si>
    <t>6587</t>
  </si>
  <si>
    <t>EMPLOYEES MEAL- STAFF MEAL</t>
  </si>
  <si>
    <t>MCIAA</t>
  </si>
  <si>
    <t>MACTAN INTERNATIONAL AIRPORT</t>
  </si>
  <si>
    <t>000-652-481-00000</t>
  </si>
  <si>
    <t>2500004997</t>
  </si>
  <si>
    <t>STORAGE FEE</t>
  </si>
  <si>
    <t>DFAC SOTO A/R</t>
  </si>
  <si>
    <t>DFAC VISTAMAR A/R</t>
  </si>
  <si>
    <t>DFAC LAMIRADA A/R</t>
  </si>
  <si>
    <t>In payment for storage fee for cargo of souveniers (PHILTOA) using housefund received on September 01, 2025 with SI#2500004997 CPO#4158</t>
  </si>
  <si>
    <t>PHILIPPINE AIRLINES</t>
  </si>
  <si>
    <t xml:space="preserve">MACTAN INTERNATIONAL AIRPORT </t>
  </si>
  <si>
    <t>000-597-645-004</t>
  </si>
  <si>
    <t>CA/CEB/000000000272182</t>
  </si>
  <si>
    <t>CARGO</t>
  </si>
  <si>
    <t>POSTAGE, TELEPAX AND TELEPHONE</t>
  </si>
  <si>
    <t>In payment for cargo fee from cebu to mactan for souveniers (PHILTOA) using housefund received on September 01, 2025 with SI#CA/CEB/000000000272182 CPO#4158</t>
  </si>
  <si>
    <t>CA/CEB/000000000272184</t>
  </si>
  <si>
    <t>CARGO FEE</t>
  </si>
  <si>
    <t>In payment for storage fee for cargo of files from davao to mactan using housefund received on September 01, 2025 with SI#CA/CEB/000000000272184 CPO#4158</t>
  </si>
  <si>
    <t>CA/CEB/000000000272186</t>
  </si>
  <si>
    <t xml:space="preserve">CARGO FEE </t>
  </si>
  <si>
    <t>In payment for cargo of souveniers from manila to mactan using housefund received on September 01, 2025 with SI#CA/CEB/000000000272186 CPO#4158</t>
  </si>
  <si>
    <t>FARE SUBSIDY</t>
  </si>
  <si>
    <t>TRANSPO EXPENSE- FARE</t>
  </si>
  <si>
    <t>JADE KIMBERLY MONARES C/O KIM DEGAMO</t>
  </si>
  <si>
    <t>JACKELYN ABORDO</t>
  </si>
  <si>
    <t>WASH AND WEAR LAUNDRY SHOP</t>
  </si>
  <si>
    <t>MACTAN LLC</t>
  </si>
  <si>
    <t>422-007-110-00003</t>
  </si>
  <si>
    <t>274</t>
  </si>
  <si>
    <t>LAUNDRY</t>
  </si>
  <si>
    <t>COGS- OOD</t>
  </si>
  <si>
    <t>AILYN GUILLANO</t>
  </si>
  <si>
    <t>GRAB</t>
  </si>
  <si>
    <t>FARE</t>
  </si>
  <si>
    <t>KEITH YBANEZ</t>
  </si>
  <si>
    <t>602-605-948-00010</t>
  </si>
  <si>
    <t>10022063</t>
  </si>
  <si>
    <t>DIESEL</t>
  </si>
  <si>
    <t>TRANSPO EXPENSE- FUEL &amp; OIL</t>
  </si>
  <si>
    <t>GLOBAL PARKING MANAGEMENT INC</t>
  </si>
  <si>
    <t>NORTH RECLAMATION AREA MANDAUE CITY</t>
  </si>
  <si>
    <t>009-287-914-029</t>
  </si>
  <si>
    <t>2000198134</t>
  </si>
  <si>
    <t>TRANSPO EXPENSE- PARKING FEE</t>
  </si>
  <si>
    <t>GOLDEN ARCHES DEVELOPMENT CORPORATION</t>
  </si>
  <si>
    <t>IPOLO MANDAE CITY</t>
  </si>
  <si>
    <t>000121242-374</t>
  </si>
  <si>
    <t>579240</t>
  </si>
  <si>
    <t>EMPLOYEES - STAFF MEAL</t>
  </si>
  <si>
    <t>AYALALAND MALL INC</t>
  </si>
  <si>
    <t>IT PARK CEBU CITY</t>
  </si>
  <si>
    <t>008-882-645-00015</t>
  </si>
  <si>
    <t>50000170567</t>
  </si>
  <si>
    <t>ARMI AN VARGAS</t>
  </si>
  <si>
    <t>A-8AKPUTJWWKSNAV</t>
  </si>
  <si>
    <t>000-597-645-021</t>
  </si>
  <si>
    <t>CA/MNL/000000000953200</t>
  </si>
  <si>
    <t>CARG0</t>
  </si>
  <si>
    <t>RUEL &amp; JUSAN GOTONG BATANGAS EATERY</t>
  </si>
  <si>
    <t>EMPLOYEE- STAFF MEAL</t>
  </si>
  <si>
    <t>ARMI ANN VARGAS</t>
  </si>
  <si>
    <t>TAXI</t>
  </si>
  <si>
    <t xml:space="preserve"> ;j </t>
  </si>
  <si>
    <t>KARLA TIGULLO</t>
  </si>
  <si>
    <t>COAST PACIFIC GOLDEN MILESTONE CORPORATION</t>
  </si>
  <si>
    <t>MARIBAGO LLC</t>
  </si>
  <si>
    <t>470-388-171-00002</t>
  </si>
  <si>
    <t>215263</t>
  </si>
  <si>
    <t>D' FRADA SERVICES INC</t>
  </si>
  <si>
    <t>007-092-567-00004</t>
  </si>
  <si>
    <t>10000104660048</t>
  </si>
  <si>
    <t>KA TUNYINGS CAFÉ</t>
  </si>
  <si>
    <t>PASAY CITY</t>
  </si>
  <si>
    <t>008-994-815-005</t>
  </si>
  <si>
    <t>325574</t>
  </si>
  <si>
    <t>7 ELEVEN</t>
  </si>
  <si>
    <t>CAINTA RIZAL</t>
  </si>
  <si>
    <t>000-390-189-0833</t>
  </si>
  <si>
    <t>1003537</t>
  </si>
  <si>
    <t>HALL MARK GIFT BAG</t>
  </si>
  <si>
    <t>WILKINS DISTILLED</t>
  </si>
  <si>
    <t>COKE LIGHT CAN</t>
  </si>
  <si>
    <t>INVENTORY PAPER</t>
  </si>
  <si>
    <t>EMPLOYEES- STAFF MEAL</t>
  </si>
  <si>
    <t>In payment for employees staff meal for travel expense going to manila (Unrecorded for the month of July 2025) using housefund received on July 30, 2025 with SI#1003537 CPO#4151</t>
  </si>
  <si>
    <t>7 ELLEVEN</t>
  </si>
  <si>
    <t>100237538</t>
  </si>
  <si>
    <t>JOLLIBEE STA LUCIA GRANDMALL</t>
  </si>
  <si>
    <t>008-176-551-023</t>
  </si>
  <si>
    <t>100214228</t>
  </si>
  <si>
    <t>RAZONS OF GUAGUA</t>
  </si>
  <si>
    <t>ANTIPOLO CITY</t>
  </si>
  <si>
    <t>230-180-398-00074</t>
  </si>
  <si>
    <t>217917</t>
  </si>
  <si>
    <t>FARINAS BEST ILOCOS EMPANADA INC</t>
  </si>
  <si>
    <t>1054</t>
  </si>
  <si>
    <t>KNOXPORT INC</t>
  </si>
  <si>
    <t>008-188-059-00094</t>
  </si>
  <si>
    <t>2-217987</t>
  </si>
  <si>
    <t>MACTAN CEBU THE BAKERY</t>
  </si>
  <si>
    <t>MACTAN CEBU INTERNATIONAL AIRPORL LLC</t>
  </si>
  <si>
    <t>009-922-253-012</t>
  </si>
  <si>
    <t>41597</t>
  </si>
  <si>
    <t>A-86DUDRFW2FD5AV</t>
  </si>
  <si>
    <t>DONNA LYN CHAEL</t>
  </si>
  <si>
    <t>SAVEMORE MARKET</t>
  </si>
  <si>
    <t>207-961-175-00078</t>
  </si>
  <si>
    <t>16-00048312</t>
  </si>
  <si>
    <t>SQUID RINGS</t>
  </si>
  <si>
    <t xml:space="preserve">INVENTORY FOOD </t>
  </si>
  <si>
    <t>LEONOR GAMBOA</t>
  </si>
  <si>
    <t>CARBON MARKET ERMITA</t>
  </si>
  <si>
    <t>408-945-024-00000</t>
  </si>
  <si>
    <t>28076</t>
  </si>
  <si>
    <t>WATERMELON</t>
  </si>
  <si>
    <t>INVENTORY FOOD</t>
  </si>
  <si>
    <t>28074</t>
  </si>
  <si>
    <t>3106</t>
  </si>
  <si>
    <t>RIPE MANGO</t>
  </si>
  <si>
    <t>GARDAVA</t>
  </si>
  <si>
    <t>CABBAGE</t>
  </si>
  <si>
    <t>CUCUMBER</t>
  </si>
  <si>
    <t>POTATO</t>
  </si>
  <si>
    <t>ROMAINE</t>
  </si>
  <si>
    <t>JERCY DERILON</t>
  </si>
  <si>
    <t>NICOLE ANGEL VILLAMARZO</t>
  </si>
  <si>
    <t>ACCOUSTIC SINGER</t>
  </si>
  <si>
    <t>BANQUET EXPENSE- MUSIC ENTERTAINMENT</t>
  </si>
  <si>
    <t>GEORGY MEATSHOP</t>
  </si>
  <si>
    <t>PAGSABUNGAN MANDAUE CITY</t>
  </si>
  <si>
    <t>AMERICAN RIBS</t>
  </si>
  <si>
    <t>MANDAUE CITY</t>
  </si>
  <si>
    <t>735-626-813-00001</t>
  </si>
  <si>
    <t>2006</t>
  </si>
  <si>
    <t>2340</t>
  </si>
  <si>
    <t>PORK CASING</t>
  </si>
  <si>
    <t>2001</t>
  </si>
  <si>
    <t>3085</t>
  </si>
  <si>
    <t>PORK BELLY HUMBA CUT</t>
  </si>
  <si>
    <t>PORK CASING STEAK CUT</t>
  </si>
  <si>
    <t>ROBINSONS GALLERIA CEBU</t>
  </si>
  <si>
    <t>000-361-376-00064</t>
  </si>
  <si>
    <t>1455858</t>
  </si>
  <si>
    <t>TIHIK CORPORATION</t>
  </si>
  <si>
    <t>SUBANGDAKU MANDAUE CITY</t>
  </si>
  <si>
    <t>008-486-078-008</t>
  </si>
  <si>
    <t>CK3247</t>
  </si>
  <si>
    <t xml:space="preserve"> </t>
  </si>
  <si>
    <t>MARKET</t>
  </si>
  <si>
    <t>3477</t>
  </si>
  <si>
    <t>LUMPIA WRAPPER</t>
  </si>
  <si>
    <t>3478</t>
  </si>
  <si>
    <t>ANGEL BOTONG</t>
  </si>
  <si>
    <t>3479</t>
  </si>
  <si>
    <t>BUKO</t>
  </si>
  <si>
    <t>SAAC BUAYA MARKET</t>
  </si>
  <si>
    <t>SAAC BUAYA LLC</t>
  </si>
  <si>
    <t>3480</t>
  </si>
  <si>
    <t>7064083</t>
  </si>
  <si>
    <t>ROBINSON SUPERMARKET CORPORATION</t>
  </si>
  <si>
    <t>GALLERIA CEBU CITY</t>
  </si>
  <si>
    <t>000-405-340-129</t>
  </si>
  <si>
    <t>34039</t>
  </si>
  <si>
    <t>3481</t>
  </si>
  <si>
    <t>LANGKA</t>
  </si>
  <si>
    <t>34038</t>
  </si>
  <si>
    <t>3482</t>
  </si>
  <si>
    <t>WHEAT BREAD</t>
  </si>
  <si>
    <t>REGULAR SLICE GARDENIA</t>
  </si>
  <si>
    <t>THICK SLICE GARDENIA</t>
  </si>
  <si>
    <t>LANGKA SUREBUY</t>
  </si>
  <si>
    <t>METRO SUPERMARKET</t>
  </si>
  <si>
    <t>226-527-915-015</t>
  </si>
  <si>
    <t>560505</t>
  </si>
  <si>
    <t>3483,3484</t>
  </si>
  <si>
    <t>PENNE REGATI DE ELENA</t>
  </si>
  <si>
    <t>LONG SPAGHETTI ROYAL</t>
  </si>
  <si>
    <t>HONEY</t>
  </si>
  <si>
    <t>EVAPORADA</t>
  </si>
  <si>
    <t>LOLA FOODS SAGO</t>
  </si>
  <si>
    <t>TJ SAGO SMALL</t>
  </si>
  <si>
    <t>NESTLE ALL PURPOSE CREAM</t>
  </si>
  <si>
    <t>KNOR LIQUID SEASONING</t>
  </si>
  <si>
    <t>ANGEL EVAPORADA</t>
  </si>
  <si>
    <t>COWBELL CONDENSADA</t>
  </si>
  <si>
    <t>DEL MONTE KETCHUP</t>
  </si>
  <si>
    <t>NESTLE LEMON</t>
  </si>
  <si>
    <t>COCO MAMA FISH GATA</t>
  </si>
  <si>
    <t>EDEN CHEESE</t>
  </si>
  <si>
    <t>CHIZ BOY  GRATED PARMESAN</t>
  </si>
  <si>
    <t>DONA LYN CHAEL</t>
  </si>
  <si>
    <t>COLONNADE MARKET</t>
  </si>
  <si>
    <t>CENTRO MANDAUE CITY</t>
  </si>
  <si>
    <t>200-017-869-001</t>
  </si>
  <si>
    <t>1120607329</t>
  </si>
  <si>
    <t>3485</t>
  </si>
  <si>
    <t>CRAB PANCIT CANTON</t>
  </si>
  <si>
    <t>KNOR CHICKEN PORK</t>
  </si>
  <si>
    <t>MUSHROOM</t>
  </si>
  <si>
    <t>TANG ORANGE</t>
  </si>
  <si>
    <t>TANG PINEAPPLE</t>
  </si>
  <si>
    <t>1120607328</t>
  </si>
  <si>
    <t>3486</t>
  </si>
  <si>
    <t>SUPER GOLDEN BIHON</t>
  </si>
  <si>
    <t>VERMICELLI SOT</t>
  </si>
  <si>
    <t>TOMATO PASTE</t>
  </si>
  <si>
    <t>PANDAN</t>
  </si>
  <si>
    <t>TABLEYA</t>
  </si>
  <si>
    <t>PURE TABLEYA</t>
  </si>
  <si>
    <t>IMT SAN EXT</t>
  </si>
  <si>
    <t>DELMONTE TOMATO</t>
  </si>
  <si>
    <t>1120607327</t>
  </si>
  <si>
    <t>3487</t>
  </si>
  <si>
    <t>MR HAT GUL UNF BLK</t>
  </si>
  <si>
    <t>MANDAUE CITY CEBU</t>
  </si>
  <si>
    <t>560507</t>
  </si>
  <si>
    <t>3488</t>
  </si>
  <si>
    <t>CLARA OLE STRAWBERRY JAM</t>
  </si>
  <si>
    <t>PINEAPPLE JAM</t>
  </si>
  <si>
    <t>MANGO JAM</t>
  </si>
  <si>
    <t>KNOR CHICKEN CUBES</t>
  </si>
  <si>
    <t>SUPER METRO MANDAUE</t>
  </si>
  <si>
    <t>560506</t>
  </si>
  <si>
    <t>3489</t>
  </si>
  <si>
    <t>DONA ELANA WINE</t>
  </si>
  <si>
    <t>INVENTORY BEVERAGE</t>
  </si>
  <si>
    <t>560503</t>
  </si>
  <si>
    <t>3490</t>
  </si>
  <si>
    <t>NESTLE CLASSIC</t>
  </si>
  <si>
    <t>560502</t>
  </si>
  <si>
    <t>3491</t>
  </si>
  <si>
    <t>BATANGAS BREW SPECIAL</t>
  </si>
  <si>
    <t>JERCY DERILO</t>
  </si>
  <si>
    <t>NICCI JANE ANOOS</t>
  </si>
  <si>
    <t>43</t>
  </si>
  <si>
    <t>ACCOUSTIC SINGER FEE</t>
  </si>
  <si>
    <t>BANQUET EXPENSE- MUSIC &amp; ENTERTAINMENT</t>
  </si>
  <si>
    <t xml:space="preserve">GOLDEN GREAT VALUE PROPERTIES </t>
  </si>
  <si>
    <t>NORTH RECLAMATION AREA</t>
  </si>
  <si>
    <t>6000137153</t>
  </si>
  <si>
    <t xml:space="preserve">TIPOLO MANDAUE CITY </t>
  </si>
  <si>
    <t>553294</t>
  </si>
  <si>
    <t>NATURES SPRING</t>
  </si>
  <si>
    <t>ADVERTISING PROMO</t>
  </si>
  <si>
    <t>400-636-325-00000</t>
  </si>
  <si>
    <t>1922</t>
  </si>
  <si>
    <t>BUSTAMANTE AXEL</t>
  </si>
  <si>
    <t>RISHEL FISH VENDOR</t>
  </si>
  <si>
    <t>PASIL CEBU CITY</t>
  </si>
  <si>
    <t>213-422-097-001</t>
  </si>
  <si>
    <t>73207</t>
  </si>
  <si>
    <t>2817</t>
  </si>
  <si>
    <t>BANGUS BONELESS</t>
  </si>
  <si>
    <t>PANAO SHELL</t>
  </si>
  <si>
    <t>AVANTVEND RETAILERS INC</t>
  </si>
  <si>
    <t>NRA MANDAUE CITY</t>
  </si>
  <si>
    <t>2014</t>
  </si>
  <si>
    <t>2818</t>
  </si>
  <si>
    <t>CASING STEAK</t>
  </si>
  <si>
    <t>2015</t>
  </si>
  <si>
    <t>2819</t>
  </si>
  <si>
    <t xml:space="preserve">LONGGANIZA </t>
  </si>
  <si>
    <t xml:space="preserve">TOBY'S SPORTS </t>
  </si>
  <si>
    <t>MABOLO CEBU CITY</t>
  </si>
  <si>
    <t>000-060-348-026</t>
  </si>
  <si>
    <t>16488</t>
  </si>
  <si>
    <t>2985</t>
  </si>
  <si>
    <t>BASKETBALL MOLTEN</t>
  </si>
  <si>
    <t>OTHER EXPENSE</t>
  </si>
  <si>
    <t>28077</t>
  </si>
  <si>
    <t>3086</t>
  </si>
  <si>
    <t xml:space="preserve">PAPAYA </t>
  </si>
  <si>
    <t>GINGER</t>
  </si>
  <si>
    <t>GLOBE TELECOM</t>
  </si>
  <si>
    <t>GLOBE PAYMENT</t>
  </si>
  <si>
    <t>00057923</t>
  </si>
  <si>
    <t>GLOBE</t>
  </si>
  <si>
    <t>GLOBE BILL</t>
  </si>
  <si>
    <t>POSTAGE EXPENSE- A&amp;G</t>
  </si>
  <si>
    <t>00056179</t>
  </si>
  <si>
    <t>AVANTVEND</t>
  </si>
  <si>
    <t>3349</t>
  </si>
  <si>
    <t>CORNED BEEF</t>
  </si>
  <si>
    <t>JESSY CHOR</t>
  </si>
  <si>
    <t>3093</t>
  </si>
  <si>
    <t>SHRIMP</t>
  </si>
  <si>
    <t>3094</t>
  </si>
  <si>
    <t>SQUID</t>
  </si>
  <si>
    <t>MACTAN DEW REFILLING STATION</t>
  </si>
  <si>
    <t>BANKAL LLC</t>
  </si>
  <si>
    <t>3095</t>
  </si>
  <si>
    <t>SWAKTO COKE</t>
  </si>
  <si>
    <t>SWAKTO SPRITE</t>
  </si>
  <si>
    <t>9000115377</t>
  </si>
  <si>
    <t>DFAC-SOTO</t>
  </si>
  <si>
    <t>DFAC-LAMIRADA</t>
  </si>
  <si>
    <t>DFAC- VISTA MAR</t>
  </si>
  <si>
    <t>In payment for acknowledgement receipt for notary of papers for Vistamar, Sotogrande, and Lamirada hotel using housefund received on September 04, 2025 with CPO#4171</t>
  </si>
  <si>
    <t>ELSIE- MARTINS EATERY</t>
  </si>
  <si>
    <t>180-817-740-00000</t>
  </si>
  <si>
    <t>8232</t>
  </si>
  <si>
    <t>DFAC- LAMIRADA</t>
  </si>
  <si>
    <t>In payment for 2 pax of Lamirada employees staff meal during outside transactions in using housefund received on September 04, 2025 with SI#8232 CPO#4171</t>
  </si>
  <si>
    <t>DFAC SOTO- A/R</t>
  </si>
  <si>
    <t>DFAC LAMIRADA- A/R</t>
  </si>
  <si>
    <t>DFAC VISTAMAR- A/R</t>
  </si>
  <si>
    <t>In payment for employees staff meal for 1 pax of employee using housefund received on September 01, 2025 with SI#6587 CPO#4158</t>
  </si>
  <si>
    <t xml:space="preserve">   </t>
  </si>
  <si>
    <t>EASY GAS CONVENIENCE STATION</t>
  </si>
  <si>
    <t>KIMBERLY DEGAM0</t>
  </si>
  <si>
    <t xml:space="preserve">                                                        </t>
  </si>
  <si>
    <t>PCV6690-6729</t>
  </si>
  <si>
    <t>PCV6730-6767</t>
  </si>
  <si>
    <t>LIZZIE ANDALES C/O KIM DEGAMO</t>
  </si>
  <si>
    <t>ON CALL- POMEC</t>
  </si>
  <si>
    <t>SALARIES AND WAGES ON CALL- POMEC</t>
  </si>
  <si>
    <t>ON CALL- F&amp;B SERVICE</t>
  </si>
  <si>
    <t>SALARIES AND WAGES ON CALL- F&amp;B SERVICE</t>
  </si>
  <si>
    <t>In payment for salaries and wages on call for pomec for the period of August 3-9, 2025 using housefund received on August 09, 2025 with CPO#4264</t>
  </si>
  <si>
    <t xml:space="preserve">  </t>
  </si>
  <si>
    <t xml:space="preserve">DELIVERY FEE </t>
  </si>
  <si>
    <t>FURNITURES &amp; FIXTURES</t>
  </si>
  <si>
    <t>AXEL BUSTAMANTE</t>
  </si>
  <si>
    <t>LOTUS DRAGON</t>
  </si>
  <si>
    <t>010-793-070-00036</t>
  </si>
  <si>
    <t>19626</t>
  </si>
  <si>
    <t>FUEL &amp; OIL</t>
  </si>
  <si>
    <t>MEGAN DUROPAN</t>
  </si>
  <si>
    <t>META PLATFORMS</t>
  </si>
  <si>
    <t>MERRION ROAD IRELAND</t>
  </si>
  <si>
    <t>FACEBOOK ADS</t>
  </si>
  <si>
    <t>TIKTOK ADS</t>
  </si>
  <si>
    <t>675-991-392</t>
  </si>
  <si>
    <t>GSC GAS STATION</t>
  </si>
  <si>
    <t>256-687-300-00006</t>
  </si>
  <si>
    <t>43837</t>
  </si>
  <si>
    <t>FUEL</t>
  </si>
  <si>
    <t>142970</t>
  </si>
  <si>
    <t>EMPLOYEE STAFF MEAL</t>
  </si>
  <si>
    <t>JOLLIBEE NORTH RECLAMATION FREEMONT FOODS CORPORATION</t>
  </si>
  <si>
    <t>JB0695</t>
  </si>
  <si>
    <t>AMREL BEAUTY AND MASSAGE</t>
  </si>
  <si>
    <t>226-242-707-00000</t>
  </si>
  <si>
    <t>2969</t>
  </si>
  <si>
    <t>SWEDISH MASSAGE</t>
  </si>
  <si>
    <t>LIMWELL AUGUSTO</t>
  </si>
  <si>
    <t>F1RSTENERGY CORP</t>
  </si>
  <si>
    <t>SUBABASBAS LLC</t>
  </si>
  <si>
    <t>748-737-968-00003</t>
  </si>
  <si>
    <t>43182</t>
  </si>
  <si>
    <t>FUEL- DIESEL</t>
  </si>
  <si>
    <t>BPI</t>
  </si>
  <si>
    <t>REFUND OF PHILTOA EXPENSE</t>
  </si>
  <si>
    <t>TRADESHOW</t>
  </si>
  <si>
    <t>STELLA ATINEN</t>
  </si>
  <si>
    <t>PARKMALL ALLOWANCE</t>
  </si>
  <si>
    <t>MY FOOD RESOURCES INC</t>
  </si>
  <si>
    <t>IBABAO ESTANCIA MANDAUE CITY</t>
  </si>
  <si>
    <t>291-158-018-003</t>
  </si>
  <si>
    <t>M10397</t>
  </si>
  <si>
    <t>DIATOMS FUEL INC</t>
  </si>
  <si>
    <t>MAGUIKAY MANDAUE CITY</t>
  </si>
  <si>
    <t>452-357-458-00000</t>
  </si>
  <si>
    <t>624667</t>
  </si>
  <si>
    <t>FUEL- DSL</t>
  </si>
  <si>
    <t>LAND TRANSPORTATION OFFICE</t>
  </si>
  <si>
    <t>LAPU LAPU CITY HALL</t>
  </si>
  <si>
    <t>0760-000000585397</t>
  </si>
  <si>
    <t>RENEWAL OF TOYOTA</t>
  </si>
  <si>
    <t>TRANSPO EXPENSE</t>
  </si>
  <si>
    <t>LIGHT FUELS CORPORATION</t>
  </si>
  <si>
    <t>MANTUYONG MANDAUE CITY</t>
  </si>
  <si>
    <t>768-684-176-00003</t>
  </si>
  <si>
    <t>19720</t>
  </si>
  <si>
    <t>LIGHT DIESEL</t>
  </si>
  <si>
    <t>PLK PHILIPPINES INC</t>
  </si>
  <si>
    <t>PASAY CITY MOA COMPLEX</t>
  </si>
  <si>
    <t>010-026-709-014</t>
  </si>
  <si>
    <t>4334</t>
  </si>
  <si>
    <t>DFAC SOTO DAVAO A/R</t>
  </si>
  <si>
    <t>DFAC SOTO ILOILO A/R</t>
  </si>
  <si>
    <t>DFAC- SANTORINI A/R</t>
  </si>
  <si>
    <t>DFAC- LABREZA A/R</t>
  </si>
  <si>
    <t>DFAC- AQUAMIRA A/R</t>
  </si>
  <si>
    <t>DFAC- STRADELLA A/R</t>
  </si>
  <si>
    <t>DFAC- VISTA MAR A/R</t>
  </si>
  <si>
    <t>DFAC- LAMIRADA A/R</t>
  </si>
  <si>
    <t>DFAC- SOTOGRANDE A/R</t>
  </si>
  <si>
    <t>DFAC- CLUb MORROCO A/R</t>
  </si>
  <si>
    <t>ALFAMART TRADING PHILIPPINES INC</t>
  </si>
  <si>
    <t>ALFAMART SM MANILA</t>
  </si>
  <si>
    <t>008-685-624-01068</t>
  </si>
  <si>
    <t>70185</t>
  </si>
  <si>
    <t>ABSOLUTED WATER</t>
  </si>
  <si>
    <t>In payment for 1 piece of 500ml of absoluted water in PHILTOA for travel expense A/R to all properties using housefund received on September 04, 2025 with SI#70185 CPO#4165</t>
  </si>
  <si>
    <t>In payment for employees meal in PHILTOA for travel expense A/R to all properties using housefund received on September 04, 2025 with SI#4334 CPO#4165</t>
  </si>
  <si>
    <t xml:space="preserve">BIEN ESPELETA </t>
  </si>
  <si>
    <t>SMC SKYWAY CORPORATION</t>
  </si>
  <si>
    <t>ST. FRANCIS STREET ORTIGAS CENTER MANDALUTYONG</t>
  </si>
  <si>
    <t>004-625-830-0000</t>
  </si>
  <si>
    <t>2083252</t>
  </si>
  <si>
    <t>TOLL FEE</t>
  </si>
  <si>
    <t>In payment for toll fee for travel allowance expense during PHILTOA trip using housefund received on September 08, 2025 with SI#2083252 CPO#4165</t>
  </si>
  <si>
    <t>DFAC-SOTO ILOILO A/R</t>
  </si>
  <si>
    <t>DFAC- SOTO DAVAO A/R</t>
  </si>
  <si>
    <t xml:space="preserve">GRANTLINE INC </t>
  </si>
  <si>
    <t>MALL OF ASIA COMPLEX PASAY CITY</t>
  </si>
  <si>
    <t>008-176-821-071</t>
  </si>
  <si>
    <t>2-717873</t>
  </si>
  <si>
    <t>In payment for 6 pax of employees staff meal in PHILTOA for travel allowance expense A/R to all properties using housefund received on September 04, 2025 with SI#2-717873 CPO#4165</t>
  </si>
  <si>
    <t>In payment for grab from Lamirada Hotel to Cebu Mactan Airport Ground level for travel allowance expense in PHILTOA using housefund received on September 03, 2025 with CPO#4165</t>
  </si>
  <si>
    <t>In payment for grab from Mactan Cebu International Airport to Lamirada Hotel for travel allowance expense in PHILTOA A/R to all properties using housefund received on September 08, 2025 with CPO#4165</t>
  </si>
  <si>
    <t>JADE KIMBERLY MONARES C/O KIMBERLY DEGAMO</t>
  </si>
  <si>
    <t>LKB OIL GAS STATION</t>
  </si>
  <si>
    <t>610-630-376-00009</t>
  </si>
  <si>
    <t>102935</t>
  </si>
  <si>
    <t>GAS</t>
  </si>
  <si>
    <t>NIZAN BACLAAN</t>
  </si>
  <si>
    <t>FIRST ENERGY CORP</t>
  </si>
  <si>
    <t>SUBA LAPU LAPU CITY</t>
  </si>
  <si>
    <t>748-968-00003</t>
  </si>
  <si>
    <t>43312</t>
  </si>
  <si>
    <t>FISRTENERGY CORP</t>
  </si>
  <si>
    <t>SUBA LLC</t>
  </si>
  <si>
    <t>43260</t>
  </si>
  <si>
    <t xml:space="preserve">BUSTAMANTE AXEL </t>
  </si>
  <si>
    <t>FIRSTENERGY CORP</t>
  </si>
  <si>
    <t>748-737-968-00012</t>
  </si>
  <si>
    <t>26866</t>
  </si>
  <si>
    <t xml:space="preserve">TRANSPO EXPENSE- FUEL &amp; OIL </t>
  </si>
  <si>
    <t>SAVEMORE SUPERMARKET</t>
  </si>
  <si>
    <t>PARKMALL AVENUE NORTH</t>
  </si>
  <si>
    <t>207-961-175-00022</t>
  </si>
  <si>
    <t>49-00182097</t>
  </si>
  <si>
    <t xml:space="preserve">EGIZER </t>
  </si>
  <si>
    <t>ENGENEERING SUPPLIES</t>
  </si>
  <si>
    <t>METRO</t>
  </si>
  <si>
    <t xml:space="preserve">METRO GAISANO </t>
  </si>
  <si>
    <t>LG GARDEN MACTAN LLC</t>
  </si>
  <si>
    <t>215753</t>
  </si>
  <si>
    <t>2912</t>
  </si>
  <si>
    <t xml:space="preserve">ENRGIZER BATTERY </t>
  </si>
  <si>
    <t>EVERYDAY BATTERY</t>
  </si>
  <si>
    <t>09000115734</t>
  </si>
  <si>
    <t>070005639</t>
  </si>
  <si>
    <t>JOLLIBEE</t>
  </si>
  <si>
    <t>003-460-168-00225</t>
  </si>
  <si>
    <t>JB3309</t>
  </si>
  <si>
    <t>PETRON</t>
  </si>
  <si>
    <t>191-519-941-001</t>
  </si>
  <si>
    <t>1676640</t>
  </si>
  <si>
    <t xml:space="preserve">FUEL </t>
  </si>
  <si>
    <t>FULL CYCLE LAUNDRY CLUB</t>
  </si>
  <si>
    <t>ENGANO LLC</t>
  </si>
  <si>
    <t xml:space="preserve">LAUNDRY </t>
  </si>
  <si>
    <t>ARMIN ANN VARGAS</t>
  </si>
  <si>
    <t>A-8BEGUEKGW83CAV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</si>
</sst>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dd\-mmm\-yy;@"/>
    <numFmt numFmtId="165" formatCode="[$-409]d\-mmm\-yy;@"/>
    <numFmt numFmtId="166" formatCode="_(* #,##0.00_);_(* \(#,##0.00\);_(* &quot;-&quot;??_);_(@_)"/>
    <numFmt numFmtId="167" formatCode="_-* #,##0_-;\-* #,##0_-;_-* &quot;-&quot;??_-;_-@_-"/>
    <numFmt numFmtId="168" formatCode="&quot;₱&quot;#,##0.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17365D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Arial Narrow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3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4">
    <xf numFmtId="0" fontId="0" fillId="0" borderId="0" xfId="0"/>
    <xf numFmtId="164" fontId="4" fillId="0" borderId="0" xfId="1" applyNumberFormat="1" applyFont="1" applyAlignment="1">
      <alignment horizontal="left" vertical="center"/>
    </xf>
    <xf numFmtId="49" fontId="4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65" fontId="6" fillId="0" borderId="0" xfId="2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66" fontId="7" fillId="0" borderId="0" xfId="3" applyFont="1" applyAlignment="1">
      <alignment horizontal="left" vertical="center"/>
    </xf>
    <xf numFmtId="49" fontId="8" fillId="0" borderId="0" xfId="1" applyNumberFormat="1" applyFont="1"/>
    <xf numFmtId="49" fontId="9" fillId="0" borderId="0" xfId="3" applyNumberFormat="1" applyFont="1" applyAlignment="1">
      <alignment horizontal="center" vertical="center"/>
    </xf>
    <xf numFmtId="0" fontId="7" fillId="0" borderId="0" xfId="1" applyFont="1" applyAlignment="1">
      <alignment vertical="center"/>
    </xf>
    <xf numFmtId="167" fontId="7" fillId="0" borderId="0" xfId="4" applyNumberFormat="1" applyFont="1" applyAlignment="1">
      <alignment horizontal="center" vertical="center"/>
    </xf>
    <xf numFmtId="43" fontId="7" fillId="0" borderId="0" xfId="4" applyFont="1" applyAlignment="1">
      <alignment horizontal="center" vertical="center"/>
    </xf>
    <xf numFmtId="43" fontId="10" fillId="0" borderId="0" xfId="4" applyFont="1" applyAlignment="1">
      <alignment vertical="center"/>
    </xf>
    <xf numFmtId="43" fontId="11" fillId="0" borderId="0" xfId="4" applyFont="1" applyAlignment="1">
      <alignment horizontal="center" vertical="center"/>
    </xf>
    <xf numFmtId="43" fontId="7" fillId="0" borderId="0" xfId="4" applyFont="1" applyAlignment="1">
      <alignment vertical="center"/>
    </xf>
    <xf numFmtId="164" fontId="4" fillId="0" borderId="0" xfId="2" applyNumberFormat="1" applyFont="1" applyAlignment="1">
      <alignment horizontal="left"/>
    </xf>
    <xf numFmtId="49" fontId="4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left"/>
    </xf>
    <xf numFmtId="166" fontId="7" fillId="0" borderId="0" xfId="3" applyFont="1" applyBorder="1" applyAlignment="1">
      <alignment horizontal="left" vertical="center"/>
    </xf>
    <xf numFmtId="49" fontId="7" fillId="0" borderId="0" xfId="5" quotePrefix="1" applyNumberFormat="1" applyFont="1" applyFill="1" applyBorder="1" applyAlignment="1">
      <alignment horizontal="center" vertical="center"/>
    </xf>
    <xf numFmtId="49" fontId="9" fillId="0" borderId="0" xfId="5" applyNumberFormat="1" applyFont="1" applyFill="1" applyBorder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left" vertical="center"/>
    </xf>
    <xf numFmtId="43" fontId="7" fillId="0" borderId="0" xfId="1" applyNumberFormat="1" applyFont="1" applyAlignment="1">
      <alignment horizontal="left" vertical="center"/>
    </xf>
    <xf numFmtId="49" fontId="7" fillId="0" borderId="0" xfId="3" applyNumberFormat="1" applyFont="1" applyAlignment="1">
      <alignment horizontal="center" vertical="center"/>
    </xf>
    <xf numFmtId="43" fontId="4" fillId="2" borderId="2" xfId="4" applyFont="1" applyFill="1" applyBorder="1" applyAlignment="1">
      <alignment horizontal="center" vertical="center"/>
    </xf>
    <xf numFmtId="43" fontId="4" fillId="2" borderId="0" xfId="4" applyFont="1" applyFill="1" applyBorder="1" applyAlignment="1">
      <alignment horizontal="center" vertical="center"/>
    </xf>
    <xf numFmtId="43" fontId="4" fillId="0" borderId="0" xfId="4" applyFont="1" applyAlignment="1">
      <alignment vertical="center"/>
    </xf>
    <xf numFmtId="43" fontId="4" fillId="0" borderId="3" xfId="4" applyFont="1" applyBorder="1" applyAlignment="1">
      <alignment horizontal="center" vertical="center"/>
    </xf>
    <xf numFmtId="43" fontId="4" fillId="0" borderId="4" xfId="4" applyFont="1" applyBorder="1" applyAlignment="1">
      <alignment horizontal="center" vertical="center"/>
    </xf>
    <xf numFmtId="43" fontId="4" fillId="0" borderId="5" xfId="4" applyFont="1" applyBorder="1" applyAlignment="1">
      <alignment horizontal="center" vertical="center"/>
    </xf>
    <xf numFmtId="43" fontId="4" fillId="0" borderId="6" xfId="4" applyFont="1" applyBorder="1" applyAlignment="1">
      <alignment horizontal="center" vertical="center"/>
    </xf>
    <xf numFmtId="43" fontId="4" fillId="0" borderId="7" xfId="4" applyFont="1" applyBorder="1" applyAlignment="1">
      <alignment horizontal="center" vertical="center"/>
    </xf>
    <xf numFmtId="43" fontId="4" fillId="0" borderId="7" xfId="4" applyFont="1" applyBorder="1" applyAlignment="1">
      <alignment vertical="center"/>
    </xf>
    <xf numFmtId="43" fontId="4" fillId="3" borderId="3" xfId="4" applyFont="1" applyFill="1" applyBorder="1" applyAlignment="1">
      <alignment horizontal="center" vertical="center"/>
    </xf>
    <xf numFmtId="43" fontId="4" fillId="3" borderId="5" xfId="4" applyFont="1" applyFill="1" applyBorder="1" applyAlignment="1">
      <alignment horizontal="center" vertical="center"/>
    </xf>
    <xf numFmtId="43" fontId="4" fillId="3" borderId="4" xfId="4" applyFont="1" applyFill="1" applyBorder="1" applyAlignment="1">
      <alignment horizontal="center" vertical="center"/>
    </xf>
    <xf numFmtId="43" fontId="6" fillId="4" borderId="8" xfId="4" applyFont="1" applyFill="1" applyBorder="1" applyAlignment="1">
      <alignment vertical="center"/>
    </xf>
    <xf numFmtId="43" fontId="6" fillId="4" borderId="2" xfId="4" applyFont="1" applyFill="1" applyBorder="1" applyAlignment="1">
      <alignment vertical="center"/>
    </xf>
    <xf numFmtId="43" fontId="6" fillId="4" borderId="0" xfId="4" applyFont="1" applyFill="1" applyBorder="1" applyAlignment="1">
      <alignment vertical="center"/>
    </xf>
    <xf numFmtId="43" fontId="4" fillId="2" borderId="7" xfId="4" applyFont="1" applyFill="1" applyBorder="1" applyAlignment="1">
      <alignment horizontal="center" vertical="center" wrapText="1"/>
    </xf>
    <xf numFmtId="43" fontId="4" fillId="0" borderId="0" xfId="4" applyFont="1" applyFill="1" applyBorder="1" applyAlignment="1">
      <alignment vertical="center"/>
    </xf>
    <xf numFmtId="43" fontId="4" fillId="0" borderId="9" xfId="4" applyFont="1" applyBorder="1" applyAlignment="1">
      <alignment vertical="center"/>
    </xf>
    <xf numFmtId="43" fontId="4" fillId="0" borderId="6" xfId="4" applyFont="1" applyBorder="1" applyAlignment="1">
      <alignment vertical="center"/>
    </xf>
    <xf numFmtId="43" fontId="4" fillId="0" borderId="0" xfId="4" applyFont="1" applyBorder="1" applyAlignment="1">
      <alignment horizontal="center" vertical="center"/>
    </xf>
    <xf numFmtId="43" fontId="4" fillId="2" borderId="4" xfId="4" applyFont="1" applyFill="1" applyBorder="1" applyAlignment="1">
      <alignment vertical="center"/>
    </xf>
    <xf numFmtId="43" fontId="4" fillId="2" borderId="7" xfId="4" applyFont="1" applyFill="1" applyBorder="1" applyAlignment="1">
      <alignment vertical="center"/>
    </xf>
    <xf numFmtId="43" fontId="4" fillId="2" borderId="3" xfId="4" applyFont="1" applyFill="1" applyBorder="1" applyAlignment="1">
      <alignment horizontal="center" vertical="center"/>
    </xf>
    <xf numFmtId="43" fontId="4" fillId="2" borderId="5" xfId="4" applyFont="1" applyFill="1" applyBorder="1" applyAlignment="1">
      <alignment horizontal="center" vertical="center"/>
    </xf>
    <xf numFmtId="43" fontId="4" fillId="2" borderId="4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 wrapText="1"/>
    </xf>
    <xf numFmtId="43" fontId="4" fillId="2" borderId="7" xfId="4" applyFont="1" applyFill="1" applyBorder="1" applyAlignment="1">
      <alignment horizontal="center" vertical="center"/>
    </xf>
    <xf numFmtId="43" fontId="15" fillId="2" borderId="7" xfId="4" applyFont="1" applyFill="1" applyBorder="1" applyAlignment="1">
      <alignment horizontal="center" vertical="center"/>
    </xf>
    <xf numFmtId="43" fontId="4" fillId="2" borderId="9" xfId="4" applyFont="1" applyFill="1" applyBorder="1" applyAlignment="1">
      <alignment vertical="center"/>
    </xf>
    <xf numFmtId="43" fontId="4" fillId="2" borderId="6" xfId="4" applyFont="1" applyFill="1" applyBorder="1" applyAlignment="1">
      <alignment vertical="center"/>
    </xf>
    <xf numFmtId="43" fontId="16" fillId="2" borderId="6" xfId="4" applyFont="1" applyFill="1" applyBorder="1" applyAlignment="1">
      <alignment horizontal="center" vertical="center"/>
    </xf>
    <xf numFmtId="43" fontId="4" fillId="2" borderId="12" xfId="4" applyFont="1" applyFill="1" applyBorder="1" applyAlignment="1">
      <alignment horizontal="center" vertical="center"/>
    </xf>
    <xf numFmtId="43" fontId="4" fillId="2" borderId="12" xfId="4" applyFont="1" applyFill="1" applyBorder="1" applyAlignment="1">
      <alignment horizontal="center" vertical="center" wrapText="1"/>
    </xf>
    <xf numFmtId="43" fontId="4" fillId="2" borderId="13" xfId="4" applyFont="1" applyFill="1" applyBorder="1" applyAlignment="1">
      <alignment horizontal="center" vertical="center"/>
    </xf>
    <xf numFmtId="43" fontId="15" fillId="2" borderId="6" xfId="4" applyFont="1" applyFill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9" fillId="0" borderId="7" xfId="0" applyFont="1" applyBorder="1"/>
    <xf numFmtId="0" fontId="20" fillId="0" borderId="7" xfId="0" applyFont="1" applyBorder="1"/>
    <xf numFmtId="49" fontId="19" fillId="0" borderId="7" xfId="0" applyNumberFormat="1" applyFont="1" applyBorder="1"/>
    <xf numFmtId="49" fontId="18" fillId="0" borderId="7" xfId="0" applyNumberFormat="1" applyFont="1" applyBorder="1"/>
    <xf numFmtId="43" fontId="19" fillId="0" borderId="7" xfId="4" applyFont="1" applyBorder="1" applyAlignment="1">
      <alignment horizontal="center"/>
    </xf>
    <xf numFmtId="43" fontId="21" fillId="0" borderId="7" xfId="4" applyFont="1" applyFill="1" applyBorder="1" applyAlignment="1">
      <alignment vertical="center"/>
    </xf>
    <xf numFmtId="166" fontId="17" fillId="0" borderId="7" xfId="3" applyFont="1" applyFill="1" applyBorder="1" applyAlignment="1">
      <alignment horizontal="center" vertical="center"/>
    </xf>
    <xf numFmtId="166" fontId="19" fillId="0" borderId="7" xfId="3" applyFont="1" applyFill="1" applyBorder="1"/>
    <xf numFmtId="166" fontId="17" fillId="0" borderId="7" xfId="3" applyFont="1" applyFill="1" applyBorder="1" applyAlignment="1">
      <alignment vertical="center"/>
    </xf>
    <xf numFmtId="43" fontId="19" fillId="0" borderId="7" xfId="0" applyNumberFormat="1" applyFont="1" applyBorder="1"/>
    <xf numFmtId="43" fontId="0" fillId="5" borderId="0" xfId="0" applyNumberFormat="1" applyFill="1"/>
    <xf numFmtId="164" fontId="19" fillId="0" borderId="7" xfId="7" applyNumberFormat="1" applyFont="1" applyBorder="1" applyAlignment="1">
      <alignment horizontal="left"/>
    </xf>
    <xf numFmtId="16" fontId="19" fillId="0" borderId="7" xfId="7" applyNumberFormat="1" applyFont="1" applyBorder="1"/>
    <xf numFmtId="0" fontId="19" fillId="0" borderId="7" xfId="6" applyFont="1" applyBorder="1" applyAlignment="1">
      <alignment horizontal="left"/>
    </xf>
    <xf numFmtId="164" fontId="22" fillId="6" borderId="7" xfId="0" applyNumberFormat="1" applyFont="1" applyFill="1" applyBorder="1" applyAlignment="1">
      <alignment horizontal="center"/>
    </xf>
    <xf numFmtId="49" fontId="18" fillId="6" borderId="7" xfId="0" applyNumberFormat="1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22" fillId="6" borderId="7" xfId="0" applyFont="1" applyFill="1" applyBorder="1"/>
    <xf numFmtId="49" fontId="22" fillId="6" borderId="7" xfId="0" applyNumberFormat="1" applyFont="1" applyFill="1" applyBorder="1"/>
    <xf numFmtId="43" fontId="22" fillId="6" borderId="7" xfId="4" applyFont="1" applyFill="1" applyBorder="1" applyAlignment="1">
      <alignment horizontal="center"/>
    </xf>
    <xf numFmtId="43" fontId="22" fillId="6" borderId="7" xfId="4" applyFont="1" applyFill="1" applyBorder="1"/>
    <xf numFmtId="0" fontId="0" fillId="6" borderId="0" xfId="0" applyFill="1"/>
    <xf numFmtId="164" fontId="2" fillId="0" borderId="14" xfId="8" applyNumberFormat="1" applyFont="1" applyFill="1" applyBorder="1" applyAlignment="1">
      <alignment vertical="center"/>
    </xf>
    <xf numFmtId="166" fontId="23" fillId="0" borderId="15" xfId="8" applyFont="1" applyFill="1" applyBorder="1" applyAlignment="1">
      <alignment vertical="center"/>
    </xf>
    <xf numFmtId="164" fontId="24" fillId="0" borderId="16" xfId="6" applyNumberFormat="1" applyFont="1" applyBorder="1" applyAlignment="1">
      <alignment horizontal="center" vertical="center"/>
    </xf>
    <xf numFmtId="164" fontId="2" fillId="0" borderId="0" xfId="6" applyNumberFormat="1" applyFont="1" applyAlignment="1">
      <alignment vertical="center"/>
    </xf>
    <xf numFmtId="0" fontId="2" fillId="0" borderId="0" xfId="6" applyFont="1" applyAlignment="1">
      <alignment horizontal="left" vertical="center"/>
    </xf>
    <xf numFmtId="0" fontId="1" fillId="0" borderId="0" xfId="6" applyAlignment="1">
      <alignment horizontal="left" vertical="center"/>
    </xf>
    <xf numFmtId="49" fontId="1" fillId="0" borderId="0" xfId="6" applyNumberFormat="1" applyAlignment="1">
      <alignment horizontal="center" vertical="center"/>
    </xf>
    <xf numFmtId="49" fontId="23" fillId="0" borderId="0" xfId="6" applyNumberFormat="1" applyFont="1" applyAlignment="1">
      <alignment horizontal="center" vertical="center"/>
    </xf>
    <xf numFmtId="0" fontId="1" fillId="0" borderId="0" xfId="6" applyAlignment="1">
      <alignment vertical="center"/>
    </xf>
    <xf numFmtId="2" fontId="25" fillId="0" borderId="0" xfId="1" applyNumberFormat="1" applyFont="1" applyAlignment="1">
      <alignment horizontal="center" vertical="center"/>
    </xf>
    <xf numFmtId="2" fontId="25" fillId="0" borderId="0" xfId="8" applyNumberFormat="1" applyFont="1" applyFill="1" applyBorder="1" applyAlignment="1">
      <alignment horizontal="center" vertical="center" wrapText="1"/>
    </xf>
    <xf numFmtId="166" fontId="26" fillId="0" borderId="0" xfId="3" applyFont="1" applyFill="1" applyBorder="1" applyAlignment="1">
      <alignment vertical="center"/>
    </xf>
    <xf numFmtId="166" fontId="27" fillId="0" borderId="0" xfId="3" applyFont="1" applyFill="1" applyBorder="1" applyAlignment="1">
      <alignment horizontal="left" vertical="center"/>
    </xf>
    <xf numFmtId="166" fontId="27" fillId="0" borderId="0" xfId="3" applyFont="1" applyFill="1" applyBorder="1" applyAlignment="1">
      <alignment horizontal="center" vertical="center"/>
    </xf>
    <xf numFmtId="166" fontId="27" fillId="0" borderId="0" xfId="3" applyFont="1" applyFill="1" applyBorder="1" applyAlignment="1">
      <alignment vertical="center"/>
    </xf>
    <xf numFmtId="164" fontId="1" fillId="0" borderId="0" xfId="6" applyNumberFormat="1" applyAlignment="1">
      <alignment horizontal="left" vertical="center"/>
    </xf>
    <xf numFmtId="164" fontId="23" fillId="0" borderId="0" xfId="6" applyNumberFormat="1" applyFont="1" applyAlignment="1">
      <alignment horizontal="left" vertical="center"/>
    </xf>
    <xf numFmtId="164" fontId="24" fillId="0" borderId="0" xfId="6" applyNumberFormat="1" applyFont="1" applyAlignment="1">
      <alignment horizontal="left" vertical="center"/>
    </xf>
    <xf numFmtId="166" fontId="25" fillId="0" borderId="0" xfId="9" applyNumberFormat="1" applyFont="1" applyFill="1" applyBorder="1" applyAlignment="1">
      <alignment wrapText="1"/>
    </xf>
    <xf numFmtId="166" fontId="1" fillId="0" borderId="0" xfId="8" applyFont="1" applyFill="1" applyBorder="1" applyAlignment="1">
      <alignment vertical="center"/>
    </xf>
    <xf numFmtId="0" fontId="28" fillId="0" borderId="0" xfId="6" applyFont="1" applyAlignment="1">
      <alignment vertical="top" wrapText="1"/>
    </xf>
    <xf numFmtId="49" fontId="28" fillId="0" borderId="0" xfId="6" applyNumberFormat="1" applyFont="1" applyAlignment="1">
      <alignment vertical="top" wrapText="1"/>
    </xf>
    <xf numFmtId="49" fontId="23" fillId="0" borderId="0" xfId="6" applyNumberFormat="1" applyFont="1" applyAlignment="1">
      <alignment vertical="top" wrapText="1"/>
    </xf>
    <xf numFmtId="0" fontId="1" fillId="0" borderId="0" xfId="0" applyFont="1"/>
    <xf numFmtId="164" fontId="1" fillId="0" borderId="0" xfId="6" applyNumberFormat="1" applyAlignment="1">
      <alignment horizontal="left" vertical="center" wrapText="1"/>
    </xf>
    <xf numFmtId="164" fontId="23" fillId="0" borderId="0" xfId="6" applyNumberFormat="1" applyFont="1" applyAlignment="1">
      <alignment horizontal="left" vertical="center" wrapText="1"/>
    </xf>
    <xf numFmtId="164" fontId="24" fillId="0" borderId="0" xfId="6" applyNumberFormat="1" applyFont="1" applyAlignment="1">
      <alignment horizontal="left" vertical="center" wrapText="1"/>
    </xf>
    <xf numFmtId="43" fontId="1" fillId="0" borderId="0" xfId="4" applyFont="1" applyFill="1" applyBorder="1" applyAlignment="1">
      <alignment wrapText="1"/>
    </xf>
    <xf numFmtId="43" fontId="1" fillId="0" borderId="2" xfId="4" applyFont="1" applyFill="1" applyBorder="1" applyAlignment="1">
      <alignment wrapText="1"/>
    </xf>
    <xf numFmtId="166" fontId="1" fillId="0" borderId="2" xfId="8" applyFont="1" applyFill="1" applyBorder="1" applyAlignment="1">
      <alignment vertical="center"/>
    </xf>
    <xf numFmtId="43" fontId="29" fillId="0" borderId="0" xfId="4" applyFont="1" applyFill="1" applyBorder="1" applyAlignment="1">
      <alignment wrapText="1"/>
    </xf>
    <xf numFmtId="49" fontId="1" fillId="0" borderId="0" xfId="8" applyNumberFormat="1" applyFont="1" applyFill="1" applyBorder="1" applyAlignment="1">
      <alignment vertical="center"/>
    </xf>
    <xf numFmtId="49" fontId="23" fillId="0" borderId="0" xfId="8" applyNumberFormat="1" applyFont="1" applyFill="1" applyBorder="1" applyAlignment="1">
      <alignment vertical="center"/>
    </xf>
    <xf numFmtId="164" fontId="1" fillId="0" borderId="0" xfId="6" applyNumberFormat="1" applyAlignment="1">
      <alignment horizontal="center" vertical="center"/>
    </xf>
    <xf numFmtId="164" fontId="23" fillId="0" borderId="0" xfId="6" applyNumberFormat="1" applyFont="1" applyAlignment="1">
      <alignment vertical="center"/>
    </xf>
    <xf numFmtId="164" fontId="24" fillId="0" borderId="0" xfId="6" applyNumberFormat="1" applyFont="1" applyAlignment="1">
      <alignment vertical="center"/>
    </xf>
    <xf numFmtId="164" fontId="1" fillId="0" borderId="0" xfId="6" applyNumberFormat="1" applyAlignment="1">
      <alignment vertical="center"/>
    </xf>
    <xf numFmtId="164" fontId="30" fillId="0" borderId="0" xfId="1" applyNumberFormat="1" applyFont="1" applyAlignment="1">
      <alignment horizontal="left" vertical="center"/>
    </xf>
    <xf numFmtId="0" fontId="0" fillId="0" borderId="7" xfId="0" applyBorder="1"/>
    <xf numFmtId="0" fontId="0" fillId="2" borderId="0" xfId="0" applyFill="1"/>
    <xf numFmtId="164" fontId="22" fillId="7" borderId="7" xfId="0" applyNumberFormat="1" applyFont="1" applyFill="1" applyBorder="1" applyAlignment="1">
      <alignment horizontal="center"/>
    </xf>
    <xf numFmtId="49" fontId="18" fillId="7" borderId="7" xfId="0" applyNumberFormat="1" applyFont="1" applyFill="1" applyBorder="1" applyAlignment="1">
      <alignment horizontal="center"/>
    </xf>
    <xf numFmtId="0" fontId="18" fillId="7" borderId="7" xfId="0" applyFont="1" applyFill="1" applyBorder="1" applyAlignment="1">
      <alignment horizontal="center"/>
    </xf>
    <xf numFmtId="0" fontId="22" fillId="7" borderId="7" xfId="0" applyFont="1" applyFill="1" applyBorder="1"/>
    <xf numFmtId="49" fontId="22" fillId="7" borderId="7" xfId="0" applyNumberFormat="1" applyFont="1" applyFill="1" applyBorder="1"/>
    <xf numFmtId="43" fontId="22" fillId="7" borderId="7" xfId="4" applyFont="1" applyFill="1" applyBorder="1" applyAlignment="1">
      <alignment horizontal="center"/>
    </xf>
    <xf numFmtId="43" fontId="22" fillId="7" borderId="7" xfId="4" applyFont="1" applyFill="1" applyBorder="1"/>
    <xf numFmtId="43" fontId="0" fillId="7" borderId="0" xfId="0" applyNumberFormat="1" applyFill="1"/>
    <xf numFmtId="0" fontId="0" fillId="7" borderId="0" xfId="0" applyFill="1"/>
    <xf numFmtId="44" fontId="32" fillId="2" borderId="0" xfId="0" applyNumberFormat="1" applyFont="1" applyFill="1"/>
    <xf numFmtId="49" fontId="31" fillId="0" borderId="7" xfId="5" applyNumberFormat="1" applyFont="1" applyFill="1" applyBorder="1" applyAlignment="1">
      <alignment horizontal="center" vertical="center"/>
    </xf>
    <xf numFmtId="167" fontId="7" fillId="0" borderId="7" xfId="4" applyNumberFormat="1" applyFont="1" applyBorder="1" applyAlignment="1">
      <alignment horizontal="center" vertical="center"/>
    </xf>
    <xf numFmtId="43" fontId="2" fillId="2" borderId="0" xfId="0" applyNumberFormat="1" applyFont="1" applyFill="1"/>
    <xf numFmtId="43" fontId="32" fillId="2" borderId="0" xfId="0" applyNumberFormat="1" applyFont="1" applyFill="1"/>
    <xf numFmtId="164" fontId="0" fillId="0" borderId="0" xfId="6" applyNumberFormat="1" applyFont="1" applyAlignment="1">
      <alignment horizontal="left" vertical="center"/>
    </xf>
    <xf numFmtId="43" fontId="0" fillId="6" borderId="0" xfId="0" applyNumberFormat="1" applyFill="1"/>
    <xf numFmtId="0" fontId="0" fillId="8" borderId="0" xfId="0" applyFill="1"/>
    <xf numFmtId="44" fontId="2" fillId="8" borderId="0" xfId="0" applyNumberFormat="1" applyFont="1" applyFill="1"/>
    <xf numFmtId="43" fontId="2" fillId="8" borderId="0" xfId="0" applyNumberFormat="1" applyFont="1" applyFill="1"/>
    <xf numFmtId="168" fontId="2" fillId="2" borderId="0" xfId="0" applyNumberFormat="1" applyFont="1" applyFill="1"/>
    <xf numFmtId="164" fontId="24" fillId="0" borderId="0" xfId="6" applyNumberFormat="1" applyFont="1" applyBorder="1" applyAlignment="1">
      <alignment horizontal="center" vertical="center"/>
    </xf>
    <xf numFmtId="2" fontId="25" fillId="0" borderId="0" xfId="9" applyNumberFormat="1" applyFont="1" applyFill="1" applyBorder="1" applyAlignment="1">
      <alignment wrapText="1"/>
    </xf>
    <xf numFmtId="2" fontId="1" fillId="0" borderId="0" xfId="6" applyNumberFormat="1" applyFont="1" applyAlignment="1">
      <alignment vertical="center"/>
    </xf>
    <xf numFmtId="43" fontId="4" fillId="2" borderId="6" xfId="4" applyFont="1" applyFill="1" applyBorder="1" applyAlignment="1">
      <alignment horizontal="center" vertical="center"/>
    </xf>
    <xf numFmtId="43" fontId="4" fillId="2" borderId="13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 wrapText="1"/>
    </xf>
    <xf numFmtId="43" fontId="4" fillId="2" borderId="13" xfId="4" applyFont="1" applyFill="1" applyBorder="1" applyAlignment="1">
      <alignment horizontal="center" vertical="center" wrapText="1"/>
    </xf>
    <xf numFmtId="43" fontId="4" fillId="2" borderId="3" xfId="4" applyFont="1" applyFill="1" applyBorder="1" applyAlignment="1">
      <alignment horizontal="center" vertical="center"/>
    </xf>
    <xf numFmtId="43" fontId="4" fillId="2" borderId="4" xfId="4" applyFont="1" applyFill="1" applyBorder="1" applyAlignment="1">
      <alignment horizontal="center" vertical="center"/>
    </xf>
    <xf numFmtId="43" fontId="4" fillId="0" borderId="3" xfId="4" applyFont="1" applyBorder="1" applyAlignment="1">
      <alignment horizontal="center" vertical="center"/>
    </xf>
    <xf numFmtId="43" fontId="4" fillId="0" borderId="5" xfId="4" applyFont="1" applyBorder="1" applyAlignment="1">
      <alignment horizontal="center" vertical="center"/>
    </xf>
    <xf numFmtId="43" fontId="4" fillId="0" borderId="4" xfId="4" applyFont="1" applyBorder="1" applyAlignment="1">
      <alignment horizontal="center" vertical="center"/>
    </xf>
    <xf numFmtId="43" fontId="4" fillId="2" borderId="5" xfId="4" applyFont="1" applyFill="1" applyBorder="1" applyAlignment="1">
      <alignment horizontal="center" vertical="center"/>
    </xf>
    <xf numFmtId="43" fontId="4" fillId="3" borderId="3" xfId="4" applyFont="1" applyFill="1" applyBorder="1" applyAlignment="1">
      <alignment horizontal="center" vertical="center"/>
    </xf>
    <xf numFmtId="43" fontId="4" fillId="3" borderId="5" xfId="4" applyFont="1" applyFill="1" applyBorder="1" applyAlignment="1">
      <alignment horizontal="center" vertical="center"/>
    </xf>
    <xf numFmtId="43" fontId="4" fillId="3" borderId="4" xfId="4" applyFont="1" applyFill="1" applyBorder="1" applyAlignment="1">
      <alignment horizontal="center" vertical="center"/>
    </xf>
    <xf numFmtId="43" fontId="6" fillId="4" borderId="8" xfId="4" applyFont="1" applyFill="1" applyBorder="1" applyAlignment="1">
      <alignment vertical="center"/>
    </xf>
    <xf numFmtId="43" fontId="6" fillId="4" borderId="2" xfId="4" applyFont="1" applyFill="1" applyBorder="1" applyAlignment="1">
      <alignment vertical="center"/>
    </xf>
    <xf numFmtId="43" fontId="4" fillId="2" borderId="3" xfId="4" applyFont="1" applyFill="1" applyBorder="1" applyAlignment="1">
      <alignment horizontal="center" vertical="center" wrapText="1"/>
    </xf>
    <xf numFmtId="43" fontId="4" fillId="2" borderId="5" xfId="4" applyFont="1" applyFill="1" applyBorder="1" applyAlignment="1">
      <alignment horizontal="center" vertical="center" wrapText="1"/>
    </xf>
    <xf numFmtId="43" fontId="4" fillId="2" borderId="4" xfId="4" applyFont="1" applyFill="1" applyBorder="1" applyAlignment="1">
      <alignment horizontal="center" vertical="center" wrapText="1"/>
    </xf>
    <xf numFmtId="43" fontId="12" fillId="0" borderId="1" xfId="4" applyFont="1" applyBorder="1" applyAlignment="1">
      <alignment horizontal="center" vertical="center" wrapText="1"/>
    </xf>
    <xf numFmtId="43" fontId="12" fillId="0" borderId="10" xfId="4" applyFont="1" applyBorder="1" applyAlignment="1">
      <alignment horizontal="center" vertical="center" wrapText="1"/>
    </xf>
    <xf numFmtId="43" fontId="12" fillId="0" borderId="11" xfId="4" applyFont="1" applyBorder="1" applyAlignment="1">
      <alignment horizontal="center" vertical="center" wrapText="1"/>
    </xf>
    <xf numFmtId="164" fontId="6" fillId="0" borderId="1" xfId="6" applyNumberFormat="1" applyFont="1" applyBorder="1" applyAlignment="1">
      <alignment horizontal="center" vertical="center" wrapText="1"/>
    </xf>
    <xf numFmtId="164" fontId="6" fillId="0" borderId="10" xfId="6" applyNumberFormat="1" applyFont="1" applyBorder="1" applyAlignment="1">
      <alignment horizontal="center" vertical="center" wrapText="1"/>
    </xf>
    <xf numFmtId="164" fontId="6" fillId="0" borderId="11" xfId="6" applyNumberFormat="1" applyFont="1" applyBorder="1" applyAlignment="1">
      <alignment horizontal="center" vertical="center" wrapText="1"/>
    </xf>
    <xf numFmtId="49" fontId="9" fillId="0" borderId="1" xfId="6" applyNumberFormat="1" applyFont="1" applyBorder="1" applyAlignment="1">
      <alignment horizontal="center" vertical="center" wrapText="1"/>
    </xf>
    <xf numFmtId="49" fontId="9" fillId="0" borderId="10" xfId="6" applyNumberFormat="1" applyFont="1" applyBorder="1" applyAlignment="1">
      <alignment horizontal="center" vertical="center" wrapText="1"/>
    </xf>
    <xf numFmtId="49" fontId="9" fillId="0" borderId="11" xfId="6" applyNumberFormat="1" applyFont="1" applyBorder="1" applyAlignment="1">
      <alignment horizontal="center" vertical="center" wrapText="1"/>
    </xf>
    <xf numFmtId="164" fontId="12" fillId="0" borderId="1" xfId="6" applyNumberFormat="1" applyFont="1" applyBorder="1" applyAlignment="1">
      <alignment horizontal="center" vertical="center" wrapText="1"/>
    </xf>
    <xf numFmtId="164" fontId="12" fillId="0" borderId="10" xfId="6" applyNumberFormat="1" applyFont="1" applyBorder="1" applyAlignment="1">
      <alignment horizontal="center" vertical="center" wrapText="1"/>
    </xf>
    <xf numFmtId="164" fontId="12" fillId="0" borderId="11" xfId="6" applyNumberFormat="1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10" xfId="6" applyFont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center" wrapText="1"/>
    </xf>
    <xf numFmtId="166" fontId="12" fillId="0" borderId="1" xfId="6" applyNumberFormat="1" applyFont="1" applyBorder="1" applyAlignment="1">
      <alignment horizontal="center" vertical="center" wrapText="1"/>
    </xf>
    <xf numFmtId="166" fontId="12" fillId="0" borderId="10" xfId="6" applyNumberFormat="1" applyFont="1" applyBorder="1" applyAlignment="1">
      <alignment horizontal="center" vertical="center" wrapText="1"/>
    </xf>
    <xf numFmtId="166" fontId="12" fillId="0" borderId="11" xfId="6" applyNumberFormat="1" applyFont="1" applyBorder="1" applyAlignment="1">
      <alignment horizontal="center" vertical="center" wrapText="1"/>
    </xf>
    <xf numFmtId="49" fontId="12" fillId="0" borderId="1" xfId="6" applyNumberFormat="1" applyFont="1" applyBorder="1" applyAlignment="1">
      <alignment horizontal="center" vertical="center" wrapText="1"/>
    </xf>
    <xf numFmtId="49" fontId="12" fillId="0" borderId="10" xfId="6" applyNumberFormat="1" applyFont="1" applyBorder="1" applyAlignment="1">
      <alignment horizontal="center" vertical="center" wrapText="1"/>
    </xf>
    <xf numFmtId="49" fontId="12" fillId="0" borderId="11" xfId="6" applyNumberFormat="1" applyFont="1" applyBorder="1" applyAlignment="1">
      <alignment horizontal="center" vertical="center" wrapText="1"/>
    </xf>
    <xf numFmtId="167" fontId="12" fillId="0" borderId="1" xfId="4" applyNumberFormat="1" applyFont="1" applyBorder="1" applyAlignment="1">
      <alignment horizontal="center" vertical="center" wrapText="1"/>
    </xf>
    <xf numFmtId="167" fontId="12" fillId="0" borderId="10" xfId="4" applyNumberFormat="1" applyFont="1" applyBorder="1" applyAlignment="1">
      <alignment horizontal="center" vertical="center" wrapText="1"/>
    </xf>
    <xf numFmtId="167" fontId="12" fillId="0" borderId="11" xfId="4" applyNumberFormat="1" applyFont="1" applyBorder="1" applyAlignment="1">
      <alignment horizontal="center" vertical="center" wrapText="1"/>
    </xf>
    <xf numFmtId="43" fontId="4" fillId="2" borderId="17" xfId="4" applyFont="1" applyFill="1" applyBorder="1" applyAlignment="1">
      <alignment horizontal="center" vertical="center"/>
    </xf>
    <xf numFmtId="43" fontId="4" fillId="2" borderId="2" xfId="4" applyFont="1" applyFill="1" applyBorder="1" applyAlignment="1">
      <alignment horizontal="center" vertical="center"/>
    </xf>
    <xf numFmtId="43" fontId="13" fillId="0" borderId="1" xfId="4" applyFont="1" applyBorder="1" applyAlignment="1">
      <alignment horizontal="center" vertical="center" wrapText="1"/>
    </xf>
    <xf numFmtId="43" fontId="13" fillId="0" borderId="10" xfId="4" applyFont="1" applyBorder="1" applyAlignment="1">
      <alignment horizontal="center" vertical="center" wrapText="1"/>
    </xf>
    <xf numFmtId="43" fontId="13" fillId="0" borderId="11" xfId="4" applyFont="1" applyBorder="1" applyAlignment="1">
      <alignment horizontal="center" vertical="center" wrapText="1"/>
    </xf>
    <xf numFmtId="43" fontId="14" fillId="0" borderId="1" xfId="4" applyFont="1" applyBorder="1" applyAlignment="1">
      <alignment horizontal="center" vertical="center" wrapText="1"/>
    </xf>
    <xf numFmtId="43" fontId="14" fillId="0" borderId="10" xfId="4" applyFont="1" applyBorder="1" applyAlignment="1">
      <alignment horizontal="center" vertical="center" wrapText="1"/>
    </xf>
    <xf numFmtId="43" fontId="14" fillId="0" borderId="11" xfId="4" applyFont="1" applyBorder="1" applyAlignment="1">
      <alignment horizontal="center" vertical="center" wrapText="1"/>
    </xf>
    <xf numFmtId="43" fontId="6" fillId="0" borderId="1" xfId="4" applyFont="1" applyBorder="1" applyAlignment="1">
      <alignment horizontal="center" vertical="center" wrapText="1"/>
    </xf>
    <xf numFmtId="43" fontId="6" fillId="0" borderId="10" xfId="4" applyFont="1" applyBorder="1" applyAlignment="1">
      <alignment horizontal="center" vertical="center" wrapText="1"/>
    </xf>
    <xf numFmtId="43" fontId="6" fillId="0" borderId="11" xfId="4" applyFont="1" applyBorder="1" applyAlignment="1">
      <alignment horizontal="center" vertical="center" wrapText="1"/>
    </xf>
  </cellXfs>
  <cellStyles count="10">
    <cellStyle name="Comma 11" xfId="3" xr:uid="{C3BE2FF2-C45D-47E9-8F82-BC4793014CD2}"/>
    <cellStyle name="Comma 2" xfId="4" xr:uid="{C087D7A3-D86D-4173-AA41-A228BC6F2F4D}"/>
    <cellStyle name="Comma 2 2" xfId="9" xr:uid="{B073CB59-B78F-4527-9FC7-9A7CC097E104}"/>
    <cellStyle name="Comma 3" xfId="8" xr:uid="{6EE05949-18BC-4527-B1CD-AC7B50A6EA0C}"/>
    <cellStyle name="Comma 7 2" xfId="5" xr:uid="{A36FE18A-03C1-466E-9A67-5090B7AFB128}"/>
    <cellStyle name="Normal" xfId="0" builtinId="0"/>
    <cellStyle name="Normal 2" xfId="6" xr:uid="{70A9BE5E-785D-4100-9A34-3ABCC7B32284}"/>
    <cellStyle name="Normal 2 2" xfId="1" xr:uid="{83935D63-3908-4992-A40A-7C588E729A16}"/>
    <cellStyle name="Normal 4" xfId="2" xr:uid="{DAA6BA32-38BD-4E73-894C-DBEAED61DC55}"/>
    <cellStyle name="Normal 41" xfId="7" xr:uid="{489F232B-3880-4FF4-8BE6-110C8E0B9373}"/>
  </cellStyles>
  <dxfs count="0"/>
  <tableStyles count="0" defaultTableStyle="TableStyleMedium2" defaultPivotStyle="PivotStyleLight16"/>
  <colors>
    <mruColors>
      <color rgb="FFCC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70B8-A3A6-462A-9B1D-A70BB0C92EF8}">
  <sheetPr>
    <tabColor theme="7" tint="-0.249977111117893"/>
  </sheetPr>
  <dimension ref="A1:DO222"/>
  <sheetViews>
    <sheetView topLeftCell="A206" zoomScale="85" zoomScaleNormal="85" workbookViewId="0">
      <selection activeCell="I11" sqref="I11"/>
    </sheetView>
  </sheetViews>
  <sheetFormatPr defaultRowHeight="15" x14ac:dyDescent="0.25"/>
  <cols>
    <col min="1" max="13" width="11.7109375" customWidth="1"/>
    <col min="14" max="14" width="16.140625" customWidth="1"/>
    <col min="15" max="17" width="11.7109375" customWidth="1"/>
    <col min="18" max="18" width="10.5703125" customWidth="1"/>
    <col min="19" max="19" width="10.7109375" customWidth="1"/>
    <col min="20" max="20" width="10.85546875" bestFit="1" customWidth="1"/>
    <col min="21" max="21" width="9.28515625" bestFit="1" customWidth="1"/>
    <col min="22" max="22" width="10.85546875" bestFit="1" customWidth="1"/>
    <col min="23" max="23" width="9.28515625" bestFit="1" customWidth="1"/>
    <col min="24" max="25" width="13" bestFit="1" customWidth="1"/>
    <col min="26" max="26" width="10.85546875" bestFit="1" customWidth="1"/>
    <col min="27" max="28" width="9.28515625" bestFit="1" customWidth="1"/>
    <col min="29" max="29" width="10.28515625" customWidth="1"/>
    <col min="30" max="30" width="14.5703125" bestFit="1" customWidth="1"/>
    <col min="31" max="35" width="9.28515625" bestFit="1" customWidth="1"/>
    <col min="36" max="37" width="10.85546875" bestFit="1" customWidth="1"/>
    <col min="38" max="41" width="9.28515625" bestFit="1" customWidth="1"/>
    <col min="42" max="42" width="11.140625" customWidth="1"/>
    <col min="43" max="44" width="9.28515625" bestFit="1" customWidth="1"/>
    <col min="45" max="45" width="10.85546875" bestFit="1" customWidth="1"/>
    <col min="46" max="46" width="10" customWidth="1"/>
    <col min="47" max="47" width="14.5703125" bestFit="1" customWidth="1"/>
    <col min="48" max="48" width="9.42578125" bestFit="1" customWidth="1"/>
    <col min="49" max="52" width="9.28515625" bestFit="1" customWidth="1"/>
    <col min="53" max="53" width="13" bestFit="1" customWidth="1"/>
    <col min="54" max="55" width="14.5703125" bestFit="1" customWidth="1"/>
    <col min="56" max="57" width="9.28515625" bestFit="1" customWidth="1"/>
    <col min="58" max="59" width="13" bestFit="1" customWidth="1"/>
    <col min="60" max="67" width="9.28515625" bestFit="1" customWidth="1"/>
    <col min="68" max="69" width="10.85546875" bestFit="1" customWidth="1"/>
    <col min="70" max="72" width="9.28515625" bestFit="1" customWidth="1"/>
    <col min="73" max="73" width="14.5703125" bestFit="1" customWidth="1"/>
    <col min="74" max="77" width="9.28515625" bestFit="1" customWidth="1"/>
    <col min="78" max="79" width="13" bestFit="1" customWidth="1"/>
    <col min="80" max="80" width="10.85546875" bestFit="1" customWidth="1"/>
    <col min="81" max="94" width="9.28515625" bestFit="1" customWidth="1"/>
    <col min="95" max="95" width="10.85546875" bestFit="1" customWidth="1"/>
    <col min="96" max="96" width="9.28515625" bestFit="1" customWidth="1"/>
    <col min="97" max="98" width="10.85546875" bestFit="1" customWidth="1"/>
    <col min="99" max="99" width="9.28515625" bestFit="1" customWidth="1"/>
    <col min="100" max="100" width="10.85546875" bestFit="1" customWidth="1"/>
    <col min="101" max="102" width="9.28515625" bestFit="1" customWidth="1"/>
    <col min="103" max="103" width="13" bestFit="1" customWidth="1"/>
    <col min="104" max="104" width="10.85546875" bestFit="1" customWidth="1"/>
    <col min="105" max="115" width="9.28515625" bestFit="1" customWidth="1"/>
    <col min="116" max="116" width="14.5703125" bestFit="1" customWidth="1"/>
    <col min="117" max="117" width="16" bestFit="1" customWidth="1"/>
    <col min="118" max="118" width="13.5703125" customWidth="1"/>
    <col min="119" max="119" width="19.140625" customWidth="1"/>
    <col min="120" max="120" width="11.7109375" bestFit="1" customWidth="1"/>
  </cols>
  <sheetData>
    <row r="1" spans="1:119" x14ac:dyDescent="0.25">
      <c r="A1" s="125" t="s">
        <v>155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</row>
    <row r="2" spans="1:119" ht="23.25" x14ac:dyDescent="0.25">
      <c r="A2" s="15" t="s">
        <v>2</v>
      </c>
      <c r="B2" s="16"/>
      <c r="C2" s="17"/>
      <c r="D2" s="18"/>
      <c r="E2" s="5"/>
      <c r="F2" s="5"/>
      <c r="G2" s="19"/>
      <c r="H2" s="20"/>
      <c r="I2" s="138"/>
      <c r="J2" s="138" t="s">
        <v>670</v>
      </c>
      <c r="K2" s="139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</row>
    <row r="3" spans="1:119" ht="15.75" thickBot="1" x14ac:dyDescent="0.3">
      <c r="A3" s="22"/>
      <c r="B3" s="23"/>
      <c r="C3" s="24"/>
      <c r="D3" s="25"/>
      <c r="E3" s="26"/>
      <c r="F3" s="5"/>
      <c r="G3" s="6"/>
      <c r="H3" s="27"/>
      <c r="I3" s="8"/>
      <c r="J3" s="8" t="s">
        <v>3</v>
      </c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19" ht="1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193" t="s">
        <v>21</v>
      </c>
      <c r="S4" s="194"/>
      <c r="T4" s="194"/>
      <c r="U4" s="194"/>
      <c r="V4" s="194"/>
      <c r="W4" s="194"/>
      <c r="X4" s="194"/>
      <c r="Y4" s="194"/>
      <c r="Z4" s="194"/>
      <c r="AA4" s="29"/>
      <c r="AB4" s="29"/>
      <c r="AC4" s="29"/>
      <c r="AD4" s="29"/>
      <c r="AE4" s="29"/>
      <c r="AF4" s="29"/>
      <c r="AG4" s="30"/>
      <c r="AH4" s="30"/>
      <c r="AI4" s="30"/>
      <c r="AJ4" s="30"/>
      <c r="AK4" s="30"/>
      <c r="AL4" s="30"/>
      <c r="AM4" s="157" t="s">
        <v>22</v>
      </c>
      <c r="AN4" s="159"/>
      <c r="AO4" s="33" t="s">
        <v>23</v>
      </c>
      <c r="AP4" s="157" t="s">
        <v>24</v>
      </c>
      <c r="AQ4" s="158"/>
      <c r="AR4" s="158"/>
      <c r="AS4" s="159"/>
      <c r="AT4" s="157" t="s">
        <v>25</v>
      </c>
      <c r="AU4" s="159"/>
      <c r="AV4" s="34"/>
      <c r="AW4" s="157" t="s">
        <v>26</v>
      </c>
      <c r="AX4" s="158"/>
      <c r="AY4" s="158"/>
      <c r="AZ4" s="158"/>
      <c r="BA4" s="158"/>
      <c r="BB4" s="158"/>
      <c r="BC4" s="158"/>
      <c r="BD4" s="158"/>
      <c r="BE4" s="159"/>
      <c r="BF4" s="157" t="s">
        <v>27</v>
      </c>
      <c r="BG4" s="158"/>
      <c r="BH4" s="159"/>
      <c r="BI4" s="35"/>
      <c r="BJ4" s="36"/>
      <c r="BK4" s="157" t="s">
        <v>28</v>
      </c>
      <c r="BL4" s="158"/>
      <c r="BM4" s="159"/>
      <c r="BN4" s="161" t="s">
        <v>29</v>
      </c>
      <c r="BO4" s="162"/>
      <c r="BP4" s="163"/>
      <c r="BQ4" s="164" t="s">
        <v>30</v>
      </c>
      <c r="BR4" s="165"/>
      <c r="BS4" s="165"/>
      <c r="BT4" s="165"/>
      <c r="BU4" s="42" t="s">
        <v>31</v>
      </c>
      <c r="BV4" s="42"/>
      <c r="BW4" s="30"/>
      <c r="BX4" s="30"/>
      <c r="BY4" s="30"/>
      <c r="BZ4" s="30"/>
      <c r="CA4" s="166" t="s">
        <v>32</v>
      </c>
      <c r="CB4" s="167"/>
      <c r="CC4" s="168"/>
      <c r="CD4" s="44"/>
      <c r="CE4" s="45" t="s">
        <v>33</v>
      </c>
      <c r="CF4" s="46" t="s">
        <v>34</v>
      </c>
      <c r="CG4" s="46"/>
      <c r="CH4" s="157" t="s">
        <v>35</v>
      </c>
      <c r="CI4" s="158"/>
      <c r="CJ4" s="158"/>
      <c r="CK4" s="158"/>
      <c r="CL4" s="158"/>
      <c r="CM4" s="158"/>
      <c r="CN4" s="158"/>
      <c r="CO4" s="159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14"/>
    </row>
    <row r="5" spans="1:119" ht="1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155" t="s">
        <v>39</v>
      </c>
      <c r="AB5" s="160"/>
      <c r="AC5" s="160"/>
      <c r="AD5" s="160"/>
      <c r="AE5" s="160"/>
      <c r="AF5" s="160"/>
      <c r="AG5" s="156"/>
      <c r="AH5" s="155" t="s">
        <v>40</v>
      </c>
      <c r="AI5" s="156"/>
      <c r="AJ5" s="49" t="s">
        <v>41</v>
      </c>
      <c r="AK5" s="49" t="s">
        <v>42</v>
      </c>
      <c r="AL5" s="49"/>
      <c r="AM5" s="49"/>
      <c r="AN5" s="49"/>
      <c r="AO5" s="49"/>
      <c r="AP5" s="49" t="s">
        <v>43</v>
      </c>
      <c r="AQ5" s="49" t="s">
        <v>44</v>
      </c>
      <c r="AR5" s="49" t="s">
        <v>45</v>
      </c>
      <c r="AS5" s="49" t="s">
        <v>46</v>
      </c>
      <c r="AT5" s="151" t="s">
        <v>47</v>
      </c>
      <c r="AU5" s="153" t="s">
        <v>48</v>
      </c>
      <c r="AV5" s="49" t="s">
        <v>49</v>
      </c>
      <c r="AW5" s="49"/>
      <c r="AX5" s="49"/>
      <c r="AY5" s="49"/>
      <c r="AZ5" s="49"/>
      <c r="BA5" s="49"/>
      <c r="BB5" s="49"/>
      <c r="BC5" s="49"/>
      <c r="BD5" s="153" t="s">
        <v>50</v>
      </c>
      <c r="BE5" s="49"/>
      <c r="BF5" s="49"/>
      <c r="BG5" s="49"/>
      <c r="BH5" s="49"/>
      <c r="BI5" s="155" t="s">
        <v>51</v>
      </c>
      <c r="BJ5" s="156"/>
      <c r="BK5" s="49"/>
      <c r="BL5" s="49"/>
      <c r="BM5" s="49"/>
      <c r="BN5" s="49"/>
      <c r="BO5" s="49"/>
      <c r="BP5" s="49"/>
      <c r="BQ5" s="49" t="s">
        <v>52</v>
      </c>
      <c r="BR5" s="49" t="s">
        <v>53</v>
      </c>
      <c r="BS5" s="55" t="s">
        <v>54</v>
      </c>
      <c r="BT5" s="49" t="s">
        <v>55</v>
      </c>
      <c r="BU5" s="49" t="s">
        <v>56</v>
      </c>
      <c r="BV5" s="151" t="s">
        <v>57</v>
      </c>
      <c r="BW5" s="49" t="s">
        <v>58</v>
      </c>
      <c r="BX5" s="49" t="s">
        <v>59</v>
      </c>
      <c r="BY5" s="49" t="s">
        <v>59</v>
      </c>
      <c r="BZ5" s="49" t="s">
        <v>60</v>
      </c>
      <c r="CA5" s="151" t="s">
        <v>61</v>
      </c>
      <c r="CB5" s="153" t="s">
        <v>62</v>
      </c>
      <c r="CC5" s="153" t="s">
        <v>63</v>
      </c>
      <c r="CD5" s="153" t="s">
        <v>64</v>
      </c>
      <c r="CE5" s="49" t="s">
        <v>65</v>
      </c>
      <c r="CF5" s="49" t="s">
        <v>66</v>
      </c>
      <c r="CG5" s="49" t="s">
        <v>67</v>
      </c>
      <c r="CH5" s="49"/>
      <c r="CI5" s="49"/>
      <c r="CJ5" s="49"/>
      <c r="CK5" s="49"/>
      <c r="CL5" s="49"/>
      <c r="CM5" s="49"/>
      <c r="CN5" s="49"/>
      <c r="CO5" s="49"/>
      <c r="CP5" s="49" t="s">
        <v>68</v>
      </c>
      <c r="CQ5" s="49"/>
      <c r="CR5" s="49"/>
      <c r="CS5" s="49"/>
      <c r="CT5" s="155" t="s">
        <v>69</v>
      </c>
      <c r="CU5" s="156"/>
      <c r="CV5" s="153" t="s">
        <v>70</v>
      </c>
      <c r="CW5" s="155" t="s">
        <v>71</v>
      </c>
      <c r="CX5" s="156"/>
      <c r="CY5" s="49"/>
      <c r="CZ5" s="155" t="s">
        <v>73</v>
      </c>
      <c r="DA5" s="160"/>
      <c r="DB5" s="160"/>
      <c r="DC5" s="160"/>
      <c r="DD5" s="160"/>
      <c r="DE5" s="160"/>
      <c r="DF5" s="160"/>
      <c r="DG5" s="160"/>
      <c r="DH5" s="160"/>
      <c r="DI5" s="160"/>
      <c r="DJ5" s="160"/>
      <c r="DK5" s="160"/>
      <c r="DL5" s="156"/>
      <c r="DM5" s="151" t="s">
        <v>157</v>
      </c>
      <c r="DN5" s="151" t="s">
        <v>156</v>
      </c>
      <c r="DO5" s="56"/>
    </row>
    <row r="6" spans="1:119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125</v>
      </c>
      <c r="AD6" s="58" t="s">
        <v>84</v>
      </c>
      <c r="AE6" s="58" t="s">
        <v>85</v>
      </c>
      <c r="AF6" s="58" t="s">
        <v>63</v>
      </c>
      <c r="AG6" s="59" t="s">
        <v>86</v>
      </c>
      <c r="AH6" s="58" t="s">
        <v>82</v>
      </c>
      <c r="AI6" s="58" t="s">
        <v>87</v>
      </c>
      <c r="AJ6" s="58" t="s">
        <v>81</v>
      </c>
      <c r="AK6" s="58" t="s">
        <v>88</v>
      </c>
      <c r="AL6" s="58" t="s">
        <v>89</v>
      </c>
      <c r="AM6" s="58" t="s">
        <v>90</v>
      </c>
      <c r="AN6" s="58" t="s">
        <v>91</v>
      </c>
      <c r="AO6" s="53" t="s">
        <v>92</v>
      </c>
      <c r="AP6" s="58" t="s">
        <v>93</v>
      </c>
      <c r="AQ6" s="58" t="s">
        <v>94</v>
      </c>
      <c r="AR6" s="58" t="s">
        <v>95</v>
      </c>
      <c r="AS6" s="58" t="s">
        <v>93</v>
      </c>
      <c r="AT6" s="152"/>
      <c r="AU6" s="154"/>
      <c r="AV6" s="58" t="s">
        <v>96</v>
      </c>
      <c r="AW6" s="58" t="s">
        <v>97</v>
      </c>
      <c r="AX6" s="58" t="s">
        <v>98</v>
      </c>
      <c r="AY6" s="58" t="s">
        <v>99</v>
      </c>
      <c r="AZ6" s="58" t="s">
        <v>100</v>
      </c>
      <c r="BA6" s="58" t="s">
        <v>101</v>
      </c>
      <c r="BB6" s="58" t="s">
        <v>102</v>
      </c>
      <c r="BC6" s="58" t="s">
        <v>103</v>
      </c>
      <c r="BD6" s="154"/>
      <c r="BE6" s="58" t="s">
        <v>104</v>
      </c>
      <c r="BF6" s="58" t="s">
        <v>105</v>
      </c>
      <c r="BG6" s="58" t="s">
        <v>63</v>
      </c>
      <c r="BH6" s="58" t="s">
        <v>90</v>
      </c>
      <c r="BI6" s="58" t="s">
        <v>105</v>
      </c>
      <c r="BJ6" s="58" t="s">
        <v>106</v>
      </c>
      <c r="BK6" s="58" t="s">
        <v>103</v>
      </c>
      <c r="BL6" s="58" t="s">
        <v>107</v>
      </c>
      <c r="BM6" s="58" t="s">
        <v>105</v>
      </c>
      <c r="BN6" s="58" t="s">
        <v>108</v>
      </c>
      <c r="BO6" s="58" t="s">
        <v>109</v>
      </c>
      <c r="BP6" s="58" t="s">
        <v>66</v>
      </c>
      <c r="BQ6" s="58" t="s">
        <v>110</v>
      </c>
      <c r="BR6" s="58" t="s">
        <v>111</v>
      </c>
      <c r="BS6" s="53"/>
      <c r="BT6" s="58" t="s">
        <v>112</v>
      </c>
      <c r="BU6" s="58" t="s">
        <v>113</v>
      </c>
      <c r="BV6" s="152"/>
      <c r="BW6" s="58" t="s">
        <v>114</v>
      </c>
      <c r="BX6" s="58" t="s">
        <v>115</v>
      </c>
      <c r="BY6" s="58" t="s">
        <v>116</v>
      </c>
      <c r="BZ6" s="58" t="s">
        <v>114</v>
      </c>
      <c r="CA6" s="152"/>
      <c r="CB6" s="154"/>
      <c r="CC6" s="154"/>
      <c r="CD6" s="154"/>
      <c r="CE6" s="58" t="s">
        <v>117</v>
      </c>
      <c r="CF6" s="58" t="s">
        <v>118</v>
      </c>
      <c r="CG6" s="58" t="s">
        <v>119</v>
      </c>
      <c r="CH6" s="58" t="s">
        <v>120</v>
      </c>
      <c r="CI6" s="58" t="s">
        <v>121</v>
      </c>
      <c r="CJ6" s="58" t="s">
        <v>122</v>
      </c>
      <c r="CK6" s="58" t="s">
        <v>123</v>
      </c>
      <c r="CL6" s="58" t="s">
        <v>124</v>
      </c>
      <c r="CM6" s="58" t="s">
        <v>125</v>
      </c>
      <c r="CN6" s="53" t="s">
        <v>107</v>
      </c>
      <c r="CO6" s="58" t="s">
        <v>126</v>
      </c>
      <c r="CP6" s="58" t="s">
        <v>41</v>
      </c>
      <c r="CQ6" s="58" t="s">
        <v>127</v>
      </c>
      <c r="CR6" s="58" t="s">
        <v>128</v>
      </c>
      <c r="CS6" s="58" t="s">
        <v>129</v>
      </c>
      <c r="CT6" s="58" t="s">
        <v>84</v>
      </c>
      <c r="CU6" s="58" t="s">
        <v>130</v>
      </c>
      <c r="CV6" s="154"/>
      <c r="CW6" s="55" t="s">
        <v>131</v>
      </c>
      <c r="CX6" s="55" t="s">
        <v>132</v>
      </c>
      <c r="CY6" s="49" t="s">
        <v>133</v>
      </c>
      <c r="CZ6" s="49" t="s">
        <v>134</v>
      </c>
      <c r="DA6" s="49" t="s">
        <v>135</v>
      </c>
      <c r="DB6" s="49" t="s">
        <v>136</v>
      </c>
      <c r="DC6" s="49" t="s">
        <v>137</v>
      </c>
      <c r="DD6" s="49" t="s">
        <v>138</v>
      </c>
      <c r="DE6" s="49" t="s">
        <v>139</v>
      </c>
      <c r="DF6" s="49" t="s">
        <v>140</v>
      </c>
      <c r="DG6" s="49" t="s">
        <v>141</v>
      </c>
      <c r="DH6" s="49" t="s">
        <v>142</v>
      </c>
      <c r="DI6" s="49" t="s">
        <v>143</v>
      </c>
      <c r="DJ6" s="49" t="s">
        <v>144</v>
      </c>
      <c r="DK6" s="49" t="s">
        <v>145</v>
      </c>
      <c r="DL6" s="49" t="s">
        <v>146</v>
      </c>
      <c r="DM6" s="152"/>
      <c r="DN6" s="152"/>
      <c r="DO6" s="56" t="s">
        <v>147</v>
      </c>
    </row>
    <row r="7" spans="1:119" ht="15" customHeight="1" x14ac:dyDescent="0.25">
      <c r="A7" s="64">
        <v>45889</v>
      </c>
      <c r="B7" s="65">
        <v>4120</v>
      </c>
      <c r="C7" s="65">
        <v>6690</v>
      </c>
      <c r="D7" s="66" t="s">
        <v>316</v>
      </c>
      <c r="E7" s="67" t="s">
        <v>317</v>
      </c>
      <c r="F7" s="67"/>
      <c r="G7" s="67"/>
      <c r="H7" s="68"/>
      <c r="I7" s="69"/>
      <c r="J7" s="66" t="s">
        <v>318</v>
      </c>
      <c r="K7" s="70">
        <v>1</v>
      </c>
      <c r="L7" s="70">
        <v>2000</v>
      </c>
      <c r="M7" s="71">
        <f t="shared" ref="M7:M8" si="0">K7*L7</f>
        <v>2000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2000</v>
      </c>
      <c r="DN7" s="76">
        <f t="shared" ref="DN7:DN13" si="1">SUM(Q7:DM7)-P7</f>
        <v>2000</v>
      </c>
      <c r="DO7" s="76">
        <f>DN7-M7</f>
        <v>0</v>
      </c>
    </row>
    <row r="8" spans="1:119" ht="1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319</v>
      </c>
      <c r="K8" s="70">
        <v>1</v>
      </c>
      <c r="L8" s="70">
        <v>2000</v>
      </c>
      <c r="M8" s="71">
        <f t="shared" si="0"/>
        <v>2000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75">
        <f>M8+P8-Q8</f>
        <v>2000</v>
      </c>
      <c r="DN8" s="76">
        <f t="shared" si="1"/>
        <v>2000</v>
      </c>
      <c r="DO8" s="76">
        <f t="shared" ref="DO8:DO9" si="2">DN8-M8</f>
        <v>0</v>
      </c>
    </row>
    <row r="9" spans="1:119" ht="15" customHeight="1" x14ac:dyDescent="0.25">
      <c r="A9" s="128"/>
      <c r="B9" s="129"/>
      <c r="C9" s="130"/>
      <c r="D9" s="131"/>
      <c r="E9" s="131"/>
      <c r="F9" s="131"/>
      <c r="G9" s="131"/>
      <c r="H9" s="132"/>
      <c r="I9" s="129"/>
      <c r="J9" s="131"/>
      <c r="K9" s="133"/>
      <c r="L9" s="133"/>
      <c r="M9" s="134">
        <f>SUM(M7:M8)</f>
        <v>4000</v>
      </c>
      <c r="N9" s="134">
        <f>M9</f>
        <v>4000</v>
      </c>
      <c r="O9" s="133" t="s">
        <v>304</v>
      </c>
      <c r="P9" s="134"/>
      <c r="Q9" s="134"/>
      <c r="R9" s="134">
        <f t="shared" ref="R9:CC9" si="3">SUM(R7:R8)</f>
        <v>0</v>
      </c>
      <c r="S9" s="134">
        <f t="shared" si="3"/>
        <v>0</v>
      </c>
      <c r="T9" s="134">
        <f t="shared" si="3"/>
        <v>0</v>
      </c>
      <c r="U9" s="134">
        <f t="shared" si="3"/>
        <v>0</v>
      </c>
      <c r="V9" s="134">
        <f t="shared" si="3"/>
        <v>0</v>
      </c>
      <c r="W9" s="134">
        <f t="shared" si="3"/>
        <v>0</v>
      </c>
      <c r="X9" s="134">
        <f t="shared" si="3"/>
        <v>0</v>
      </c>
      <c r="Y9" s="134">
        <f t="shared" si="3"/>
        <v>0</v>
      </c>
      <c r="Z9" s="134">
        <f t="shared" si="3"/>
        <v>0</v>
      </c>
      <c r="AA9" s="134">
        <f t="shared" si="3"/>
        <v>0</v>
      </c>
      <c r="AB9" s="134">
        <f t="shared" si="3"/>
        <v>0</v>
      </c>
      <c r="AC9" s="134">
        <f t="shared" si="3"/>
        <v>0</v>
      </c>
      <c r="AD9" s="134">
        <f t="shared" si="3"/>
        <v>0</v>
      </c>
      <c r="AE9" s="134">
        <f t="shared" si="3"/>
        <v>0</v>
      </c>
      <c r="AF9" s="134">
        <f t="shared" si="3"/>
        <v>0</v>
      </c>
      <c r="AG9" s="134">
        <f t="shared" si="3"/>
        <v>0</v>
      </c>
      <c r="AH9" s="134">
        <f t="shared" si="3"/>
        <v>0</v>
      </c>
      <c r="AI9" s="134">
        <f t="shared" si="3"/>
        <v>0</v>
      </c>
      <c r="AJ9" s="134">
        <f t="shared" si="3"/>
        <v>0</v>
      </c>
      <c r="AK9" s="134">
        <f t="shared" si="3"/>
        <v>0</v>
      </c>
      <c r="AL9" s="134">
        <f t="shared" si="3"/>
        <v>0</v>
      </c>
      <c r="AM9" s="134">
        <f t="shared" si="3"/>
        <v>0</v>
      </c>
      <c r="AN9" s="134">
        <f t="shared" si="3"/>
        <v>0</v>
      </c>
      <c r="AO9" s="134">
        <f t="shared" si="3"/>
        <v>0</v>
      </c>
      <c r="AP9" s="134">
        <f t="shared" si="3"/>
        <v>0</v>
      </c>
      <c r="AQ9" s="134">
        <f t="shared" si="3"/>
        <v>0</v>
      </c>
      <c r="AR9" s="134">
        <f t="shared" si="3"/>
        <v>0</v>
      </c>
      <c r="AS9" s="134">
        <f t="shared" si="3"/>
        <v>0</v>
      </c>
      <c r="AT9" s="134">
        <f t="shared" si="3"/>
        <v>0</v>
      </c>
      <c r="AU9" s="134">
        <f t="shared" si="3"/>
        <v>0</v>
      </c>
      <c r="AV9" s="134">
        <f t="shared" si="3"/>
        <v>0</v>
      </c>
      <c r="AW9" s="134">
        <f t="shared" si="3"/>
        <v>0</v>
      </c>
      <c r="AX9" s="134">
        <f t="shared" si="3"/>
        <v>0</v>
      </c>
      <c r="AY9" s="134">
        <f t="shared" si="3"/>
        <v>0</v>
      </c>
      <c r="AZ9" s="134">
        <f t="shared" si="3"/>
        <v>0</v>
      </c>
      <c r="BA9" s="134">
        <f t="shared" si="3"/>
        <v>0</v>
      </c>
      <c r="BB9" s="134">
        <f t="shared" si="3"/>
        <v>0</v>
      </c>
      <c r="BC9" s="134">
        <f t="shared" si="3"/>
        <v>0</v>
      </c>
      <c r="BD9" s="134">
        <f t="shared" si="3"/>
        <v>0</v>
      </c>
      <c r="BE9" s="134">
        <f t="shared" si="3"/>
        <v>0</v>
      </c>
      <c r="BF9" s="134">
        <f t="shared" si="3"/>
        <v>0</v>
      </c>
      <c r="BG9" s="134">
        <f t="shared" si="3"/>
        <v>0</v>
      </c>
      <c r="BH9" s="134">
        <f t="shared" si="3"/>
        <v>0</v>
      </c>
      <c r="BI9" s="134">
        <f t="shared" si="3"/>
        <v>0</v>
      </c>
      <c r="BJ9" s="134">
        <f t="shared" si="3"/>
        <v>0</v>
      </c>
      <c r="BK9" s="134">
        <f t="shared" si="3"/>
        <v>0</v>
      </c>
      <c r="BL9" s="134">
        <f t="shared" si="3"/>
        <v>0</v>
      </c>
      <c r="BM9" s="134">
        <f t="shared" si="3"/>
        <v>0</v>
      </c>
      <c r="BN9" s="134">
        <f t="shared" si="3"/>
        <v>0</v>
      </c>
      <c r="BO9" s="134">
        <f t="shared" si="3"/>
        <v>0</v>
      </c>
      <c r="BP9" s="134">
        <f t="shared" si="3"/>
        <v>0</v>
      </c>
      <c r="BQ9" s="134">
        <f t="shared" si="3"/>
        <v>0</v>
      </c>
      <c r="BR9" s="134">
        <f t="shared" si="3"/>
        <v>0</v>
      </c>
      <c r="BS9" s="134">
        <f t="shared" si="3"/>
        <v>0</v>
      </c>
      <c r="BT9" s="134">
        <f t="shared" si="3"/>
        <v>0</v>
      </c>
      <c r="BU9" s="134">
        <f t="shared" si="3"/>
        <v>0</v>
      </c>
      <c r="BV9" s="134">
        <f t="shared" si="3"/>
        <v>0</v>
      </c>
      <c r="BW9" s="134">
        <f t="shared" si="3"/>
        <v>0</v>
      </c>
      <c r="BX9" s="134">
        <f t="shared" si="3"/>
        <v>0</v>
      </c>
      <c r="BY9" s="134">
        <f t="shared" si="3"/>
        <v>0</v>
      </c>
      <c r="BZ9" s="134">
        <f t="shared" si="3"/>
        <v>0</v>
      </c>
      <c r="CA9" s="134">
        <f t="shared" si="3"/>
        <v>0</v>
      </c>
      <c r="CB9" s="134">
        <f t="shared" si="3"/>
        <v>0</v>
      </c>
      <c r="CC9" s="134">
        <f t="shared" si="3"/>
        <v>0</v>
      </c>
      <c r="CD9" s="134">
        <f t="shared" ref="CD9:DM9" si="4">SUM(CD7:CD8)</f>
        <v>0</v>
      </c>
      <c r="CE9" s="134">
        <f t="shared" si="4"/>
        <v>0</v>
      </c>
      <c r="CF9" s="134">
        <f t="shared" si="4"/>
        <v>0</v>
      </c>
      <c r="CG9" s="134">
        <f t="shared" si="4"/>
        <v>0</v>
      </c>
      <c r="CH9" s="134">
        <f t="shared" si="4"/>
        <v>0</v>
      </c>
      <c r="CI9" s="134">
        <f t="shared" si="4"/>
        <v>0</v>
      </c>
      <c r="CJ9" s="134">
        <f t="shared" si="4"/>
        <v>0</v>
      </c>
      <c r="CK9" s="134">
        <f t="shared" si="4"/>
        <v>0</v>
      </c>
      <c r="CL9" s="134">
        <f t="shared" si="4"/>
        <v>0</v>
      </c>
      <c r="CM9" s="134">
        <f t="shared" si="4"/>
        <v>0</v>
      </c>
      <c r="CN9" s="134">
        <f t="shared" si="4"/>
        <v>0</v>
      </c>
      <c r="CO9" s="134">
        <f t="shared" si="4"/>
        <v>0</v>
      </c>
      <c r="CP9" s="134">
        <f t="shared" si="4"/>
        <v>0</v>
      </c>
      <c r="CQ9" s="134">
        <f t="shared" si="4"/>
        <v>0</v>
      </c>
      <c r="CR9" s="134">
        <f t="shared" si="4"/>
        <v>0</v>
      </c>
      <c r="CS9" s="134">
        <f t="shared" si="4"/>
        <v>0</v>
      </c>
      <c r="CT9" s="134">
        <f t="shared" si="4"/>
        <v>0</v>
      </c>
      <c r="CU9" s="134">
        <f t="shared" si="4"/>
        <v>0</v>
      </c>
      <c r="CV9" s="134">
        <f t="shared" si="4"/>
        <v>0</v>
      </c>
      <c r="CW9" s="134">
        <f t="shared" si="4"/>
        <v>0</v>
      </c>
      <c r="CX9" s="134">
        <f t="shared" si="4"/>
        <v>0</v>
      </c>
      <c r="CY9" s="134">
        <f t="shared" si="4"/>
        <v>0</v>
      </c>
      <c r="CZ9" s="134">
        <f t="shared" si="4"/>
        <v>0</v>
      </c>
      <c r="DA9" s="134">
        <f t="shared" si="4"/>
        <v>0</v>
      </c>
      <c r="DB9" s="134">
        <f t="shared" si="4"/>
        <v>0</v>
      </c>
      <c r="DC9" s="134">
        <f t="shared" si="4"/>
        <v>0</v>
      </c>
      <c r="DD9" s="134">
        <f t="shared" si="4"/>
        <v>0</v>
      </c>
      <c r="DE9" s="134">
        <f t="shared" si="4"/>
        <v>0</v>
      </c>
      <c r="DF9" s="134">
        <f t="shared" si="4"/>
        <v>0</v>
      </c>
      <c r="DG9" s="134">
        <f t="shared" si="4"/>
        <v>0</v>
      </c>
      <c r="DH9" s="134">
        <f t="shared" si="4"/>
        <v>0</v>
      </c>
      <c r="DI9" s="134">
        <f t="shared" si="4"/>
        <v>0</v>
      </c>
      <c r="DJ9" s="134">
        <f t="shared" si="4"/>
        <v>0</v>
      </c>
      <c r="DK9" s="134">
        <f t="shared" si="4"/>
        <v>0</v>
      </c>
      <c r="DL9" s="134">
        <f t="shared" si="4"/>
        <v>0</v>
      </c>
      <c r="DM9" s="134">
        <f t="shared" si="4"/>
        <v>4000</v>
      </c>
      <c r="DN9" s="135">
        <f t="shared" si="1"/>
        <v>4000</v>
      </c>
      <c r="DO9" s="135">
        <f t="shared" si="2"/>
        <v>0</v>
      </c>
    </row>
    <row r="10" spans="1:119" ht="15" customHeight="1" x14ac:dyDescent="0.25">
      <c r="A10" s="64">
        <v>45901</v>
      </c>
      <c r="B10" s="65">
        <v>4157</v>
      </c>
      <c r="C10" s="65">
        <v>6691</v>
      </c>
      <c r="D10" s="66" t="s">
        <v>316</v>
      </c>
      <c r="E10" s="67" t="s">
        <v>321</v>
      </c>
      <c r="F10" s="67"/>
      <c r="G10" s="67"/>
      <c r="H10" s="68"/>
      <c r="I10" s="69"/>
      <c r="J10" s="66" t="s">
        <v>323</v>
      </c>
      <c r="K10" s="70">
        <v>1</v>
      </c>
      <c r="L10" s="70">
        <v>4000</v>
      </c>
      <c r="M10" s="71">
        <f t="shared" ref="M10:M11" si="5">K10*L10</f>
        <v>4000</v>
      </c>
      <c r="N10" s="66"/>
      <c r="O10" s="72" t="s">
        <v>304</v>
      </c>
      <c r="P10" s="73"/>
      <c r="Q10" s="74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75">
        <f>M10+P10-Q10</f>
        <v>4000</v>
      </c>
      <c r="DN10" s="76">
        <f t="shared" si="1"/>
        <v>4000</v>
      </c>
      <c r="DO10" s="76">
        <f>DN10-M10</f>
        <v>0</v>
      </c>
    </row>
    <row r="11" spans="1:119" ht="15" customHeight="1" x14ac:dyDescent="0.25">
      <c r="A11" s="64"/>
      <c r="B11" s="65"/>
      <c r="C11" s="65"/>
      <c r="D11" s="66"/>
      <c r="E11" s="77"/>
      <c r="F11" s="78"/>
      <c r="G11" s="79"/>
      <c r="H11" s="68"/>
      <c r="I11" s="69"/>
      <c r="J11" s="66" t="s">
        <v>322</v>
      </c>
      <c r="K11" s="70">
        <v>1</v>
      </c>
      <c r="L11" s="70">
        <v>4000</v>
      </c>
      <c r="M11" s="71">
        <f t="shared" si="5"/>
        <v>4000</v>
      </c>
      <c r="N11" s="66"/>
      <c r="O11" s="72" t="s">
        <v>304</v>
      </c>
      <c r="P11" s="73"/>
      <c r="Q11" s="74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75">
        <f>M11+P11-Q11</f>
        <v>4000</v>
      </c>
      <c r="DN11" s="76">
        <f t="shared" si="1"/>
        <v>4000</v>
      </c>
      <c r="DO11" s="76">
        <f t="shared" ref="DO11:DO12" si="6">DN11-M11</f>
        <v>0</v>
      </c>
    </row>
    <row r="12" spans="1:119" ht="15" customHeight="1" x14ac:dyDescent="0.25">
      <c r="A12" s="128"/>
      <c r="B12" s="129"/>
      <c r="C12" s="130"/>
      <c r="D12" s="131"/>
      <c r="E12" s="131"/>
      <c r="F12" s="131"/>
      <c r="G12" s="131"/>
      <c r="H12" s="132"/>
      <c r="I12" s="129"/>
      <c r="J12" s="131"/>
      <c r="K12" s="133"/>
      <c r="L12" s="133"/>
      <c r="M12" s="134">
        <f>SUM(M10:M11)</f>
        <v>8000</v>
      </c>
      <c r="N12" s="134">
        <f>M12</f>
        <v>8000</v>
      </c>
      <c r="O12" s="133" t="s">
        <v>304</v>
      </c>
      <c r="P12" s="134"/>
      <c r="Q12" s="134"/>
      <c r="R12" s="134">
        <f t="shared" ref="R12:CC12" si="7">SUM(R10:R11)</f>
        <v>0</v>
      </c>
      <c r="S12" s="134">
        <f t="shared" si="7"/>
        <v>0</v>
      </c>
      <c r="T12" s="134">
        <f t="shared" si="7"/>
        <v>0</v>
      </c>
      <c r="U12" s="134">
        <f t="shared" si="7"/>
        <v>0</v>
      </c>
      <c r="V12" s="134">
        <f t="shared" si="7"/>
        <v>0</v>
      </c>
      <c r="W12" s="134">
        <f t="shared" si="7"/>
        <v>0</v>
      </c>
      <c r="X12" s="134">
        <f t="shared" si="7"/>
        <v>0</v>
      </c>
      <c r="Y12" s="134">
        <f t="shared" si="7"/>
        <v>0</v>
      </c>
      <c r="Z12" s="134">
        <f t="shared" si="7"/>
        <v>0</v>
      </c>
      <c r="AA12" s="134">
        <f t="shared" si="7"/>
        <v>0</v>
      </c>
      <c r="AB12" s="134">
        <f t="shared" si="7"/>
        <v>0</v>
      </c>
      <c r="AC12" s="134">
        <f t="shared" si="7"/>
        <v>0</v>
      </c>
      <c r="AD12" s="134">
        <f t="shared" si="7"/>
        <v>0</v>
      </c>
      <c r="AE12" s="134">
        <f t="shared" si="7"/>
        <v>0</v>
      </c>
      <c r="AF12" s="134">
        <f t="shared" si="7"/>
        <v>0</v>
      </c>
      <c r="AG12" s="134">
        <f t="shared" si="7"/>
        <v>0</v>
      </c>
      <c r="AH12" s="134">
        <f t="shared" si="7"/>
        <v>0</v>
      </c>
      <c r="AI12" s="134">
        <f t="shared" si="7"/>
        <v>0</v>
      </c>
      <c r="AJ12" s="134">
        <f t="shared" si="7"/>
        <v>0</v>
      </c>
      <c r="AK12" s="134">
        <f t="shared" si="7"/>
        <v>0</v>
      </c>
      <c r="AL12" s="134">
        <f t="shared" si="7"/>
        <v>0</v>
      </c>
      <c r="AM12" s="134">
        <f t="shared" si="7"/>
        <v>0</v>
      </c>
      <c r="AN12" s="134">
        <f t="shared" si="7"/>
        <v>0</v>
      </c>
      <c r="AO12" s="134">
        <f t="shared" si="7"/>
        <v>0</v>
      </c>
      <c r="AP12" s="134">
        <f t="shared" si="7"/>
        <v>0</v>
      </c>
      <c r="AQ12" s="134">
        <f t="shared" si="7"/>
        <v>0</v>
      </c>
      <c r="AR12" s="134">
        <f t="shared" si="7"/>
        <v>0</v>
      </c>
      <c r="AS12" s="134">
        <f t="shared" si="7"/>
        <v>0</v>
      </c>
      <c r="AT12" s="134">
        <f t="shared" si="7"/>
        <v>0</v>
      </c>
      <c r="AU12" s="134">
        <f t="shared" si="7"/>
        <v>0</v>
      </c>
      <c r="AV12" s="134">
        <f t="shared" si="7"/>
        <v>0</v>
      </c>
      <c r="AW12" s="134">
        <f t="shared" si="7"/>
        <v>0</v>
      </c>
      <c r="AX12" s="134">
        <f t="shared" si="7"/>
        <v>0</v>
      </c>
      <c r="AY12" s="134">
        <f t="shared" si="7"/>
        <v>0</v>
      </c>
      <c r="AZ12" s="134">
        <f t="shared" si="7"/>
        <v>0</v>
      </c>
      <c r="BA12" s="134">
        <f t="shared" si="7"/>
        <v>0</v>
      </c>
      <c r="BB12" s="134">
        <f t="shared" si="7"/>
        <v>0</v>
      </c>
      <c r="BC12" s="134">
        <f t="shared" si="7"/>
        <v>0</v>
      </c>
      <c r="BD12" s="134">
        <f t="shared" si="7"/>
        <v>0</v>
      </c>
      <c r="BE12" s="134">
        <f t="shared" si="7"/>
        <v>0</v>
      </c>
      <c r="BF12" s="134">
        <f t="shared" si="7"/>
        <v>0</v>
      </c>
      <c r="BG12" s="134">
        <f t="shared" si="7"/>
        <v>0</v>
      </c>
      <c r="BH12" s="134">
        <f t="shared" si="7"/>
        <v>0</v>
      </c>
      <c r="BI12" s="134">
        <f t="shared" si="7"/>
        <v>0</v>
      </c>
      <c r="BJ12" s="134">
        <f t="shared" si="7"/>
        <v>0</v>
      </c>
      <c r="BK12" s="134">
        <f t="shared" si="7"/>
        <v>0</v>
      </c>
      <c r="BL12" s="134">
        <f t="shared" si="7"/>
        <v>0</v>
      </c>
      <c r="BM12" s="134">
        <f t="shared" si="7"/>
        <v>0</v>
      </c>
      <c r="BN12" s="134">
        <f t="shared" si="7"/>
        <v>0</v>
      </c>
      <c r="BO12" s="134">
        <f t="shared" si="7"/>
        <v>0</v>
      </c>
      <c r="BP12" s="134">
        <f t="shared" si="7"/>
        <v>0</v>
      </c>
      <c r="BQ12" s="134">
        <f t="shared" si="7"/>
        <v>0</v>
      </c>
      <c r="BR12" s="134">
        <f t="shared" si="7"/>
        <v>0</v>
      </c>
      <c r="BS12" s="134">
        <f t="shared" si="7"/>
        <v>0</v>
      </c>
      <c r="BT12" s="134">
        <f t="shared" si="7"/>
        <v>0</v>
      </c>
      <c r="BU12" s="134">
        <f t="shared" si="7"/>
        <v>0</v>
      </c>
      <c r="BV12" s="134">
        <f t="shared" si="7"/>
        <v>0</v>
      </c>
      <c r="BW12" s="134">
        <f t="shared" si="7"/>
        <v>0</v>
      </c>
      <c r="BX12" s="134">
        <f t="shared" si="7"/>
        <v>0</v>
      </c>
      <c r="BY12" s="134">
        <f t="shared" si="7"/>
        <v>0</v>
      </c>
      <c r="BZ12" s="134">
        <f t="shared" si="7"/>
        <v>0</v>
      </c>
      <c r="CA12" s="134">
        <f t="shared" si="7"/>
        <v>0</v>
      </c>
      <c r="CB12" s="134">
        <f t="shared" si="7"/>
        <v>0</v>
      </c>
      <c r="CC12" s="134">
        <f t="shared" si="7"/>
        <v>0</v>
      </c>
      <c r="CD12" s="134">
        <f t="shared" ref="CD12:DM12" si="8">SUM(CD10:CD11)</f>
        <v>0</v>
      </c>
      <c r="CE12" s="134">
        <f t="shared" si="8"/>
        <v>0</v>
      </c>
      <c r="CF12" s="134">
        <f t="shared" si="8"/>
        <v>0</v>
      </c>
      <c r="CG12" s="134">
        <f t="shared" si="8"/>
        <v>0</v>
      </c>
      <c r="CH12" s="134">
        <f t="shared" si="8"/>
        <v>0</v>
      </c>
      <c r="CI12" s="134">
        <f t="shared" si="8"/>
        <v>0</v>
      </c>
      <c r="CJ12" s="134">
        <f t="shared" si="8"/>
        <v>0</v>
      </c>
      <c r="CK12" s="134">
        <f t="shared" si="8"/>
        <v>0</v>
      </c>
      <c r="CL12" s="134">
        <f t="shared" si="8"/>
        <v>0</v>
      </c>
      <c r="CM12" s="134">
        <f t="shared" si="8"/>
        <v>0</v>
      </c>
      <c r="CN12" s="134">
        <f t="shared" si="8"/>
        <v>0</v>
      </c>
      <c r="CO12" s="134">
        <f t="shared" si="8"/>
        <v>0</v>
      </c>
      <c r="CP12" s="134">
        <f t="shared" si="8"/>
        <v>0</v>
      </c>
      <c r="CQ12" s="134">
        <f t="shared" si="8"/>
        <v>0</v>
      </c>
      <c r="CR12" s="134">
        <f t="shared" si="8"/>
        <v>0</v>
      </c>
      <c r="CS12" s="134">
        <f t="shared" si="8"/>
        <v>0</v>
      </c>
      <c r="CT12" s="134">
        <f t="shared" si="8"/>
        <v>0</v>
      </c>
      <c r="CU12" s="134">
        <f t="shared" si="8"/>
        <v>0</v>
      </c>
      <c r="CV12" s="134">
        <f t="shared" si="8"/>
        <v>0</v>
      </c>
      <c r="CW12" s="134">
        <f t="shared" si="8"/>
        <v>0</v>
      </c>
      <c r="CX12" s="134">
        <f t="shared" si="8"/>
        <v>0</v>
      </c>
      <c r="CY12" s="134">
        <f t="shared" si="8"/>
        <v>0</v>
      </c>
      <c r="CZ12" s="134">
        <f t="shared" si="8"/>
        <v>0</v>
      </c>
      <c r="DA12" s="134">
        <f t="shared" si="8"/>
        <v>0</v>
      </c>
      <c r="DB12" s="134">
        <f t="shared" si="8"/>
        <v>0</v>
      </c>
      <c r="DC12" s="134">
        <f t="shared" si="8"/>
        <v>0</v>
      </c>
      <c r="DD12" s="134">
        <f t="shared" si="8"/>
        <v>0</v>
      </c>
      <c r="DE12" s="134">
        <f t="shared" si="8"/>
        <v>0</v>
      </c>
      <c r="DF12" s="134">
        <f t="shared" si="8"/>
        <v>0</v>
      </c>
      <c r="DG12" s="134">
        <f t="shared" si="8"/>
        <v>0</v>
      </c>
      <c r="DH12" s="134">
        <f t="shared" si="8"/>
        <v>0</v>
      </c>
      <c r="DI12" s="134">
        <f t="shared" si="8"/>
        <v>0</v>
      </c>
      <c r="DJ12" s="134">
        <f t="shared" si="8"/>
        <v>0</v>
      </c>
      <c r="DK12" s="134">
        <f t="shared" si="8"/>
        <v>0</v>
      </c>
      <c r="DL12" s="134">
        <f t="shared" si="8"/>
        <v>0</v>
      </c>
      <c r="DM12" s="134">
        <f t="shared" si="8"/>
        <v>8000</v>
      </c>
      <c r="DN12" s="135">
        <f t="shared" si="1"/>
        <v>8000</v>
      </c>
      <c r="DO12" s="135">
        <f t="shared" si="6"/>
        <v>0</v>
      </c>
    </row>
    <row r="13" spans="1:119" ht="15" customHeight="1" x14ac:dyDescent="0.25">
      <c r="A13" s="64">
        <v>45898</v>
      </c>
      <c r="B13" s="65">
        <v>4149</v>
      </c>
      <c r="C13" s="65">
        <v>6692</v>
      </c>
      <c r="D13" s="66" t="s">
        <v>324</v>
      </c>
      <c r="E13" s="67" t="s">
        <v>325</v>
      </c>
      <c r="F13" s="67" t="s">
        <v>326</v>
      </c>
      <c r="G13" s="67" t="s">
        <v>327</v>
      </c>
      <c r="H13" s="68" t="s">
        <v>328</v>
      </c>
      <c r="I13" s="69"/>
      <c r="J13" s="66" t="s">
        <v>329</v>
      </c>
      <c r="K13" s="70">
        <v>1</v>
      </c>
      <c r="L13" s="70">
        <v>30</v>
      </c>
      <c r="M13" s="71">
        <f t="shared" ref="M13" si="9">K13*L13</f>
        <v>30</v>
      </c>
      <c r="N13" s="66"/>
      <c r="O13" s="72" t="s">
        <v>148</v>
      </c>
      <c r="P13" s="73">
        <f>M13/1.12*0.02</f>
        <v>0.5357142857142857</v>
      </c>
      <c r="Q13" s="74">
        <f t="shared" ref="Q13" si="10">M13/1.12*0.12</f>
        <v>3.214285714285714</v>
      </c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7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75"/>
      <c r="AQ13" s="66"/>
      <c r="AR13" s="66"/>
      <c r="AS13" s="66"/>
      <c r="AT13" s="75">
        <f>M13+P13-Q13</f>
        <v>27.321428571428569</v>
      </c>
      <c r="AU13" s="66"/>
      <c r="AV13" s="66"/>
      <c r="AW13" s="66"/>
      <c r="AX13" s="66"/>
      <c r="AY13" s="66"/>
      <c r="AZ13" s="75"/>
      <c r="BA13" s="66"/>
      <c r="BB13" s="75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75"/>
      <c r="BV13" s="66"/>
      <c r="BW13" s="66"/>
      <c r="BX13" s="75"/>
      <c r="BY13" s="66"/>
      <c r="BZ13" s="75"/>
      <c r="CA13" s="66"/>
      <c r="CB13" s="75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75"/>
      <c r="CT13" s="66"/>
      <c r="CU13" s="66"/>
      <c r="CV13" s="66"/>
      <c r="CW13" s="66"/>
      <c r="CX13" s="66"/>
      <c r="CY13" s="75"/>
      <c r="CZ13" s="66"/>
      <c r="DA13" s="75"/>
      <c r="DB13" s="75"/>
      <c r="DC13" s="75"/>
      <c r="DD13" s="75"/>
      <c r="DE13" s="75"/>
      <c r="DF13" s="75"/>
      <c r="DG13" s="66"/>
      <c r="DH13" s="75"/>
      <c r="DI13" s="66"/>
      <c r="DJ13" s="66"/>
      <c r="DK13" s="66"/>
      <c r="DL13" s="66"/>
      <c r="DM13" s="66"/>
      <c r="DN13" s="76">
        <f t="shared" si="1"/>
        <v>30</v>
      </c>
      <c r="DO13" s="76">
        <f>DN13-M13</f>
        <v>0</v>
      </c>
    </row>
    <row r="14" spans="1:119" ht="15" customHeight="1" x14ac:dyDescent="0.25">
      <c r="A14" s="80"/>
      <c r="B14" s="81"/>
      <c r="C14" s="82"/>
      <c r="D14" s="83"/>
      <c r="E14" s="83"/>
      <c r="F14" s="83"/>
      <c r="G14" s="83"/>
      <c r="H14" s="84"/>
      <c r="I14" s="81"/>
      <c r="J14" s="83"/>
      <c r="K14" s="85"/>
      <c r="L14" s="85"/>
      <c r="M14" s="86">
        <f>SUM(M13:M13)</f>
        <v>30</v>
      </c>
      <c r="N14" s="86"/>
      <c r="O14" s="85" t="s">
        <v>148</v>
      </c>
      <c r="P14" s="86">
        <f t="shared" ref="P14:CA14" si="11">SUM(P13:P13)</f>
        <v>0.5357142857142857</v>
      </c>
      <c r="Q14" s="86">
        <f t="shared" si="11"/>
        <v>3.214285714285714</v>
      </c>
      <c r="R14" s="86">
        <f t="shared" si="11"/>
        <v>0</v>
      </c>
      <c r="S14" s="86">
        <f t="shared" si="11"/>
        <v>0</v>
      </c>
      <c r="T14" s="86">
        <f t="shared" si="11"/>
        <v>0</v>
      </c>
      <c r="U14" s="86">
        <f t="shared" si="11"/>
        <v>0</v>
      </c>
      <c r="V14" s="86">
        <f t="shared" si="11"/>
        <v>0</v>
      </c>
      <c r="W14" s="86">
        <f t="shared" si="11"/>
        <v>0</v>
      </c>
      <c r="X14" s="86">
        <f t="shared" si="11"/>
        <v>0</v>
      </c>
      <c r="Y14" s="86">
        <f t="shared" si="11"/>
        <v>0</v>
      </c>
      <c r="Z14" s="86">
        <f t="shared" si="11"/>
        <v>0</v>
      </c>
      <c r="AA14" s="86">
        <f t="shared" si="11"/>
        <v>0</v>
      </c>
      <c r="AB14" s="86">
        <f t="shared" si="11"/>
        <v>0</v>
      </c>
      <c r="AC14" s="86">
        <f t="shared" si="11"/>
        <v>0</v>
      </c>
      <c r="AD14" s="86">
        <f t="shared" si="11"/>
        <v>0</v>
      </c>
      <c r="AE14" s="86">
        <f t="shared" si="11"/>
        <v>0</v>
      </c>
      <c r="AF14" s="86">
        <f t="shared" si="11"/>
        <v>0</v>
      </c>
      <c r="AG14" s="86">
        <f t="shared" si="11"/>
        <v>0</v>
      </c>
      <c r="AH14" s="86">
        <f t="shared" si="11"/>
        <v>0</v>
      </c>
      <c r="AI14" s="86">
        <f t="shared" si="11"/>
        <v>0</v>
      </c>
      <c r="AJ14" s="86">
        <f t="shared" si="11"/>
        <v>0</v>
      </c>
      <c r="AK14" s="86">
        <f t="shared" si="11"/>
        <v>0</v>
      </c>
      <c r="AL14" s="86">
        <f t="shared" si="11"/>
        <v>0</v>
      </c>
      <c r="AM14" s="86">
        <f t="shared" si="11"/>
        <v>0</v>
      </c>
      <c r="AN14" s="86">
        <f t="shared" si="11"/>
        <v>0</v>
      </c>
      <c r="AO14" s="86">
        <f t="shared" si="11"/>
        <v>0</v>
      </c>
      <c r="AP14" s="86">
        <f t="shared" si="11"/>
        <v>0</v>
      </c>
      <c r="AQ14" s="86">
        <f t="shared" si="11"/>
        <v>0</v>
      </c>
      <c r="AR14" s="86">
        <f t="shared" si="11"/>
        <v>0</v>
      </c>
      <c r="AS14" s="86">
        <f t="shared" si="11"/>
        <v>0</v>
      </c>
      <c r="AT14" s="86">
        <f t="shared" si="11"/>
        <v>27.321428571428569</v>
      </c>
      <c r="AU14" s="86">
        <f t="shared" si="11"/>
        <v>0</v>
      </c>
      <c r="AV14" s="86">
        <f t="shared" si="11"/>
        <v>0</v>
      </c>
      <c r="AW14" s="86">
        <f t="shared" si="11"/>
        <v>0</v>
      </c>
      <c r="AX14" s="86">
        <f t="shared" si="11"/>
        <v>0</v>
      </c>
      <c r="AY14" s="86">
        <f t="shared" si="11"/>
        <v>0</v>
      </c>
      <c r="AZ14" s="86">
        <f t="shared" si="11"/>
        <v>0</v>
      </c>
      <c r="BA14" s="86">
        <f t="shared" si="11"/>
        <v>0</v>
      </c>
      <c r="BB14" s="86">
        <f t="shared" si="11"/>
        <v>0</v>
      </c>
      <c r="BC14" s="86">
        <f t="shared" si="11"/>
        <v>0</v>
      </c>
      <c r="BD14" s="86">
        <f t="shared" si="11"/>
        <v>0</v>
      </c>
      <c r="BE14" s="86">
        <f t="shared" si="11"/>
        <v>0</v>
      </c>
      <c r="BF14" s="86">
        <f t="shared" si="11"/>
        <v>0</v>
      </c>
      <c r="BG14" s="86">
        <f t="shared" si="11"/>
        <v>0</v>
      </c>
      <c r="BH14" s="86">
        <f t="shared" si="11"/>
        <v>0</v>
      </c>
      <c r="BI14" s="86">
        <f t="shared" si="11"/>
        <v>0</v>
      </c>
      <c r="BJ14" s="86">
        <f t="shared" si="11"/>
        <v>0</v>
      </c>
      <c r="BK14" s="86">
        <f t="shared" si="11"/>
        <v>0</v>
      </c>
      <c r="BL14" s="86">
        <f t="shared" si="11"/>
        <v>0</v>
      </c>
      <c r="BM14" s="86">
        <f t="shared" si="11"/>
        <v>0</v>
      </c>
      <c r="BN14" s="86">
        <f t="shared" si="11"/>
        <v>0</v>
      </c>
      <c r="BO14" s="86">
        <f t="shared" si="11"/>
        <v>0</v>
      </c>
      <c r="BP14" s="86">
        <f t="shared" si="11"/>
        <v>0</v>
      </c>
      <c r="BQ14" s="86">
        <f t="shared" si="11"/>
        <v>0</v>
      </c>
      <c r="BR14" s="86">
        <f t="shared" si="11"/>
        <v>0</v>
      </c>
      <c r="BS14" s="86">
        <f t="shared" si="11"/>
        <v>0</v>
      </c>
      <c r="BT14" s="86">
        <f t="shared" si="11"/>
        <v>0</v>
      </c>
      <c r="BU14" s="86">
        <f t="shared" si="11"/>
        <v>0</v>
      </c>
      <c r="BV14" s="86">
        <f t="shared" si="11"/>
        <v>0</v>
      </c>
      <c r="BW14" s="86">
        <f t="shared" si="11"/>
        <v>0</v>
      </c>
      <c r="BX14" s="86">
        <f t="shared" si="11"/>
        <v>0</v>
      </c>
      <c r="BY14" s="86">
        <f t="shared" si="11"/>
        <v>0</v>
      </c>
      <c r="BZ14" s="86">
        <f t="shared" si="11"/>
        <v>0</v>
      </c>
      <c r="CA14" s="86">
        <f t="shared" si="11"/>
        <v>0</v>
      </c>
      <c r="CB14" s="86">
        <f t="shared" ref="CB14:DM14" si="12">SUM(CB13:CB13)</f>
        <v>0</v>
      </c>
      <c r="CC14" s="86">
        <f t="shared" si="12"/>
        <v>0</v>
      </c>
      <c r="CD14" s="86">
        <f t="shared" si="12"/>
        <v>0</v>
      </c>
      <c r="CE14" s="86">
        <f t="shared" si="12"/>
        <v>0</v>
      </c>
      <c r="CF14" s="86">
        <f t="shared" si="12"/>
        <v>0</v>
      </c>
      <c r="CG14" s="86">
        <f t="shared" si="12"/>
        <v>0</v>
      </c>
      <c r="CH14" s="86">
        <f t="shared" si="12"/>
        <v>0</v>
      </c>
      <c r="CI14" s="86">
        <f t="shared" si="12"/>
        <v>0</v>
      </c>
      <c r="CJ14" s="86">
        <f t="shared" si="12"/>
        <v>0</v>
      </c>
      <c r="CK14" s="86">
        <f t="shared" si="12"/>
        <v>0</v>
      </c>
      <c r="CL14" s="86">
        <f t="shared" si="12"/>
        <v>0</v>
      </c>
      <c r="CM14" s="86">
        <f t="shared" si="12"/>
        <v>0</v>
      </c>
      <c r="CN14" s="86">
        <f t="shared" si="12"/>
        <v>0</v>
      </c>
      <c r="CO14" s="86">
        <f t="shared" si="12"/>
        <v>0</v>
      </c>
      <c r="CP14" s="86">
        <f t="shared" si="12"/>
        <v>0</v>
      </c>
      <c r="CQ14" s="86">
        <f t="shared" si="12"/>
        <v>0</v>
      </c>
      <c r="CR14" s="86">
        <f t="shared" si="12"/>
        <v>0</v>
      </c>
      <c r="CS14" s="86">
        <f t="shared" si="12"/>
        <v>0</v>
      </c>
      <c r="CT14" s="86">
        <f t="shared" si="12"/>
        <v>0</v>
      </c>
      <c r="CU14" s="86">
        <f t="shared" si="12"/>
        <v>0</v>
      </c>
      <c r="CV14" s="86">
        <f t="shared" si="12"/>
        <v>0</v>
      </c>
      <c r="CW14" s="86">
        <f t="shared" si="12"/>
        <v>0</v>
      </c>
      <c r="CX14" s="86">
        <f t="shared" si="12"/>
        <v>0</v>
      </c>
      <c r="CY14" s="86">
        <f t="shared" si="12"/>
        <v>0</v>
      </c>
      <c r="CZ14" s="86">
        <f t="shared" si="12"/>
        <v>0</v>
      </c>
      <c r="DA14" s="86">
        <f t="shared" si="12"/>
        <v>0</v>
      </c>
      <c r="DB14" s="86">
        <f t="shared" si="12"/>
        <v>0</v>
      </c>
      <c r="DC14" s="86">
        <f t="shared" si="12"/>
        <v>0</v>
      </c>
      <c r="DD14" s="86">
        <f t="shared" si="12"/>
        <v>0</v>
      </c>
      <c r="DE14" s="86">
        <f t="shared" si="12"/>
        <v>0</v>
      </c>
      <c r="DF14" s="86">
        <f t="shared" si="12"/>
        <v>0</v>
      </c>
      <c r="DG14" s="86">
        <f t="shared" si="12"/>
        <v>0</v>
      </c>
      <c r="DH14" s="86">
        <f t="shared" si="12"/>
        <v>0</v>
      </c>
      <c r="DI14" s="86">
        <f t="shared" si="12"/>
        <v>0</v>
      </c>
      <c r="DJ14" s="86">
        <f t="shared" si="12"/>
        <v>0</v>
      </c>
      <c r="DK14" s="86">
        <f t="shared" si="12"/>
        <v>0</v>
      </c>
      <c r="DL14" s="86">
        <f t="shared" si="12"/>
        <v>0</v>
      </c>
      <c r="DM14" s="86">
        <f t="shared" si="12"/>
        <v>0</v>
      </c>
      <c r="DN14" s="76">
        <f t="shared" ref="DN14" si="13">SUM(Q14:DM14)-P14</f>
        <v>30</v>
      </c>
      <c r="DO14" s="76">
        <f t="shared" ref="DO14" si="14">DN14-M14</f>
        <v>0</v>
      </c>
    </row>
    <row r="15" spans="1:119" ht="15" customHeight="1" x14ac:dyDescent="0.25">
      <c r="A15" s="64">
        <v>45898</v>
      </c>
      <c r="B15" s="65">
        <v>4149</v>
      </c>
      <c r="C15" s="65">
        <v>6693</v>
      </c>
      <c r="D15" s="66" t="s">
        <v>324</v>
      </c>
      <c r="E15" s="67" t="s">
        <v>325</v>
      </c>
      <c r="F15" s="67" t="s">
        <v>326</v>
      </c>
      <c r="G15" s="67" t="s">
        <v>327</v>
      </c>
      <c r="H15" s="68" t="s">
        <v>652</v>
      </c>
      <c r="I15" s="69"/>
      <c r="J15" s="66" t="s">
        <v>329</v>
      </c>
      <c r="K15" s="70">
        <v>1</v>
      </c>
      <c r="L15" s="70">
        <v>30</v>
      </c>
      <c r="M15" s="71">
        <f t="shared" ref="M15" si="15">K15*L15</f>
        <v>30</v>
      </c>
      <c r="N15" s="66"/>
      <c r="O15" s="72" t="s">
        <v>148</v>
      </c>
      <c r="P15" s="73">
        <f>M15/1.12*0.02</f>
        <v>0.5357142857142857</v>
      </c>
      <c r="Q15" s="74">
        <f t="shared" ref="Q15" si="16">M15/1.12*0.12</f>
        <v>3.214285714285714</v>
      </c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75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75"/>
      <c r="AQ15" s="66"/>
      <c r="AR15" s="66"/>
      <c r="AS15" s="66"/>
      <c r="AT15" s="75">
        <f>M15+P15-Q15</f>
        <v>27.321428571428569</v>
      </c>
      <c r="AU15" s="66"/>
      <c r="AV15" s="66"/>
      <c r="AW15" s="66"/>
      <c r="AX15" s="66"/>
      <c r="AY15" s="66"/>
      <c r="AZ15" s="75"/>
      <c r="BA15" s="66"/>
      <c r="BB15" s="75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75"/>
      <c r="BV15" s="66"/>
      <c r="BW15" s="66"/>
      <c r="BX15" s="75"/>
      <c r="BY15" s="66"/>
      <c r="BZ15" s="75"/>
      <c r="CA15" s="66"/>
      <c r="CB15" s="75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75"/>
      <c r="CT15" s="66"/>
      <c r="CU15" s="66"/>
      <c r="CV15" s="66"/>
      <c r="CW15" s="66"/>
      <c r="CX15" s="66"/>
      <c r="CY15" s="75"/>
      <c r="CZ15" s="66"/>
      <c r="DA15" s="75"/>
      <c r="DB15" s="75"/>
      <c r="DC15" s="75"/>
      <c r="DD15" s="75"/>
      <c r="DE15" s="75"/>
      <c r="DF15" s="75"/>
      <c r="DG15" s="66"/>
      <c r="DH15" s="75"/>
      <c r="DI15" s="66"/>
      <c r="DJ15" s="66"/>
      <c r="DK15" s="66"/>
      <c r="DL15" s="66"/>
      <c r="DM15" s="66"/>
      <c r="DN15" s="76">
        <f>SUM(Q15:DM15)-P15</f>
        <v>30</v>
      </c>
      <c r="DO15" s="76">
        <f>DN15-M15</f>
        <v>0</v>
      </c>
    </row>
    <row r="16" spans="1:119" ht="15" customHeight="1" x14ac:dyDescent="0.25">
      <c r="A16" s="80"/>
      <c r="B16" s="81"/>
      <c r="C16" s="82"/>
      <c r="D16" s="83"/>
      <c r="E16" s="83"/>
      <c r="F16" s="83"/>
      <c r="G16" s="83"/>
      <c r="H16" s="84"/>
      <c r="I16" s="81"/>
      <c r="J16" s="83"/>
      <c r="K16" s="85"/>
      <c r="L16" s="85"/>
      <c r="M16" s="86">
        <f>SUM(M15:M15)</f>
        <v>30</v>
      </c>
      <c r="N16" s="86"/>
      <c r="O16" s="85" t="s">
        <v>148</v>
      </c>
      <c r="P16" s="86">
        <f t="shared" ref="P16:CA16" si="17">SUM(P15:P15)</f>
        <v>0.5357142857142857</v>
      </c>
      <c r="Q16" s="86">
        <f t="shared" si="17"/>
        <v>3.214285714285714</v>
      </c>
      <c r="R16" s="86">
        <f t="shared" si="17"/>
        <v>0</v>
      </c>
      <c r="S16" s="86">
        <f t="shared" si="17"/>
        <v>0</v>
      </c>
      <c r="T16" s="86">
        <f t="shared" si="17"/>
        <v>0</v>
      </c>
      <c r="U16" s="86">
        <f t="shared" si="17"/>
        <v>0</v>
      </c>
      <c r="V16" s="86">
        <f t="shared" si="17"/>
        <v>0</v>
      </c>
      <c r="W16" s="86">
        <f t="shared" si="17"/>
        <v>0</v>
      </c>
      <c r="X16" s="86">
        <f t="shared" si="17"/>
        <v>0</v>
      </c>
      <c r="Y16" s="86">
        <f t="shared" si="17"/>
        <v>0</v>
      </c>
      <c r="Z16" s="86">
        <f t="shared" si="17"/>
        <v>0</v>
      </c>
      <c r="AA16" s="86">
        <f t="shared" si="17"/>
        <v>0</v>
      </c>
      <c r="AB16" s="86">
        <f t="shared" si="17"/>
        <v>0</v>
      </c>
      <c r="AC16" s="86">
        <f t="shared" si="17"/>
        <v>0</v>
      </c>
      <c r="AD16" s="86">
        <f t="shared" si="17"/>
        <v>0</v>
      </c>
      <c r="AE16" s="86">
        <f t="shared" si="17"/>
        <v>0</v>
      </c>
      <c r="AF16" s="86">
        <f t="shared" si="17"/>
        <v>0</v>
      </c>
      <c r="AG16" s="86">
        <f t="shared" si="17"/>
        <v>0</v>
      </c>
      <c r="AH16" s="86">
        <f t="shared" si="17"/>
        <v>0</v>
      </c>
      <c r="AI16" s="86">
        <f t="shared" si="17"/>
        <v>0</v>
      </c>
      <c r="AJ16" s="86">
        <f t="shared" si="17"/>
        <v>0</v>
      </c>
      <c r="AK16" s="86">
        <f t="shared" si="17"/>
        <v>0</v>
      </c>
      <c r="AL16" s="86">
        <f t="shared" si="17"/>
        <v>0</v>
      </c>
      <c r="AM16" s="86">
        <f t="shared" si="17"/>
        <v>0</v>
      </c>
      <c r="AN16" s="86">
        <f t="shared" si="17"/>
        <v>0</v>
      </c>
      <c r="AO16" s="86">
        <f t="shared" si="17"/>
        <v>0</v>
      </c>
      <c r="AP16" s="86">
        <f t="shared" si="17"/>
        <v>0</v>
      </c>
      <c r="AQ16" s="86">
        <f t="shared" si="17"/>
        <v>0</v>
      </c>
      <c r="AR16" s="86">
        <f t="shared" si="17"/>
        <v>0</v>
      </c>
      <c r="AS16" s="86">
        <f t="shared" si="17"/>
        <v>0</v>
      </c>
      <c r="AT16" s="86">
        <f t="shared" si="17"/>
        <v>27.321428571428569</v>
      </c>
      <c r="AU16" s="86">
        <f t="shared" si="17"/>
        <v>0</v>
      </c>
      <c r="AV16" s="86">
        <f t="shared" si="17"/>
        <v>0</v>
      </c>
      <c r="AW16" s="86">
        <f t="shared" si="17"/>
        <v>0</v>
      </c>
      <c r="AX16" s="86">
        <f t="shared" si="17"/>
        <v>0</v>
      </c>
      <c r="AY16" s="86">
        <f t="shared" si="17"/>
        <v>0</v>
      </c>
      <c r="AZ16" s="86">
        <f t="shared" si="17"/>
        <v>0</v>
      </c>
      <c r="BA16" s="86">
        <f t="shared" si="17"/>
        <v>0</v>
      </c>
      <c r="BB16" s="86">
        <f t="shared" si="17"/>
        <v>0</v>
      </c>
      <c r="BC16" s="86">
        <f t="shared" si="17"/>
        <v>0</v>
      </c>
      <c r="BD16" s="86">
        <f t="shared" si="17"/>
        <v>0</v>
      </c>
      <c r="BE16" s="86">
        <f t="shared" si="17"/>
        <v>0</v>
      </c>
      <c r="BF16" s="86">
        <f t="shared" si="17"/>
        <v>0</v>
      </c>
      <c r="BG16" s="86">
        <f t="shared" si="17"/>
        <v>0</v>
      </c>
      <c r="BH16" s="86">
        <f t="shared" si="17"/>
        <v>0</v>
      </c>
      <c r="BI16" s="86">
        <f t="shared" si="17"/>
        <v>0</v>
      </c>
      <c r="BJ16" s="86">
        <f t="shared" si="17"/>
        <v>0</v>
      </c>
      <c r="BK16" s="86">
        <f t="shared" si="17"/>
        <v>0</v>
      </c>
      <c r="BL16" s="86">
        <f t="shared" si="17"/>
        <v>0</v>
      </c>
      <c r="BM16" s="86">
        <f t="shared" si="17"/>
        <v>0</v>
      </c>
      <c r="BN16" s="86">
        <f t="shared" si="17"/>
        <v>0</v>
      </c>
      <c r="BO16" s="86">
        <f t="shared" si="17"/>
        <v>0</v>
      </c>
      <c r="BP16" s="86">
        <f t="shared" si="17"/>
        <v>0</v>
      </c>
      <c r="BQ16" s="86">
        <f t="shared" si="17"/>
        <v>0</v>
      </c>
      <c r="BR16" s="86">
        <f t="shared" si="17"/>
        <v>0</v>
      </c>
      <c r="BS16" s="86">
        <f t="shared" si="17"/>
        <v>0</v>
      </c>
      <c r="BT16" s="86">
        <f t="shared" si="17"/>
        <v>0</v>
      </c>
      <c r="BU16" s="86">
        <f t="shared" si="17"/>
        <v>0</v>
      </c>
      <c r="BV16" s="86">
        <f t="shared" si="17"/>
        <v>0</v>
      </c>
      <c r="BW16" s="86">
        <f t="shared" si="17"/>
        <v>0</v>
      </c>
      <c r="BX16" s="86">
        <f t="shared" si="17"/>
        <v>0</v>
      </c>
      <c r="BY16" s="86">
        <f t="shared" si="17"/>
        <v>0</v>
      </c>
      <c r="BZ16" s="86">
        <f t="shared" si="17"/>
        <v>0</v>
      </c>
      <c r="CA16" s="86">
        <f t="shared" si="17"/>
        <v>0</v>
      </c>
      <c r="CB16" s="86">
        <f t="shared" ref="CB16:DM16" si="18">SUM(CB15:CB15)</f>
        <v>0</v>
      </c>
      <c r="CC16" s="86">
        <f t="shared" si="18"/>
        <v>0</v>
      </c>
      <c r="CD16" s="86">
        <f t="shared" si="18"/>
        <v>0</v>
      </c>
      <c r="CE16" s="86">
        <f t="shared" si="18"/>
        <v>0</v>
      </c>
      <c r="CF16" s="86">
        <f t="shared" si="18"/>
        <v>0</v>
      </c>
      <c r="CG16" s="86">
        <f t="shared" si="18"/>
        <v>0</v>
      </c>
      <c r="CH16" s="86">
        <f t="shared" si="18"/>
        <v>0</v>
      </c>
      <c r="CI16" s="86">
        <f t="shared" si="18"/>
        <v>0</v>
      </c>
      <c r="CJ16" s="86">
        <f t="shared" si="18"/>
        <v>0</v>
      </c>
      <c r="CK16" s="86">
        <f t="shared" si="18"/>
        <v>0</v>
      </c>
      <c r="CL16" s="86">
        <f t="shared" si="18"/>
        <v>0</v>
      </c>
      <c r="CM16" s="86">
        <f t="shared" si="18"/>
        <v>0</v>
      </c>
      <c r="CN16" s="86">
        <f t="shared" si="18"/>
        <v>0</v>
      </c>
      <c r="CO16" s="86">
        <f t="shared" si="18"/>
        <v>0</v>
      </c>
      <c r="CP16" s="86">
        <f t="shared" si="18"/>
        <v>0</v>
      </c>
      <c r="CQ16" s="86">
        <f t="shared" si="18"/>
        <v>0</v>
      </c>
      <c r="CR16" s="86">
        <f t="shared" si="18"/>
        <v>0</v>
      </c>
      <c r="CS16" s="86">
        <f t="shared" si="18"/>
        <v>0</v>
      </c>
      <c r="CT16" s="86">
        <f t="shared" si="18"/>
        <v>0</v>
      </c>
      <c r="CU16" s="86">
        <f t="shared" si="18"/>
        <v>0</v>
      </c>
      <c r="CV16" s="86">
        <f t="shared" si="18"/>
        <v>0</v>
      </c>
      <c r="CW16" s="86">
        <f t="shared" si="18"/>
        <v>0</v>
      </c>
      <c r="CX16" s="86">
        <f t="shared" si="18"/>
        <v>0</v>
      </c>
      <c r="CY16" s="86">
        <f t="shared" si="18"/>
        <v>0</v>
      </c>
      <c r="CZ16" s="86">
        <f t="shared" si="18"/>
        <v>0</v>
      </c>
      <c r="DA16" s="86">
        <f t="shared" si="18"/>
        <v>0</v>
      </c>
      <c r="DB16" s="86">
        <f t="shared" si="18"/>
        <v>0</v>
      </c>
      <c r="DC16" s="86">
        <f t="shared" si="18"/>
        <v>0</v>
      </c>
      <c r="DD16" s="86">
        <f t="shared" si="18"/>
        <v>0</v>
      </c>
      <c r="DE16" s="86">
        <f t="shared" si="18"/>
        <v>0</v>
      </c>
      <c r="DF16" s="86">
        <f t="shared" si="18"/>
        <v>0</v>
      </c>
      <c r="DG16" s="86">
        <f t="shared" si="18"/>
        <v>0</v>
      </c>
      <c r="DH16" s="86">
        <f t="shared" si="18"/>
        <v>0</v>
      </c>
      <c r="DI16" s="86">
        <f t="shared" si="18"/>
        <v>0</v>
      </c>
      <c r="DJ16" s="86">
        <f t="shared" si="18"/>
        <v>0</v>
      </c>
      <c r="DK16" s="86">
        <f t="shared" si="18"/>
        <v>0</v>
      </c>
      <c r="DL16" s="86">
        <f t="shared" si="18"/>
        <v>0</v>
      </c>
      <c r="DM16" s="86">
        <f t="shared" si="18"/>
        <v>0</v>
      </c>
      <c r="DN16" s="76">
        <f t="shared" ref="DN16" si="19">SUM(Q16:DM16)-P16</f>
        <v>30</v>
      </c>
      <c r="DO16" s="76">
        <f t="shared" ref="DO16" si="20">DN16-M16</f>
        <v>0</v>
      </c>
    </row>
    <row r="17" spans="1:119" ht="15" customHeight="1" x14ac:dyDescent="0.25">
      <c r="A17" s="64">
        <v>45898</v>
      </c>
      <c r="B17" s="65">
        <v>4149</v>
      </c>
      <c r="C17" s="65">
        <v>6694</v>
      </c>
      <c r="D17" s="66" t="s">
        <v>324</v>
      </c>
      <c r="E17" s="67" t="s">
        <v>331</v>
      </c>
      <c r="F17" s="67" t="s">
        <v>332</v>
      </c>
      <c r="G17" s="67" t="s">
        <v>333</v>
      </c>
      <c r="H17" s="68" t="s">
        <v>334</v>
      </c>
      <c r="I17" s="69"/>
      <c r="J17" s="66" t="s">
        <v>335</v>
      </c>
      <c r="K17" s="70">
        <v>1</v>
      </c>
      <c r="L17" s="70">
        <v>708</v>
      </c>
      <c r="M17" s="71">
        <f>K17*L17</f>
        <v>708</v>
      </c>
      <c r="N17" s="66"/>
      <c r="O17" s="72" t="s">
        <v>148</v>
      </c>
      <c r="P17" s="73">
        <f>M17/1.12*0.01</f>
        <v>6.3214285714285712</v>
      </c>
      <c r="Q17" s="74">
        <f>M17/1.12*0.12</f>
        <v>75.857142857142847</v>
      </c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75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75"/>
      <c r="AQ17" s="66"/>
      <c r="AR17" s="66"/>
      <c r="AS17" s="66"/>
      <c r="AT17" s="75"/>
      <c r="AU17" s="66"/>
      <c r="AV17" s="66"/>
      <c r="AW17" s="66"/>
      <c r="AX17" s="66"/>
      <c r="AY17" s="66"/>
      <c r="AZ17" s="75"/>
      <c r="BA17" s="66"/>
      <c r="BB17" s="75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75">
        <f>M17+P17-Q17</f>
        <v>638.46428571428567</v>
      </c>
      <c r="BP17" s="66"/>
      <c r="BQ17" s="66"/>
      <c r="BR17" s="66"/>
      <c r="BS17" s="66"/>
      <c r="BT17" s="66"/>
      <c r="BU17" s="75"/>
      <c r="BV17" s="66"/>
      <c r="BW17" s="66"/>
      <c r="BX17" s="75"/>
      <c r="BY17" s="66"/>
      <c r="BZ17" s="75"/>
      <c r="CA17" s="66"/>
      <c r="CB17" s="75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75"/>
      <c r="CT17" s="66"/>
      <c r="CU17" s="66"/>
      <c r="CV17" s="66"/>
      <c r="CW17" s="66"/>
      <c r="CX17" s="66"/>
      <c r="CY17" s="75"/>
      <c r="CZ17" s="66"/>
      <c r="DA17" s="75"/>
      <c r="DB17" s="75"/>
      <c r="DC17" s="75"/>
      <c r="DD17" s="75"/>
      <c r="DE17" s="75"/>
      <c r="DF17" s="75"/>
      <c r="DG17" s="66"/>
      <c r="DH17" s="75"/>
      <c r="DI17" s="66"/>
      <c r="DJ17" s="66"/>
      <c r="DK17" s="66"/>
      <c r="DL17" s="66"/>
      <c r="DM17" s="66"/>
      <c r="DN17" s="76">
        <f>SUM(Q17:DM17)-P17</f>
        <v>708</v>
      </c>
      <c r="DO17" s="76">
        <f>DN17-M17</f>
        <v>0</v>
      </c>
    </row>
    <row r="18" spans="1:119" ht="15" customHeight="1" x14ac:dyDescent="0.25">
      <c r="A18" s="80"/>
      <c r="B18" s="81"/>
      <c r="C18" s="82"/>
      <c r="D18" s="83"/>
      <c r="E18" s="83"/>
      <c r="F18" s="83"/>
      <c r="G18" s="83"/>
      <c r="H18" s="84"/>
      <c r="I18" s="81"/>
      <c r="J18" s="83"/>
      <c r="K18" s="85"/>
      <c r="L18" s="85"/>
      <c r="M18" s="86">
        <f>SUM(M17:M17)</f>
        <v>708</v>
      </c>
      <c r="N18" s="86"/>
      <c r="O18" s="85" t="s">
        <v>148</v>
      </c>
      <c r="P18" s="86">
        <f t="shared" ref="P18:CA18" si="21">SUM(P17:P17)</f>
        <v>6.3214285714285712</v>
      </c>
      <c r="Q18" s="86">
        <f t="shared" si="21"/>
        <v>75.857142857142847</v>
      </c>
      <c r="R18" s="86">
        <f t="shared" si="21"/>
        <v>0</v>
      </c>
      <c r="S18" s="86">
        <f t="shared" si="21"/>
        <v>0</v>
      </c>
      <c r="T18" s="86">
        <f t="shared" si="21"/>
        <v>0</v>
      </c>
      <c r="U18" s="86">
        <f t="shared" si="21"/>
        <v>0</v>
      </c>
      <c r="V18" s="86">
        <f t="shared" si="21"/>
        <v>0</v>
      </c>
      <c r="W18" s="86">
        <f t="shared" si="21"/>
        <v>0</v>
      </c>
      <c r="X18" s="86">
        <f t="shared" si="21"/>
        <v>0</v>
      </c>
      <c r="Y18" s="86">
        <f t="shared" si="21"/>
        <v>0</v>
      </c>
      <c r="Z18" s="86">
        <f t="shared" si="21"/>
        <v>0</v>
      </c>
      <c r="AA18" s="86">
        <f t="shared" si="21"/>
        <v>0</v>
      </c>
      <c r="AB18" s="86">
        <f t="shared" si="21"/>
        <v>0</v>
      </c>
      <c r="AC18" s="86">
        <f t="shared" si="21"/>
        <v>0</v>
      </c>
      <c r="AD18" s="86">
        <f t="shared" si="21"/>
        <v>0</v>
      </c>
      <c r="AE18" s="86">
        <f t="shared" si="21"/>
        <v>0</v>
      </c>
      <c r="AF18" s="86">
        <f t="shared" si="21"/>
        <v>0</v>
      </c>
      <c r="AG18" s="86">
        <f t="shared" si="21"/>
        <v>0</v>
      </c>
      <c r="AH18" s="86">
        <f t="shared" si="21"/>
        <v>0</v>
      </c>
      <c r="AI18" s="86">
        <f t="shared" si="21"/>
        <v>0</v>
      </c>
      <c r="AJ18" s="86">
        <f t="shared" si="21"/>
        <v>0</v>
      </c>
      <c r="AK18" s="86">
        <f t="shared" si="21"/>
        <v>0</v>
      </c>
      <c r="AL18" s="86">
        <f t="shared" si="21"/>
        <v>0</v>
      </c>
      <c r="AM18" s="86">
        <f t="shared" si="21"/>
        <v>0</v>
      </c>
      <c r="AN18" s="86">
        <f t="shared" si="21"/>
        <v>0</v>
      </c>
      <c r="AO18" s="86">
        <f t="shared" si="21"/>
        <v>0</v>
      </c>
      <c r="AP18" s="86">
        <f t="shared" si="21"/>
        <v>0</v>
      </c>
      <c r="AQ18" s="86">
        <f t="shared" si="21"/>
        <v>0</v>
      </c>
      <c r="AR18" s="86">
        <f t="shared" si="21"/>
        <v>0</v>
      </c>
      <c r="AS18" s="86">
        <f t="shared" si="21"/>
        <v>0</v>
      </c>
      <c r="AT18" s="86">
        <f t="shared" si="21"/>
        <v>0</v>
      </c>
      <c r="AU18" s="86">
        <f t="shared" si="21"/>
        <v>0</v>
      </c>
      <c r="AV18" s="86">
        <f t="shared" si="21"/>
        <v>0</v>
      </c>
      <c r="AW18" s="86">
        <f t="shared" si="21"/>
        <v>0</v>
      </c>
      <c r="AX18" s="86">
        <f t="shared" si="21"/>
        <v>0</v>
      </c>
      <c r="AY18" s="86">
        <f t="shared" si="21"/>
        <v>0</v>
      </c>
      <c r="AZ18" s="86">
        <f t="shared" si="21"/>
        <v>0</v>
      </c>
      <c r="BA18" s="86">
        <f t="shared" si="21"/>
        <v>0</v>
      </c>
      <c r="BB18" s="86">
        <f t="shared" si="21"/>
        <v>0</v>
      </c>
      <c r="BC18" s="86">
        <f t="shared" si="21"/>
        <v>0</v>
      </c>
      <c r="BD18" s="86">
        <f t="shared" si="21"/>
        <v>0</v>
      </c>
      <c r="BE18" s="86">
        <f t="shared" si="21"/>
        <v>0</v>
      </c>
      <c r="BF18" s="86">
        <f t="shared" si="21"/>
        <v>0</v>
      </c>
      <c r="BG18" s="86">
        <f t="shared" si="21"/>
        <v>0</v>
      </c>
      <c r="BH18" s="86">
        <f t="shared" si="21"/>
        <v>0</v>
      </c>
      <c r="BI18" s="86">
        <f t="shared" si="21"/>
        <v>0</v>
      </c>
      <c r="BJ18" s="86">
        <f t="shared" si="21"/>
        <v>0</v>
      </c>
      <c r="BK18" s="86">
        <f t="shared" si="21"/>
        <v>0</v>
      </c>
      <c r="BL18" s="86">
        <f t="shared" si="21"/>
        <v>0</v>
      </c>
      <c r="BM18" s="86">
        <f t="shared" si="21"/>
        <v>0</v>
      </c>
      <c r="BN18" s="86">
        <f t="shared" si="21"/>
        <v>0</v>
      </c>
      <c r="BO18" s="86">
        <f t="shared" si="21"/>
        <v>638.46428571428567</v>
      </c>
      <c r="BP18" s="86">
        <f t="shared" si="21"/>
        <v>0</v>
      </c>
      <c r="BQ18" s="86">
        <f t="shared" si="21"/>
        <v>0</v>
      </c>
      <c r="BR18" s="86">
        <f t="shared" si="21"/>
        <v>0</v>
      </c>
      <c r="BS18" s="86">
        <f t="shared" si="21"/>
        <v>0</v>
      </c>
      <c r="BT18" s="86">
        <f t="shared" si="21"/>
        <v>0</v>
      </c>
      <c r="BU18" s="86">
        <f t="shared" si="21"/>
        <v>0</v>
      </c>
      <c r="BV18" s="86">
        <f t="shared" si="21"/>
        <v>0</v>
      </c>
      <c r="BW18" s="86">
        <f t="shared" si="21"/>
        <v>0</v>
      </c>
      <c r="BX18" s="86">
        <f t="shared" si="21"/>
        <v>0</v>
      </c>
      <c r="BY18" s="86">
        <f t="shared" si="21"/>
        <v>0</v>
      </c>
      <c r="BZ18" s="86">
        <f t="shared" si="21"/>
        <v>0</v>
      </c>
      <c r="CA18" s="86">
        <f t="shared" si="21"/>
        <v>0</v>
      </c>
      <c r="CB18" s="86">
        <f t="shared" ref="CB18:DM18" si="22">SUM(CB17:CB17)</f>
        <v>0</v>
      </c>
      <c r="CC18" s="86">
        <f t="shared" si="22"/>
        <v>0</v>
      </c>
      <c r="CD18" s="86">
        <f t="shared" si="22"/>
        <v>0</v>
      </c>
      <c r="CE18" s="86">
        <f t="shared" si="22"/>
        <v>0</v>
      </c>
      <c r="CF18" s="86">
        <f t="shared" si="22"/>
        <v>0</v>
      </c>
      <c r="CG18" s="86">
        <f t="shared" si="22"/>
        <v>0</v>
      </c>
      <c r="CH18" s="86">
        <f t="shared" si="22"/>
        <v>0</v>
      </c>
      <c r="CI18" s="86">
        <f t="shared" si="22"/>
        <v>0</v>
      </c>
      <c r="CJ18" s="86">
        <f t="shared" si="22"/>
        <v>0</v>
      </c>
      <c r="CK18" s="86">
        <f t="shared" si="22"/>
        <v>0</v>
      </c>
      <c r="CL18" s="86">
        <f t="shared" si="22"/>
        <v>0</v>
      </c>
      <c r="CM18" s="86">
        <f t="shared" si="22"/>
        <v>0</v>
      </c>
      <c r="CN18" s="86">
        <f t="shared" si="22"/>
        <v>0</v>
      </c>
      <c r="CO18" s="86">
        <f t="shared" si="22"/>
        <v>0</v>
      </c>
      <c r="CP18" s="86">
        <f t="shared" si="22"/>
        <v>0</v>
      </c>
      <c r="CQ18" s="86">
        <f t="shared" si="22"/>
        <v>0</v>
      </c>
      <c r="CR18" s="86">
        <f t="shared" si="22"/>
        <v>0</v>
      </c>
      <c r="CS18" s="86">
        <f t="shared" si="22"/>
        <v>0</v>
      </c>
      <c r="CT18" s="86">
        <f t="shared" si="22"/>
        <v>0</v>
      </c>
      <c r="CU18" s="86">
        <f t="shared" si="22"/>
        <v>0</v>
      </c>
      <c r="CV18" s="86">
        <f t="shared" si="22"/>
        <v>0</v>
      </c>
      <c r="CW18" s="86">
        <f t="shared" si="22"/>
        <v>0</v>
      </c>
      <c r="CX18" s="86">
        <f t="shared" si="22"/>
        <v>0</v>
      </c>
      <c r="CY18" s="86">
        <f t="shared" si="22"/>
        <v>0</v>
      </c>
      <c r="CZ18" s="86">
        <f t="shared" si="22"/>
        <v>0</v>
      </c>
      <c r="DA18" s="86">
        <f t="shared" si="22"/>
        <v>0</v>
      </c>
      <c r="DB18" s="86">
        <f t="shared" si="22"/>
        <v>0</v>
      </c>
      <c r="DC18" s="86">
        <f t="shared" si="22"/>
        <v>0</v>
      </c>
      <c r="DD18" s="86">
        <f t="shared" si="22"/>
        <v>0</v>
      </c>
      <c r="DE18" s="86">
        <f t="shared" si="22"/>
        <v>0</v>
      </c>
      <c r="DF18" s="86">
        <f t="shared" si="22"/>
        <v>0</v>
      </c>
      <c r="DG18" s="86">
        <f t="shared" si="22"/>
        <v>0</v>
      </c>
      <c r="DH18" s="86">
        <f t="shared" si="22"/>
        <v>0</v>
      </c>
      <c r="DI18" s="86">
        <f t="shared" si="22"/>
        <v>0</v>
      </c>
      <c r="DJ18" s="86">
        <f t="shared" si="22"/>
        <v>0</v>
      </c>
      <c r="DK18" s="86">
        <f t="shared" si="22"/>
        <v>0</v>
      </c>
      <c r="DL18" s="86">
        <f t="shared" si="22"/>
        <v>0</v>
      </c>
      <c r="DM18" s="86">
        <f t="shared" si="22"/>
        <v>0</v>
      </c>
      <c r="DN18" s="76">
        <f>SUM(Q18:DM18)-P18</f>
        <v>708</v>
      </c>
      <c r="DO18" s="76">
        <f>DN18-M18</f>
        <v>0</v>
      </c>
    </row>
    <row r="19" spans="1:119" ht="15" customHeight="1" x14ac:dyDescent="0.25">
      <c r="A19" s="64">
        <v>45898</v>
      </c>
      <c r="B19" s="65">
        <v>4149</v>
      </c>
      <c r="C19" s="65">
        <v>6695</v>
      </c>
      <c r="D19" s="66" t="s">
        <v>324</v>
      </c>
      <c r="E19" s="67" t="s">
        <v>337</v>
      </c>
      <c r="F19" s="67" t="s">
        <v>332</v>
      </c>
      <c r="G19" s="67" t="s">
        <v>338</v>
      </c>
      <c r="H19" s="68" t="s">
        <v>339</v>
      </c>
      <c r="I19" s="69"/>
      <c r="J19" s="66" t="s">
        <v>340</v>
      </c>
      <c r="K19" s="70">
        <v>1</v>
      </c>
      <c r="L19" s="70">
        <v>11.75</v>
      </c>
      <c r="M19" s="71">
        <f t="shared" ref="M19" si="23">K19*L19</f>
        <v>11.75</v>
      </c>
      <c r="N19" s="66"/>
      <c r="O19" s="72" t="s">
        <v>148</v>
      </c>
      <c r="P19" s="73">
        <f t="shared" ref="P19" si="24">M19/1.12*0.01</f>
        <v>0.10491071428571427</v>
      </c>
      <c r="Q19" s="74">
        <f t="shared" ref="Q19" si="25">M19/1.12*0.12</f>
        <v>1.2589285714285712</v>
      </c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75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75"/>
      <c r="AQ19" s="66"/>
      <c r="AR19" s="66"/>
      <c r="AS19" s="66"/>
      <c r="AT19" s="75"/>
      <c r="AU19" s="66"/>
      <c r="AV19" s="66"/>
      <c r="AW19" s="66"/>
      <c r="AX19" s="66"/>
      <c r="AY19" s="66"/>
      <c r="AZ19" s="75"/>
      <c r="BA19" s="66"/>
      <c r="BB19" s="75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75">
        <f>M19+P19-Q19</f>
        <v>10.595982142857142</v>
      </c>
      <c r="BP19" s="66"/>
      <c r="BQ19" s="66"/>
      <c r="BR19" s="66"/>
      <c r="BS19" s="66"/>
      <c r="BT19" s="66"/>
      <c r="BU19" s="75"/>
      <c r="BV19" s="66"/>
      <c r="BW19" s="66"/>
      <c r="BX19" s="75"/>
      <c r="BY19" s="66"/>
      <c r="BZ19" s="75"/>
      <c r="CA19" s="66"/>
      <c r="CB19" s="75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75"/>
      <c r="CT19" s="66"/>
      <c r="CU19" s="66"/>
      <c r="CV19" s="66"/>
      <c r="CW19" s="66"/>
      <c r="CX19" s="66"/>
      <c r="CY19" s="75"/>
      <c r="CZ19" s="66"/>
      <c r="DA19" s="75"/>
      <c r="DB19" s="75"/>
      <c r="DC19" s="75"/>
      <c r="DD19" s="75"/>
      <c r="DE19" s="75"/>
      <c r="DF19" s="75"/>
      <c r="DG19" s="66"/>
      <c r="DH19" s="75"/>
      <c r="DI19" s="66"/>
      <c r="DJ19" s="66"/>
      <c r="DK19" s="66"/>
      <c r="DL19" s="66"/>
      <c r="DM19" s="66"/>
      <c r="DN19" s="76">
        <f>SUM(Q19:DM19)-P19</f>
        <v>11.75</v>
      </c>
      <c r="DO19" s="76">
        <f>DN19-M19</f>
        <v>0</v>
      </c>
    </row>
    <row r="20" spans="1:119" ht="15" customHeight="1" x14ac:dyDescent="0.25">
      <c r="A20" s="128"/>
      <c r="B20" s="129"/>
      <c r="C20" s="130"/>
      <c r="D20" s="131"/>
      <c r="E20" s="131"/>
      <c r="F20" s="131"/>
      <c r="G20" s="131"/>
      <c r="H20" s="132"/>
      <c r="I20" s="129"/>
      <c r="J20" s="131"/>
      <c r="K20" s="133"/>
      <c r="L20" s="133"/>
      <c r="M20" s="134">
        <f>SUM(M19:M19)</f>
        <v>11.75</v>
      </c>
      <c r="N20" s="134">
        <f>M20+M18+M16+M14</f>
        <v>779.75</v>
      </c>
      <c r="O20" s="133" t="s">
        <v>148</v>
      </c>
      <c r="P20" s="134">
        <f t="shared" ref="P20:CA20" si="26">SUM(P19:P19)</f>
        <v>0.10491071428571427</v>
      </c>
      <c r="Q20" s="134">
        <f t="shared" si="26"/>
        <v>1.2589285714285712</v>
      </c>
      <c r="R20" s="134">
        <f t="shared" si="26"/>
        <v>0</v>
      </c>
      <c r="S20" s="134">
        <f t="shared" si="26"/>
        <v>0</v>
      </c>
      <c r="T20" s="134">
        <f t="shared" si="26"/>
        <v>0</v>
      </c>
      <c r="U20" s="134">
        <f t="shared" si="26"/>
        <v>0</v>
      </c>
      <c r="V20" s="134">
        <f t="shared" si="26"/>
        <v>0</v>
      </c>
      <c r="W20" s="134">
        <f t="shared" si="26"/>
        <v>0</v>
      </c>
      <c r="X20" s="134">
        <f t="shared" si="26"/>
        <v>0</v>
      </c>
      <c r="Y20" s="134">
        <f t="shared" si="26"/>
        <v>0</v>
      </c>
      <c r="Z20" s="134">
        <f t="shared" si="26"/>
        <v>0</v>
      </c>
      <c r="AA20" s="134">
        <f t="shared" si="26"/>
        <v>0</v>
      </c>
      <c r="AB20" s="134">
        <f t="shared" si="26"/>
        <v>0</v>
      </c>
      <c r="AC20" s="134">
        <f t="shared" si="26"/>
        <v>0</v>
      </c>
      <c r="AD20" s="134">
        <f t="shared" si="26"/>
        <v>0</v>
      </c>
      <c r="AE20" s="134">
        <f t="shared" si="26"/>
        <v>0</v>
      </c>
      <c r="AF20" s="134">
        <f t="shared" si="26"/>
        <v>0</v>
      </c>
      <c r="AG20" s="134">
        <f t="shared" si="26"/>
        <v>0</v>
      </c>
      <c r="AH20" s="134">
        <f t="shared" si="26"/>
        <v>0</v>
      </c>
      <c r="AI20" s="134">
        <f t="shared" si="26"/>
        <v>0</v>
      </c>
      <c r="AJ20" s="134">
        <f t="shared" si="26"/>
        <v>0</v>
      </c>
      <c r="AK20" s="134">
        <f t="shared" si="26"/>
        <v>0</v>
      </c>
      <c r="AL20" s="134">
        <f t="shared" si="26"/>
        <v>0</v>
      </c>
      <c r="AM20" s="134">
        <f t="shared" si="26"/>
        <v>0</v>
      </c>
      <c r="AN20" s="134">
        <f t="shared" si="26"/>
        <v>0</v>
      </c>
      <c r="AO20" s="134">
        <f t="shared" si="26"/>
        <v>0</v>
      </c>
      <c r="AP20" s="134">
        <f t="shared" si="26"/>
        <v>0</v>
      </c>
      <c r="AQ20" s="134">
        <f t="shared" si="26"/>
        <v>0</v>
      </c>
      <c r="AR20" s="134">
        <f t="shared" si="26"/>
        <v>0</v>
      </c>
      <c r="AS20" s="134">
        <f t="shared" si="26"/>
        <v>0</v>
      </c>
      <c r="AT20" s="134">
        <f t="shared" si="26"/>
        <v>0</v>
      </c>
      <c r="AU20" s="134">
        <f t="shared" si="26"/>
        <v>0</v>
      </c>
      <c r="AV20" s="134">
        <f t="shared" si="26"/>
        <v>0</v>
      </c>
      <c r="AW20" s="134">
        <f t="shared" si="26"/>
        <v>0</v>
      </c>
      <c r="AX20" s="134">
        <f t="shared" si="26"/>
        <v>0</v>
      </c>
      <c r="AY20" s="134">
        <f t="shared" si="26"/>
        <v>0</v>
      </c>
      <c r="AZ20" s="134">
        <f t="shared" si="26"/>
        <v>0</v>
      </c>
      <c r="BA20" s="134">
        <f t="shared" si="26"/>
        <v>0</v>
      </c>
      <c r="BB20" s="134">
        <f t="shared" si="26"/>
        <v>0</v>
      </c>
      <c r="BC20" s="134">
        <f t="shared" si="26"/>
        <v>0</v>
      </c>
      <c r="BD20" s="134">
        <f t="shared" si="26"/>
        <v>0</v>
      </c>
      <c r="BE20" s="134">
        <f t="shared" si="26"/>
        <v>0</v>
      </c>
      <c r="BF20" s="134">
        <f t="shared" si="26"/>
        <v>0</v>
      </c>
      <c r="BG20" s="134">
        <f t="shared" si="26"/>
        <v>0</v>
      </c>
      <c r="BH20" s="134">
        <f t="shared" si="26"/>
        <v>0</v>
      </c>
      <c r="BI20" s="134">
        <f t="shared" si="26"/>
        <v>0</v>
      </c>
      <c r="BJ20" s="134">
        <f t="shared" si="26"/>
        <v>0</v>
      </c>
      <c r="BK20" s="134">
        <f t="shared" si="26"/>
        <v>0</v>
      </c>
      <c r="BL20" s="134">
        <f t="shared" si="26"/>
        <v>0</v>
      </c>
      <c r="BM20" s="134">
        <f t="shared" si="26"/>
        <v>0</v>
      </c>
      <c r="BN20" s="134">
        <f t="shared" si="26"/>
        <v>0</v>
      </c>
      <c r="BO20" s="134">
        <f t="shared" si="26"/>
        <v>10.595982142857142</v>
      </c>
      <c r="BP20" s="134">
        <f t="shared" si="26"/>
        <v>0</v>
      </c>
      <c r="BQ20" s="134">
        <f t="shared" si="26"/>
        <v>0</v>
      </c>
      <c r="BR20" s="134">
        <f t="shared" si="26"/>
        <v>0</v>
      </c>
      <c r="BS20" s="134">
        <f t="shared" si="26"/>
        <v>0</v>
      </c>
      <c r="BT20" s="134">
        <f t="shared" si="26"/>
        <v>0</v>
      </c>
      <c r="BU20" s="134">
        <f t="shared" si="26"/>
        <v>0</v>
      </c>
      <c r="BV20" s="134">
        <f t="shared" si="26"/>
        <v>0</v>
      </c>
      <c r="BW20" s="134">
        <f t="shared" si="26"/>
        <v>0</v>
      </c>
      <c r="BX20" s="134">
        <f t="shared" si="26"/>
        <v>0</v>
      </c>
      <c r="BY20" s="134">
        <f t="shared" si="26"/>
        <v>0</v>
      </c>
      <c r="BZ20" s="134">
        <f t="shared" si="26"/>
        <v>0</v>
      </c>
      <c r="CA20" s="134">
        <f t="shared" si="26"/>
        <v>0</v>
      </c>
      <c r="CB20" s="134">
        <f t="shared" ref="CB20:DM20" si="27">SUM(CB19:CB19)</f>
        <v>0</v>
      </c>
      <c r="CC20" s="134">
        <f t="shared" si="27"/>
        <v>0</v>
      </c>
      <c r="CD20" s="134">
        <f t="shared" si="27"/>
        <v>0</v>
      </c>
      <c r="CE20" s="134">
        <f t="shared" si="27"/>
        <v>0</v>
      </c>
      <c r="CF20" s="134">
        <f t="shared" si="27"/>
        <v>0</v>
      </c>
      <c r="CG20" s="134">
        <f t="shared" si="27"/>
        <v>0</v>
      </c>
      <c r="CH20" s="134">
        <f t="shared" si="27"/>
        <v>0</v>
      </c>
      <c r="CI20" s="134">
        <f t="shared" si="27"/>
        <v>0</v>
      </c>
      <c r="CJ20" s="134">
        <f t="shared" si="27"/>
        <v>0</v>
      </c>
      <c r="CK20" s="134">
        <f t="shared" si="27"/>
        <v>0</v>
      </c>
      <c r="CL20" s="134">
        <f t="shared" si="27"/>
        <v>0</v>
      </c>
      <c r="CM20" s="134">
        <f t="shared" si="27"/>
        <v>0</v>
      </c>
      <c r="CN20" s="134">
        <f t="shared" si="27"/>
        <v>0</v>
      </c>
      <c r="CO20" s="134">
        <f t="shared" si="27"/>
        <v>0</v>
      </c>
      <c r="CP20" s="134">
        <f t="shared" si="27"/>
        <v>0</v>
      </c>
      <c r="CQ20" s="134">
        <f t="shared" si="27"/>
        <v>0</v>
      </c>
      <c r="CR20" s="134">
        <f t="shared" si="27"/>
        <v>0</v>
      </c>
      <c r="CS20" s="134">
        <f t="shared" si="27"/>
        <v>0</v>
      </c>
      <c r="CT20" s="134">
        <f t="shared" si="27"/>
        <v>0</v>
      </c>
      <c r="CU20" s="134">
        <f t="shared" si="27"/>
        <v>0</v>
      </c>
      <c r="CV20" s="134">
        <f t="shared" si="27"/>
        <v>0</v>
      </c>
      <c r="CW20" s="134">
        <f t="shared" si="27"/>
        <v>0</v>
      </c>
      <c r="CX20" s="134">
        <f t="shared" si="27"/>
        <v>0</v>
      </c>
      <c r="CY20" s="134">
        <f t="shared" si="27"/>
        <v>0</v>
      </c>
      <c r="CZ20" s="134">
        <f t="shared" si="27"/>
        <v>0</v>
      </c>
      <c r="DA20" s="134">
        <f t="shared" si="27"/>
        <v>0</v>
      </c>
      <c r="DB20" s="134">
        <f t="shared" si="27"/>
        <v>0</v>
      </c>
      <c r="DC20" s="134">
        <f t="shared" si="27"/>
        <v>0</v>
      </c>
      <c r="DD20" s="134">
        <f t="shared" si="27"/>
        <v>0</v>
      </c>
      <c r="DE20" s="134">
        <f t="shared" si="27"/>
        <v>0</v>
      </c>
      <c r="DF20" s="134">
        <f t="shared" si="27"/>
        <v>0</v>
      </c>
      <c r="DG20" s="134">
        <f t="shared" si="27"/>
        <v>0</v>
      </c>
      <c r="DH20" s="134">
        <f t="shared" si="27"/>
        <v>0</v>
      </c>
      <c r="DI20" s="134">
        <f t="shared" si="27"/>
        <v>0</v>
      </c>
      <c r="DJ20" s="134">
        <f t="shared" si="27"/>
        <v>0</v>
      </c>
      <c r="DK20" s="134">
        <f t="shared" si="27"/>
        <v>0</v>
      </c>
      <c r="DL20" s="134">
        <f t="shared" si="27"/>
        <v>0</v>
      </c>
      <c r="DM20" s="134">
        <f t="shared" si="27"/>
        <v>0</v>
      </c>
      <c r="DN20" s="135">
        <f t="shared" ref="DN20" si="28">SUM(Q20:DM20)-P20</f>
        <v>11.75</v>
      </c>
      <c r="DO20" s="135">
        <f t="shared" ref="DO20" si="29">DN20-M20</f>
        <v>0</v>
      </c>
    </row>
    <row r="21" spans="1:119" ht="15" customHeight="1" x14ac:dyDescent="0.25">
      <c r="A21" s="64">
        <v>45904</v>
      </c>
      <c r="B21" s="65">
        <v>4171</v>
      </c>
      <c r="C21" s="65">
        <v>6696</v>
      </c>
      <c r="D21" s="66" t="s">
        <v>341</v>
      </c>
      <c r="E21" s="67" t="s">
        <v>342</v>
      </c>
      <c r="F21" s="67" t="s">
        <v>343</v>
      </c>
      <c r="G21" s="67" t="s">
        <v>344</v>
      </c>
      <c r="H21" s="68" t="s">
        <v>345</v>
      </c>
      <c r="I21" s="69"/>
      <c r="J21" s="66" t="s">
        <v>329</v>
      </c>
      <c r="K21" s="70">
        <v>1</v>
      </c>
      <c r="L21" s="70">
        <v>10</v>
      </c>
      <c r="M21" s="71">
        <f t="shared" ref="M21" si="30">K21*L21</f>
        <v>10</v>
      </c>
      <c r="N21" s="66"/>
      <c r="O21" s="72" t="s">
        <v>148</v>
      </c>
      <c r="P21" s="73">
        <f>M21/1.12*0.02</f>
        <v>0.17857142857142855</v>
      </c>
      <c r="Q21" s="74">
        <f t="shared" ref="Q21" si="31">M21/1.12*0.12</f>
        <v>1.0714285714285712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75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75"/>
      <c r="AQ21" s="66"/>
      <c r="AR21" s="66"/>
      <c r="AS21" s="66"/>
      <c r="AT21" s="75">
        <f>M21+P21-Q21</f>
        <v>9.1071428571428577</v>
      </c>
      <c r="AU21" s="66"/>
      <c r="AV21" s="66"/>
      <c r="AW21" s="66"/>
      <c r="AX21" s="66"/>
      <c r="AY21" s="66"/>
      <c r="AZ21" s="75"/>
      <c r="BA21" s="66"/>
      <c r="BB21" s="75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75"/>
      <c r="BV21" s="66"/>
      <c r="BW21" s="66"/>
      <c r="BX21" s="75"/>
      <c r="BY21" s="66"/>
      <c r="BZ21" s="75"/>
      <c r="CA21" s="66"/>
      <c r="CB21" s="75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75"/>
      <c r="CT21" s="66"/>
      <c r="CU21" s="66"/>
      <c r="CV21" s="66"/>
      <c r="CW21" s="66"/>
      <c r="CX21" s="66"/>
      <c r="CY21" s="75"/>
      <c r="CZ21" s="66"/>
      <c r="DA21" s="75"/>
      <c r="DB21" s="75"/>
      <c r="DC21" s="75"/>
      <c r="DD21" s="75"/>
      <c r="DE21" s="75"/>
      <c r="DF21" s="75"/>
      <c r="DG21" s="66"/>
      <c r="DH21" s="75"/>
      <c r="DI21" s="66"/>
      <c r="DJ21" s="66"/>
      <c r="DK21" s="66"/>
      <c r="DL21" s="66"/>
      <c r="DM21" s="66"/>
      <c r="DN21" s="76">
        <f>SUM(Q21:DM21)-P21</f>
        <v>10</v>
      </c>
      <c r="DO21" s="76">
        <f>DN21-M21</f>
        <v>0</v>
      </c>
    </row>
    <row r="22" spans="1:119" ht="15" customHeight="1" x14ac:dyDescent="0.25">
      <c r="A22" s="80"/>
      <c r="B22" s="81"/>
      <c r="C22" s="82"/>
      <c r="D22" s="83"/>
      <c r="E22" s="83"/>
      <c r="F22" s="83"/>
      <c r="G22" s="83"/>
      <c r="H22" s="84"/>
      <c r="I22" s="81"/>
      <c r="J22" s="83"/>
      <c r="K22" s="85"/>
      <c r="L22" s="85"/>
      <c r="M22" s="86">
        <f>SUM(M21:M21)</f>
        <v>10</v>
      </c>
      <c r="N22" s="86"/>
      <c r="O22" s="85" t="s">
        <v>148</v>
      </c>
      <c r="P22" s="86">
        <f t="shared" ref="P22:CA22" si="32">SUM(P21:P21)</f>
        <v>0.17857142857142855</v>
      </c>
      <c r="Q22" s="86">
        <f t="shared" si="32"/>
        <v>1.0714285714285712</v>
      </c>
      <c r="R22" s="86">
        <f t="shared" si="32"/>
        <v>0</v>
      </c>
      <c r="S22" s="86">
        <f t="shared" si="32"/>
        <v>0</v>
      </c>
      <c r="T22" s="86">
        <f t="shared" si="32"/>
        <v>0</v>
      </c>
      <c r="U22" s="86">
        <f t="shared" si="32"/>
        <v>0</v>
      </c>
      <c r="V22" s="86">
        <f t="shared" si="32"/>
        <v>0</v>
      </c>
      <c r="W22" s="86">
        <f t="shared" si="32"/>
        <v>0</v>
      </c>
      <c r="X22" s="86">
        <f t="shared" si="32"/>
        <v>0</v>
      </c>
      <c r="Y22" s="86">
        <f t="shared" si="32"/>
        <v>0</v>
      </c>
      <c r="Z22" s="86">
        <f t="shared" si="32"/>
        <v>0</v>
      </c>
      <c r="AA22" s="86">
        <f t="shared" si="32"/>
        <v>0</v>
      </c>
      <c r="AB22" s="86">
        <f t="shared" si="32"/>
        <v>0</v>
      </c>
      <c r="AC22" s="86">
        <f t="shared" si="32"/>
        <v>0</v>
      </c>
      <c r="AD22" s="86">
        <f t="shared" si="32"/>
        <v>0</v>
      </c>
      <c r="AE22" s="86">
        <f t="shared" si="32"/>
        <v>0</v>
      </c>
      <c r="AF22" s="86">
        <f t="shared" si="32"/>
        <v>0</v>
      </c>
      <c r="AG22" s="86">
        <f t="shared" si="32"/>
        <v>0</v>
      </c>
      <c r="AH22" s="86">
        <f t="shared" si="32"/>
        <v>0</v>
      </c>
      <c r="AI22" s="86">
        <f t="shared" si="32"/>
        <v>0</v>
      </c>
      <c r="AJ22" s="86">
        <f t="shared" si="32"/>
        <v>0</v>
      </c>
      <c r="AK22" s="86">
        <f t="shared" si="32"/>
        <v>0</v>
      </c>
      <c r="AL22" s="86">
        <f t="shared" si="32"/>
        <v>0</v>
      </c>
      <c r="AM22" s="86">
        <f t="shared" si="32"/>
        <v>0</v>
      </c>
      <c r="AN22" s="86">
        <f t="shared" si="32"/>
        <v>0</v>
      </c>
      <c r="AO22" s="86">
        <f t="shared" si="32"/>
        <v>0</v>
      </c>
      <c r="AP22" s="86">
        <f t="shared" si="32"/>
        <v>0</v>
      </c>
      <c r="AQ22" s="86">
        <f t="shared" si="32"/>
        <v>0</v>
      </c>
      <c r="AR22" s="86">
        <f t="shared" si="32"/>
        <v>0</v>
      </c>
      <c r="AS22" s="86">
        <f t="shared" si="32"/>
        <v>0</v>
      </c>
      <c r="AT22" s="86">
        <f t="shared" si="32"/>
        <v>9.1071428571428577</v>
      </c>
      <c r="AU22" s="86">
        <f t="shared" si="32"/>
        <v>0</v>
      </c>
      <c r="AV22" s="86">
        <f t="shared" si="32"/>
        <v>0</v>
      </c>
      <c r="AW22" s="86">
        <f t="shared" si="32"/>
        <v>0</v>
      </c>
      <c r="AX22" s="86">
        <f t="shared" si="32"/>
        <v>0</v>
      </c>
      <c r="AY22" s="86">
        <f t="shared" si="32"/>
        <v>0</v>
      </c>
      <c r="AZ22" s="86">
        <f t="shared" si="32"/>
        <v>0</v>
      </c>
      <c r="BA22" s="86">
        <f t="shared" si="32"/>
        <v>0</v>
      </c>
      <c r="BB22" s="86">
        <f t="shared" si="32"/>
        <v>0</v>
      </c>
      <c r="BC22" s="86">
        <f t="shared" si="32"/>
        <v>0</v>
      </c>
      <c r="BD22" s="86">
        <f t="shared" si="32"/>
        <v>0</v>
      </c>
      <c r="BE22" s="86">
        <f t="shared" si="32"/>
        <v>0</v>
      </c>
      <c r="BF22" s="86">
        <f t="shared" si="32"/>
        <v>0</v>
      </c>
      <c r="BG22" s="86">
        <f t="shared" si="32"/>
        <v>0</v>
      </c>
      <c r="BH22" s="86">
        <f t="shared" si="32"/>
        <v>0</v>
      </c>
      <c r="BI22" s="86">
        <f t="shared" si="32"/>
        <v>0</v>
      </c>
      <c r="BJ22" s="86">
        <f t="shared" si="32"/>
        <v>0</v>
      </c>
      <c r="BK22" s="86">
        <f t="shared" si="32"/>
        <v>0</v>
      </c>
      <c r="BL22" s="86">
        <f t="shared" si="32"/>
        <v>0</v>
      </c>
      <c r="BM22" s="86">
        <f t="shared" si="32"/>
        <v>0</v>
      </c>
      <c r="BN22" s="86">
        <f t="shared" si="32"/>
        <v>0</v>
      </c>
      <c r="BO22" s="86">
        <f t="shared" si="32"/>
        <v>0</v>
      </c>
      <c r="BP22" s="86">
        <f t="shared" si="32"/>
        <v>0</v>
      </c>
      <c r="BQ22" s="86">
        <f t="shared" si="32"/>
        <v>0</v>
      </c>
      <c r="BR22" s="86">
        <f t="shared" si="32"/>
        <v>0</v>
      </c>
      <c r="BS22" s="86">
        <f t="shared" si="32"/>
        <v>0</v>
      </c>
      <c r="BT22" s="86">
        <f t="shared" si="32"/>
        <v>0</v>
      </c>
      <c r="BU22" s="86">
        <f t="shared" si="32"/>
        <v>0</v>
      </c>
      <c r="BV22" s="86">
        <f t="shared" si="32"/>
        <v>0</v>
      </c>
      <c r="BW22" s="86">
        <f t="shared" si="32"/>
        <v>0</v>
      </c>
      <c r="BX22" s="86">
        <f t="shared" si="32"/>
        <v>0</v>
      </c>
      <c r="BY22" s="86">
        <f t="shared" si="32"/>
        <v>0</v>
      </c>
      <c r="BZ22" s="86">
        <f t="shared" si="32"/>
        <v>0</v>
      </c>
      <c r="CA22" s="86">
        <f t="shared" si="32"/>
        <v>0</v>
      </c>
      <c r="CB22" s="86">
        <f t="shared" ref="CB22:DM22" si="33">SUM(CB21:CB21)</f>
        <v>0</v>
      </c>
      <c r="CC22" s="86">
        <f t="shared" si="33"/>
        <v>0</v>
      </c>
      <c r="CD22" s="86">
        <f t="shared" si="33"/>
        <v>0</v>
      </c>
      <c r="CE22" s="86">
        <f t="shared" si="33"/>
        <v>0</v>
      </c>
      <c r="CF22" s="86">
        <f t="shared" si="33"/>
        <v>0</v>
      </c>
      <c r="CG22" s="86">
        <f t="shared" si="33"/>
        <v>0</v>
      </c>
      <c r="CH22" s="86">
        <f t="shared" si="33"/>
        <v>0</v>
      </c>
      <c r="CI22" s="86">
        <f t="shared" si="33"/>
        <v>0</v>
      </c>
      <c r="CJ22" s="86">
        <f t="shared" si="33"/>
        <v>0</v>
      </c>
      <c r="CK22" s="86">
        <f t="shared" si="33"/>
        <v>0</v>
      </c>
      <c r="CL22" s="86">
        <f t="shared" si="33"/>
        <v>0</v>
      </c>
      <c r="CM22" s="86">
        <f t="shared" si="33"/>
        <v>0</v>
      </c>
      <c r="CN22" s="86">
        <f t="shared" si="33"/>
        <v>0</v>
      </c>
      <c r="CO22" s="86">
        <f t="shared" si="33"/>
        <v>0</v>
      </c>
      <c r="CP22" s="86">
        <f t="shared" si="33"/>
        <v>0</v>
      </c>
      <c r="CQ22" s="86">
        <f t="shared" si="33"/>
        <v>0</v>
      </c>
      <c r="CR22" s="86">
        <f t="shared" si="33"/>
        <v>0</v>
      </c>
      <c r="CS22" s="86">
        <f t="shared" si="33"/>
        <v>0</v>
      </c>
      <c r="CT22" s="86">
        <f t="shared" si="33"/>
        <v>0</v>
      </c>
      <c r="CU22" s="86">
        <f t="shared" si="33"/>
        <v>0</v>
      </c>
      <c r="CV22" s="86">
        <f t="shared" si="33"/>
        <v>0</v>
      </c>
      <c r="CW22" s="86">
        <f t="shared" si="33"/>
        <v>0</v>
      </c>
      <c r="CX22" s="86">
        <f t="shared" si="33"/>
        <v>0</v>
      </c>
      <c r="CY22" s="86">
        <f t="shared" si="33"/>
        <v>0</v>
      </c>
      <c r="CZ22" s="86">
        <f t="shared" si="33"/>
        <v>0</v>
      </c>
      <c r="DA22" s="86">
        <f t="shared" si="33"/>
        <v>0</v>
      </c>
      <c r="DB22" s="86">
        <f t="shared" si="33"/>
        <v>0</v>
      </c>
      <c r="DC22" s="86">
        <f t="shared" si="33"/>
        <v>0</v>
      </c>
      <c r="DD22" s="86">
        <f t="shared" si="33"/>
        <v>0</v>
      </c>
      <c r="DE22" s="86">
        <f t="shared" si="33"/>
        <v>0</v>
      </c>
      <c r="DF22" s="86">
        <f t="shared" si="33"/>
        <v>0</v>
      </c>
      <c r="DG22" s="86">
        <f t="shared" si="33"/>
        <v>0</v>
      </c>
      <c r="DH22" s="86">
        <f t="shared" si="33"/>
        <v>0</v>
      </c>
      <c r="DI22" s="86">
        <f t="shared" si="33"/>
        <v>0</v>
      </c>
      <c r="DJ22" s="86">
        <f t="shared" si="33"/>
        <v>0</v>
      </c>
      <c r="DK22" s="86">
        <f t="shared" si="33"/>
        <v>0</v>
      </c>
      <c r="DL22" s="86">
        <f t="shared" si="33"/>
        <v>0</v>
      </c>
      <c r="DM22" s="86">
        <f t="shared" si="33"/>
        <v>0</v>
      </c>
      <c r="DN22" s="76">
        <f t="shared" ref="DN22" si="34">SUM(Q22:DM22)-P22</f>
        <v>10</v>
      </c>
      <c r="DO22" s="76">
        <f t="shared" ref="DO22" si="35">DN22-M22</f>
        <v>0</v>
      </c>
    </row>
    <row r="23" spans="1:119" ht="15" customHeight="1" x14ac:dyDescent="0.25">
      <c r="A23" s="64">
        <v>45904</v>
      </c>
      <c r="B23" s="65">
        <v>4171</v>
      </c>
      <c r="C23" s="65">
        <v>6697</v>
      </c>
      <c r="D23" s="66" t="s">
        <v>341</v>
      </c>
      <c r="E23" s="67" t="s">
        <v>342</v>
      </c>
      <c r="F23" s="67" t="s">
        <v>343</v>
      </c>
      <c r="G23" s="67" t="s">
        <v>344</v>
      </c>
      <c r="H23" s="68" t="s">
        <v>346</v>
      </c>
      <c r="I23" s="69"/>
      <c r="J23" s="66" t="s">
        <v>329</v>
      </c>
      <c r="K23" s="70">
        <v>1</v>
      </c>
      <c r="L23" s="70">
        <v>10</v>
      </c>
      <c r="M23" s="71">
        <f t="shared" ref="M23" si="36">K23*L23</f>
        <v>10</v>
      </c>
      <c r="N23" s="66"/>
      <c r="O23" s="72" t="s">
        <v>148</v>
      </c>
      <c r="P23" s="73">
        <f t="shared" ref="P23" si="37">M23/1.12*0.01</f>
        <v>8.9285714285714274E-2</v>
      </c>
      <c r="Q23" s="74">
        <f t="shared" ref="Q23" si="38">M23/1.12*0.12</f>
        <v>1.0714285714285712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75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75"/>
      <c r="AQ23" s="66"/>
      <c r="AR23" s="66"/>
      <c r="AS23" s="66"/>
      <c r="AT23" s="75">
        <f>M23+P23-Q23</f>
        <v>9.0178571428571423</v>
      </c>
      <c r="AU23" s="66"/>
      <c r="AV23" s="66"/>
      <c r="AW23" s="66"/>
      <c r="AX23" s="66"/>
      <c r="AY23" s="66"/>
      <c r="AZ23" s="75"/>
      <c r="BA23" s="66"/>
      <c r="BB23" s="75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75"/>
      <c r="BV23" s="66"/>
      <c r="BW23" s="66"/>
      <c r="BX23" s="75"/>
      <c r="BY23" s="66"/>
      <c r="BZ23" s="75"/>
      <c r="CA23" s="66"/>
      <c r="CB23" s="75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75"/>
      <c r="CT23" s="66"/>
      <c r="CU23" s="66"/>
      <c r="CV23" s="66"/>
      <c r="CW23" s="66"/>
      <c r="CX23" s="66"/>
      <c r="CY23" s="75"/>
      <c r="CZ23" s="66"/>
      <c r="DA23" s="75"/>
      <c r="DB23" s="75"/>
      <c r="DC23" s="75"/>
      <c r="DD23" s="75"/>
      <c r="DE23" s="75"/>
      <c r="DF23" s="75"/>
      <c r="DG23" s="66"/>
      <c r="DH23" s="75"/>
      <c r="DI23" s="66"/>
      <c r="DJ23" s="66"/>
      <c r="DK23" s="66"/>
      <c r="DL23" s="66"/>
      <c r="DM23" s="66"/>
      <c r="DN23" s="76">
        <f>SUM(Q23:DM23)-P23</f>
        <v>10</v>
      </c>
      <c r="DO23" s="76">
        <f>DN23-M23</f>
        <v>0</v>
      </c>
    </row>
    <row r="24" spans="1:119" ht="15" customHeight="1" x14ac:dyDescent="0.25">
      <c r="A24" s="80"/>
      <c r="B24" s="81"/>
      <c r="C24" s="82"/>
      <c r="D24" s="83"/>
      <c r="E24" s="83"/>
      <c r="F24" s="83"/>
      <c r="G24" s="83"/>
      <c r="H24" s="84"/>
      <c r="I24" s="81"/>
      <c r="J24" s="83"/>
      <c r="K24" s="85"/>
      <c r="L24" s="85"/>
      <c r="M24" s="86">
        <f>SUM(M23:M23)</f>
        <v>10</v>
      </c>
      <c r="N24" s="86"/>
      <c r="O24" s="85" t="s">
        <v>148</v>
      </c>
      <c r="P24" s="86">
        <f t="shared" ref="P24:CA24" si="39">SUM(P23:P23)</f>
        <v>8.9285714285714274E-2</v>
      </c>
      <c r="Q24" s="86">
        <f t="shared" si="39"/>
        <v>1.0714285714285712</v>
      </c>
      <c r="R24" s="86">
        <f t="shared" si="39"/>
        <v>0</v>
      </c>
      <c r="S24" s="86">
        <f t="shared" si="39"/>
        <v>0</v>
      </c>
      <c r="T24" s="86">
        <f t="shared" si="39"/>
        <v>0</v>
      </c>
      <c r="U24" s="86">
        <f t="shared" si="39"/>
        <v>0</v>
      </c>
      <c r="V24" s="86">
        <f t="shared" si="39"/>
        <v>0</v>
      </c>
      <c r="W24" s="86">
        <f t="shared" si="39"/>
        <v>0</v>
      </c>
      <c r="X24" s="86">
        <f t="shared" si="39"/>
        <v>0</v>
      </c>
      <c r="Y24" s="86">
        <f t="shared" si="39"/>
        <v>0</v>
      </c>
      <c r="Z24" s="86">
        <f t="shared" si="39"/>
        <v>0</v>
      </c>
      <c r="AA24" s="86">
        <f t="shared" si="39"/>
        <v>0</v>
      </c>
      <c r="AB24" s="86">
        <f t="shared" si="39"/>
        <v>0</v>
      </c>
      <c r="AC24" s="86">
        <f t="shared" si="39"/>
        <v>0</v>
      </c>
      <c r="AD24" s="86">
        <f t="shared" si="39"/>
        <v>0</v>
      </c>
      <c r="AE24" s="86">
        <f t="shared" si="39"/>
        <v>0</v>
      </c>
      <c r="AF24" s="86">
        <f t="shared" si="39"/>
        <v>0</v>
      </c>
      <c r="AG24" s="86">
        <f t="shared" si="39"/>
        <v>0</v>
      </c>
      <c r="AH24" s="86">
        <f t="shared" si="39"/>
        <v>0</v>
      </c>
      <c r="AI24" s="86">
        <f t="shared" si="39"/>
        <v>0</v>
      </c>
      <c r="AJ24" s="86">
        <f t="shared" si="39"/>
        <v>0</v>
      </c>
      <c r="AK24" s="86">
        <f t="shared" si="39"/>
        <v>0</v>
      </c>
      <c r="AL24" s="86">
        <f t="shared" si="39"/>
        <v>0</v>
      </c>
      <c r="AM24" s="86">
        <f t="shared" si="39"/>
        <v>0</v>
      </c>
      <c r="AN24" s="86">
        <f t="shared" si="39"/>
        <v>0</v>
      </c>
      <c r="AO24" s="86">
        <f t="shared" si="39"/>
        <v>0</v>
      </c>
      <c r="AP24" s="86">
        <f t="shared" si="39"/>
        <v>0</v>
      </c>
      <c r="AQ24" s="86">
        <f t="shared" si="39"/>
        <v>0</v>
      </c>
      <c r="AR24" s="86">
        <f t="shared" si="39"/>
        <v>0</v>
      </c>
      <c r="AS24" s="86">
        <f t="shared" si="39"/>
        <v>0</v>
      </c>
      <c r="AT24" s="86">
        <f t="shared" si="39"/>
        <v>9.0178571428571423</v>
      </c>
      <c r="AU24" s="86">
        <f t="shared" si="39"/>
        <v>0</v>
      </c>
      <c r="AV24" s="86">
        <f t="shared" si="39"/>
        <v>0</v>
      </c>
      <c r="AW24" s="86">
        <f t="shared" si="39"/>
        <v>0</v>
      </c>
      <c r="AX24" s="86">
        <f t="shared" si="39"/>
        <v>0</v>
      </c>
      <c r="AY24" s="86">
        <f t="shared" si="39"/>
        <v>0</v>
      </c>
      <c r="AZ24" s="86">
        <f t="shared" si="39"/>
        <v>0</v>
      </c>
      <c r="BA24" s="86">
        <f t="shared" si="39"/>
        <v>0</v>
      </c>
      <c r="BB24" s="86">
        <f t="shared" si="39"/>
        <v>0</v>
      </c>
      <c r="BC24" s="86">
        <f t="shared" si="39"/>
        <v>0</v>
      </c>
      <c r="BD24" s="86">
        <f t="shared" si="39"/>
        <v>0</v>
      </c>
      <c r="BE24" s="86">
        <f t="shared" si="39"/>
        <v>0</v>
      </c>
      <c r="BF24" s="86">
        <f t="shared" si="39"/>
        <v>0</v>
      </c>
      <c r="BG24" s="86">
        <f t="shared" si="39"/>
        <v>0</v>
      </c>
      <c r="BH24" s="86">
        <f t="shared" si="39"/>
        <v>0</v>
      </c>
      <c r="BI24" s="86">
        <f t="shared" si="39"/>
        <v>0</v>
      </c>
      <c r="BJ24" s="86">
        <f t="shared" si="39"/>
        <v>0</v>
      </c>
      <c r="BK24" s="86">
        <f t="shared" si="39"/>
        <v>0</v>
      </c>
      <c r="BL24" s="86">
        <f t="shared" si="39"/>
        <v>0</v>
      </c>
      <c r="BM24" s="86">
        <f t="shared" si="39"/>
        <v>0</v>
      </c>
      <c r="BN24" s="86">
        <f t="shared" si="39"/>
        <v>0</v>
      </c>
      <c r="BO24" s="86">
        <f t="shared" si="39"/>
        <v>0</v>
      </c>
      <c r="BP24" s="86">
        <f t="shared" si="39"/>
        <v>0</v>
      </c>
      <c r="BQ24" s="86">
        <f t="shared" si="39"/>
        <v>0</v>
      </c>
      <c r="BR24" s="86">
        <f t="shared" si="39"/>
        <v>0</v>
      </c>
      <c r="BS24" s="86">
        <f t="shared" si="39"/>
        <v>0</v>
      </c>
      <c r="BT24" s="86">
        <f t="shared" si="39"/>
        <v>0</v>
      </c>
      <c r="BU24" s="86">
        <f t="shared" si="39"/>
        <v>0</v>
      </c>
      <c r="BV24" s="86">
        <f t="shared" si="39"/>
        <v>0</v>
      </c>
      <c r="BW24" s="86">
        <f t="shared" si="39"/>
        <v>0</v>
      </c>
      <c r="BX24" s="86">
        <f t="shared" si="39"/>
        <v>0</v>
      </c>
      <c r="BY24" s="86">
        <f t="shared" si="39"/>
        <v>0</v>
      </c>
      <c r="BZ24" s="86">
        <f t="shared" si="39"/>
        <v>0</v>
      </c>
      <c r="CA24" s="86">
        <f t="shared" si="39"/>
        <v>0</v>
      </c>
      <c r="CB24" s="86">
        <f t="shared" ref="CB24:DM24" si="40">SUM(CB23:CB23)</f>
        <v>0</v>
      </c>
      <c r="CC24" s="86">
        <f t="shared" si="40"/>
        <v>0</v>
      </c>
      <c r="CD24" s="86">
        <f t="shared" si="40"/>
        <v>0</v>
      </c>
      <c r="CE24" s="86">
        <f t="shared" si="40"/>
        <v>0</v>
      </c>
      <c r="CF24" s="86">
        <f t="shared" si="40"/>
        <v>0</v>
      </c>
      <c r="CG24" s="86">
        <f t="shared" si="40"/>
        <v>0</v>
      </c>
      <c r="CH24" s="86">
        <f t="shared" si="40"/>
        <v>0</v>
      </c>
      <c r="CI24" s="86">
        <f t="shared" si="40"/>
        <v>0</v>
      </c>
      <c r="CJ24" s="86">
        <f t="shared" si="40"/>
        <v>0</v>
      </c>
      <c r="CK24" s="86">
        <f t="shared" si="40"/>
        <v>0</v>
      </c>
      <c r="CL24" s="86">
        <f t="shared" si="40"/>
        <v>0</v>
      </c>
      <c r="CM24" s="86">
        <f t="shared" si="40"/>
        <v>0</v>
      </c>
      <c r="CN24" s="86">
        <f t="shared" si="40"/>
        <v>0</v>
      </c>
      <c r="CO24" s="86">
        <f t="shared" si="40"/>
        <v>0</v>
      </c>
      <c r="CP24" s="86">
        <f t="shared" si="40"/>
        <v>0</v>
      </c>
      <c r="CQ24" s="86">
        <f t="shared" si="40"/>
        <v>0</v>
      </c>
      <c r="CR24" s="86">
        <f t="shared" si="40"/>
        <v>0</v>
      </c>
      <c r="CS24" s="86">
        <f t="shared" si="40"/>
        <v>0</v>
      </c>
      <c r="CT24" s="86">
        <f t="shared" si="40"/>
        <v>0</v>
      </c>
      <c r="CU24" s="86">
        <f t="shared" si="40"/>
        <v>0</v>
      </c>
      <c r="CV24" s="86">
        <f t="shared" si="40"/>
        <v>0</v>
      </c>
      <c r="CW24" s="86">
        <f t="shared" si="40"/>
        <v>0</v>
      </c>
      <c r="CX24" s="86">
        <f t="shared" si="40"/>
        <v>0</v>
      </c>
      <c r="CY24" s="86">
        <f t="shared" si="40"/>
        <v>0</v>
      </c>
      <c r="CZ24" s="86">
        <f t="shared" si="40"/>
        <v>0</v>
      </c>
      <c r="DA24" s="86">
        <f t="shared" si="40"/>
        <v>0</v>
      </c>
      <c r="DB24" s="86">
        <f t="shared" si="40"/>
        <v>0</v>
      </c>
      <c r="DC24" s="86">
        <f t="shared" si="40"/>
        <v>0</v>
      </c>
      <c r="DD24" s="86">
        <f t="shared" si="40"/>
        <v>0</v>
      </c>
      <c r="DE24" s="86">
        <f t="shared" si="40"/>
        <v>0</v>
      </c>
      <c r="DF24" s="86">
        <f t="shared" si="40"/>
        <v>0</v>
      </c>
      <c r="DG24" s="86">
        <f t="shared" si="40"/>
        <v>0</v>
      </c>
      <c r="DH24" s="86">
        <f t="shared" si="40"/>
        <v>0</v>
      </c>
      <c r="DI24" s="86">
        <f t="shared" si="40"/>
        <v>0</v>
      </c>
      <c r="DJ24" s="86">
        <f t="shared" si="40"/>
        <v>0</v>
      </c>
      <c r="DK24" s="86">
        <f t="shared" si="40"/>
        <v>0</v>
      </c>
      <c r="DL24" s="86">
        <f t="shared" si="40"/>
        <v>0</v>
      </c>
      <c r="DM24" s="86">
        <f t="shared" si="40"/>
        <v>0</v>
      </c>
      <c r="DN24" s="76">
        <f t="shared" ref="DN24" si="41">SUM(Q24:DM24)-P24</f>
        <v>10</v>
      </c>
      <c r="DO24" s="76">
        <f t="shared" ref="DO24" si="42">DN24-M24</f>
        <v>0</v>
      </c>
    </row>
    <row r="25" spans="1:119" ht="15" customHeight="1" x14ac:dyDescent="0.25">
      <c r="A25" s="64">
        <v>45904</v>
      </c>
      <c r="B25" s="65">
        <v>4171</v>
      </c>
      <c r="C25" s="65">
        <v>6698</v>
      </c>
      <c r="D25" s="66" t="s">
        <v>341</v>
      </c>
      <c r="E25" s="67" t="s">
        <v>347</v>
      </c>
      <c r="F25" s="67"/>
      <c r="G25" s="67"/>
      <c r="H25" s="68"/>
      <c r="I25" s="69"/>
      <c r="J25" s="66" t="s">
        <v>348</v>
      </c>
      <c r="K25" s="70">
        <v>2</v>
      </c>
      <c r="L25" s="70">
        <v>15</v>
      </c>
      <c r="M25" s="71">
        <f t="shared" ref="M25:M26" si="43">K25*L25</f>
        <v>30</v>
      </c>
      <c r="N25" s="66"/>
      <c r="O25" s="72" t="s">
        <v>304</v>
      </c>
      <c r="P25" s="73"/>
      <c r="Q25" s="74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75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75"/>
      <c r="AQ25" s="66"/>
      <c r="AR25" s="66"/>
      <c r="AS25" s="66"/>
      <c r="AT25" s="75"/>
      <c r="AU25" s="66"/>
      <c r="AV25" s="66"/>
      <c r="AW25" s="66"/>
      <c r="AX25" s="66"/>
      <c r="AY25" s="66"/>
      <c r="AZ25" s="75"/>
      <c r="BA25" s="66"/>
      <c r="BB25" s="75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75">
        <f>M25+P25-Q25</f>
        <v>30</v>
      </c>
      <c r="BQ25" s="66"/>
      <c r="BR25" s="66"/>
      <c r="BS25" s="66"/>
      <c r="BT25" s="66"/>
      <c r="BU25" s="75"/>
      <c r="BV25" s="66"/>
      <c r="BW25" s="66"/>
      <c r="BX25" s="75"/>
      <c r="BY25" s="66"/>
      <c r="BZ25" s="75"/>
      <c r="CA25" s="66"/>
      <c r="CB25" s="75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75"/>
      <c r="CT25" s="66"/>
      <c r="CU25" s="66"/>
      <c r="CV25" s="66"/>
      <c r="CW25" s="66"/>
      <c r="CX25" s="66"/>
      <c r="CY25" s="75"/>
      <c r="CZ25" s="66"/>
      <c r="DA25" s="75"/>
      <c r="DB25" s="75"/>
      <c r="DC25" s="75"/>
      <c r="DD25" s="75"/>
      <c r="DE25" s="75"/>
      <c r="DF25" s="75"/>
      <c r="DG25" s="66"/>
      <c r="DH25" s="75"/>
      <c r="DI25" s="66"/>
      <c r="DJ25" s="66"/>
      <c r="DK25" s="66"/>
      <c r="DL25" s="66"/>
      <c r="DM25" s="66"/>
      <c r="DN25" s="76">
        <f>SUM(Q25:DM25)-P25</f>
        <v>30</v>
      </c>
      <c r="DO25" s="76">
        <f>DN25-M25</f>
        <v>0</v>
      </c>
    </row>
    <row r="26" spans="1:119" ht="15" customHeight="1" x14ac:dyDescent="0.25">
      <c r="A26" s="64"/>
      <c r="B26" s="65"/>
      <c r="C26" s="65"/>
      <c r="D26" s="66"/>
      <c r="E26" s="77"/>
      <c r="F26" s="78"/>
      <c r="G26" s="79"/>
      <c r="H26" s="68"/>
      <c r="I26" s="69"/>
      <c r="J26" s="66" t="s">
        <v>349</v>
      </c>
      <c r="K26" s="70">
        <v>2</v>
      </c>
      <c r="L26" s="70">
        <v>15</v>
      </c>
      <c r="M26" s="71">
        <f t="shared" si="43"/>
        <v>30</v>
      </c>
      <c r="N26" s="66"/>
      <c r="O26" s="72" t="s">
        <v>304</v>
      </c>
      <c r="P26" s="73"/>
      <c r="Q26" s="74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75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75"/>
      <c r="AQ26" s="66"/>
      <c r="AR26" s="66"/>
      <c r="AS26" s="66"/>
      <c r="AT26" s="75"/>
      <c r="AU26" s="66"/>
      <c r="AV26" s="66"/>
      <c r="AW26" s="66"/>
      <c r="AX26" s="66"/>
      <c r="AY26" s="66"/>
      <c r="AZ26" s="75"/>
      <c r="BA26" s="66"/>
      <c r="BB26" s="75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75">
        <f>M26+P26-Q26</f>
        <v>30</v>
      </c>
      <c r="BQ26" s="66"/>
      <c r="BR26" s="66"/>
      <c r="BS26" s="66"/>
      <c r="BT26" s="66"/>
      <c r="BU26" s="75"/>
      <c r="BV26" s="66"/>
      <c r="BW26" s="66"/>
      <c r="BX26" s="75"/>
      <c r="BY26" s="66"/>
      <c r="BZ26" s="75"/>
      <c r="CA26" s="66"/>
      <c r="CB26" s="75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75"/>
      <c r="CT26" s="66"/>
      <c r="CU26" s="66"/>
      <c r="CV26" s="66"/>
      <c r="CW26" s="66"/>
      <c r="CX26" s="66"/>
      <c r="CY26" s="75"/>
      <c r="CZ26" s="66"/>
      <c r="DA26" s="75"/>
      <c r="DB26" s="75"/>
      <c r="DC26" s="75"/>
      <c r="DD26" s="75"/>
      <c r="DE26" s="75"/>
      <c r="DF26" s="75"/>
      <c r="DG26" s="66"/>
      <c r="DH26" s="75"/>
      <c r="DI26" s="66"/>
      <c r="DJ26" s="66"/>
      <c r="DK26" s="66"/>
      <c r="DL26" s="66"/>
      <c r="DM26" s="66"/>
      <c r="DN26" s="76">
        <f t="shared" ref="DN26:DN27" si="44">SUM(Q26:DM26)-P26</f>
        <v>30</v>
      </c>
      <c r="DO26" s="76">
        <f t="shared" ref="DO26:DO27" si="45">DN26-M26</f>
        <v>0</v>
      </c>
    </row>
    <row r="27" spans="1:119" ht="15" customHeight="1" x14ac:dyDescent="0.25">
      <c r="A27" s="80"/>
      <c r="B27" s="81"/>
      <c r="C27" s="82"/>
      <c r="D27" s="83"/>
      <c r="E27" s="83"/>
      <c r="F27" s="83"/>
      <c r="G27" s="83"/>
      <c r="H27" s="84"/>
      <c r="I27" s="81"/>
      <c r="J27" s="83"/>
      <c r="K27" s="85"/>
      <c r="L27" s="85"/>
      <c r="M27" s="86">
        <f>SUM(M25:M26)</f>
        <v>60</v>
      </c>
      <c r="N27" s="86"/>
      <c r="O27" s="85" t="s">
        <v>304</v>
      </c>
      <c r="P27" s="86"/>
      <c r="Q27" s="86"/>
      <c r="R27" s="86">
        <f t="shared" ref="R27:CC27" si="46">SUM(R25:R26)</f>
        <v>0</v>
      </c>
      <c r="S27" s="86">
        <f t="shared" si="46"/>
        <v>0</v>
      </c>
      <c r="T27" s="86">
        <f t="shared" si="46"/>
        <v>0</v>
      </c>
      <c r="U27" s="86">
        <f t="shared" si="46"/>
        <v>0</v>
      </c>
      <c r="V27" s="86">
        <f t="shared" si="46"/>
        <v>0</v>
      </c>
      <c r="W27" s="86">
        <f t="shared" si="46"/>
        <v>0</v>
      </c>
      <c r="X27" s="86">
        <f t="shared" si="46"/>
        <v>0</v>
      </c>
      <c r="Y27" s="86">
        <f t="shared" si="46"/>
        <v>0</v>
      </c>
      <c r="Z27" s="86">
        <f t="shared" si="46"/>
        <v>0</v>
      </c>
      <c r="AA27" s="86">
        <f t="shared" si="46"/>
        <v>0</v>
      </c>
      <c r="AB27" s="86">
        <f t="shared" si="46"/>
        <v>0</v>
      </c>
      <c r="AC27" s="86">
        <f t="shared" si="46"/>
        <v>0</v>
      </c>
      <c r="AD27" s="86">
        <f t="shared" si="46"/>
        <v>0</v>
      </c>
      <c r="AE27" s="86">
        <f t="shared" si="46"/>
        <v>0</v>
      </c>
      <c r="AF27" s="86">
        <f t="shared" si="46"/>
        <v>0</v>
      </c>
      <c r="AG27" s="86">
        <f t="shared" si="46"/>
        <v>0</v>
      </c>
      <c r="AH27" s="86">
        <f t="shared" si="46"/>
        <v>0</v>
      </c>
      <c r="AI27" s="86">
        <f t="shared" si="46"/>
        <v>0</v>
      </c>
      <c r="AJ27" s="86">
        <f t="shared" si="46"/>
        <v>0</v>
      </c>
      <c r="AK27" s="86">
        <f t="shared" si="46"/>
        <v>0</v>
      </c>
      <c r="AL27" s="86">
        <f t="shared" si="46"/>
        <v>0</v>
      </c>
      <c r="AM27" s="86">
        <f t="shared" si="46"/>
        <v>0</v>
      </c>
      <c r="AN27" s="86">
        <f t="shared" si="46"/>
        <v>0</v>
      </c>
      <c r="AO27" s="86">
        <f t="shared" si="46"/>
        <v>0</v>
      </c>
      <c r="AP27" s="86">
        <f t="shared" si="46"/>
        <v>0</v>
      </c>
      <c r="AQ27" s="86">
        <f t="shared" si="46"/>
        <v>0</v>
      </c>
      <c r="AR27" s="86">
        <f t="shared" si="46"/>
        <v>0</v>
      </c>
      <c r="AS27" s="86">
        <f t="shared" si="46"/>
        <v>0</v>
      </c>
      <c r="AT27" s="86">
        <f t="shared" si="46"/>
        <v>0</v>
      </c>
      <c r="AU27" s="86">
        <f t="shared" si="46"/>
        <v>0</v>
      </c>
      <c r="AV27" s="86">
        <f t="shared" si="46"/>
        <v>0</v>
      </c>
      <c r="AW27" s="86">
        <f t="shared" si="46"/>
        <v>0</v>
      </c>
      <c r="AX27" s="86">
        <f t="shared" si="46"/>
        <v>0</v>
      </c>
      <c r="AY27" s="86">
        <f t="shared" si="46"/>
        <v>0</v>
      </c>
      <c r="AZ27" s="86">
        <f t="shared" si="46"/>
        <v>0</v>
      </c>
      <c r="BA27" s="86">
        <f t="shared" si="46"/>
        <v>0</v>
      </c>
      <c r="BB27" s="86">
        <f t="shared" si="46"/>
        <v>0</v>
      </c>
      <c r="BC27" s="86">
        <f t="shared" si="46"/>
        <v>0</v>
      </c>
      <c r="BD27" s="86">
        <f t="shared" si="46"/>
        <v>0</v>
      </c>
      <c r="BE27" s="86">
        <f t="shared" si="46"/>
        <v>0</v>
      </c>
      <c r="BF27" s="86">
        <f t="shared" si="46"/>
        <v>0</v>
      </c>
      <c r="BG27" s="86">
        <f t="shared" si="46"/>
        <v>0</v>
      </c>
      <c r="BH27" s="86">
        <f t="shared" si="46"/>
        <v>0</v>
      </c>
      <c r="BI27" s="86">
        <f t="shared" si="46"/>
        <v>0</v>
      </c>
      <c r="BJ27" s="86">
        <f t="shared" si="46"/>
        <v>0</v>
      </c>
      <c r="BK27" s="86">
        <f t="shared" si="46"/>
        <v>0</v>
      </c>
      <c r="BL27" s="86">
        <f t="shared" si="46"/>
        <v>0</v>
      </c>
      <c r="BM27" s="86">
        <f t="shared" si="46"/>
        <v>0</v>
      </c>
      <c r="BN27" s="86">
        <f t="shared" si="46"/>
        <v>0</v>
      </c>
      <c r="BO27" s="86">
        <f t="shared" si="46"/>
        <v>0</v>
      </c>
      <c r="BP27" s="86">
        <f t="shared" si="46"/>
        <v>60</v>
      </c>
      <c r="BQ27" s="86">
        <f t="shared" si="46"/>
        <v>0</v>
      </c>
      <c r="BR27" s="86">
        <f t="shared" si="46"/>
        <v>0</v>
      </c>
      <c r="BS27" s="86">
        <f t="shared" si="46"/>
        <v>0</v>
      </c>
      <c r="BT27" s="86">
        <f t="shared" si="46"/>
        <v>0</v>
      </c>
      <c r="BU27" s="86">
        <f t="shared" si="46"/>
        <v>0</v>
      </c>
      <c r="BV27" s="86">
        <f t="shared" si="46"/>
        <v>0</v>
      </c>
      <c r="BW27" s="86">
        <f t="shared" si="46"/>
        <v>0</v>
      </c>
      <c r="BX27" s="86">
        <f t="shared" si="46"/>
        <v>0</v>
      </c>
      <c r="BY27" s="86">
        <f t="shared" si="46"/>
        <v>0</v>
      </c>
      <c r="BZ27" s="86">
        <f t="shared" si="46"/>
        <v>0</v>
      </c>
      <c r="CA27" s="86">
        <f t="shared" si="46"/>
        <v>0</v>
      </c>
      <c r="CB27" s="86">
        <f t="shared" si="46"/>
        <v>0</v>
      </c>
      <c r="CC27" s="86">
        <f t="shared" si="46"/>
        <v>0</v>
      </c>
      <c r="CD27" s="86">
        <f t="shared" ref="CD27:DM27" si="47">SUM(CD25:CD26)</f>
        <v>0</v>
      </c>
      <c r="CE27" s="86">
        <f t="shared" si="47"/>
        <v>0</v>
      </c>
      <c r="CF27" s="86">
        <f t="shared" si="47"/>
        <v>0</v>
      </c>
      <c r="CG27" s="86">
        <f t="shared" si="47"/>
        <v>0</v>
      </c>
      <c r="CH27" s="86">
        <f t="shared" si="47"/>
        <v>0</v>
      </c>
      <c r="CI27" s="86">
        <f t="shared" si="47"/>
        <v>0</v>
      </c>
      <c r="CJ27" s="86">
        <f t="shared" si="47"/>
        <v>0</v>
      </c>
      <c r="CK27" s="86">
        <f t="shared" si="47"/>
        <v>0</v>
      </c>
      <c r="CL27" s="86">
        <f t="shared" si="47"/>
        <v>0</v>
      </c>
      <c r="CM27" s="86">
        <f t="shared" si="47"/>
        <v>0</v>
      </c>
      <c r="CN27" s="86">
        <f t="shared" si="47"/>
        <v>0</v>
      </c>
      <c r="CO27" s="86">
        <f t="shared" si="47"/>
        <v>0</v>
      </c>
      <c r="CP27" s="86">
        <f t="shared" si="47"/>
        <v>0</v>
      </c>
      <c r="CQ27" s="86">
        <f t="shared" si="47"/>
        <v>0</v>
      </c>
      <c r="CR27" s="86">
        <f t="shared" si="47"/>
        <v>0</v>
      </c>
      <c r="CS27" s="86">
        <f t="shared" si="47"/>
        <v>0</v>
      </c>
      <c r="CT27" s="86">
        <f t="shared" si="47"/>
        <v>0</v>
      </c>
      <c r="CU27" s="86">
        <f t="shared" si="47"/>
        <v>0</v>
      </c>
      <c r="CV27" s="86">
        <f t="shared" si="47"/>
        <v>0</v>
      </c>
      <c r="CW27" s="86">
        <f t="shared" si="47"/>
        <v>0</v>
      </c>
      <c r="CX27" s="86">
        <f t="shared" si="47"/>
        <v>0</v>
      </c>
      <c r="CY27" s="86">
        <f t="shared" si="47"/>
        <v>0</v>
      </c>
      <c r="CZ27" s="86">
        <f t="shared" si="47"/>
        <v>0</v>
      </c>
      <c r="DA27" s="86">
        <f t="shared" si="47"/>
        <v>0</v>
      </c>
      <c r="DB27" s="86">
        <f t="shared" si="47"/>
        <v>0</v>
      </c>
      <c r="DC27" s="86">
        <f t="shared" si="47"/>
        <v>0</v>
      </c>
      <c r="DD27" s="86">
        <f t="shared" si="47"/>
        <v>0</v>
      </c>
      <c r="DE27" s="86">
        <f t="shared" si="47"/>
        <v>0</v>
      </c>
      <c r="DF27" s="86">
        <f t="shared" si="47"/>
        <v>0</v>
      </c>
      <c r="DG27" s="86">
        <f t="shared" si="47"/>
        <v>0</v>
      </c>
      <c r="DH27" s="86">
        <f t="shared" si="47"/>
        <v>0</v>
      </c>
      <c r="DI27" s="86">
        <f t="shared" si="47"/>
        <v>0</v>
      </c>
      <c r="DJ27" s="86">
        <f t="shared" si="47"/>
        <v>0</v>
      </c>
      <c r="DK27" s="86">
        <f t="shared" si="47"/>
        <v>0</v>
      </c>
      <c r="DL27" s="86">
        <f t="shared" si="47"/>
        <v>0</v>
      </c>
      <c r="DM27" s="86">
        <f t="shared" si="47"/>
        <v>0</v>
      </c>
      <c r="DN27" s="76">
        <f t="shared" si="44"/>
        <v>60</v>
      </c>
      <c r="DO27" s="76">
        <f t="shared" si="45"/>
        <v>0</v>
      </c>
    </row>
    <row r="28" spans="1:119" ht="15" customHeight="1" x14ac:dyDescent="0.25">
      <c r="A28" s="64">
        <v>45904</v>
      </c>
      <c r="B28" s="65">
        <v>4171</v>
      </c>
      <c r="C28" s="65">
        <v>6699</v>
      </c>
      <c r="D28" s="66" t="s">
        <v>341</v>
      </c>
      <c r="E28" s="66" t="s">
        <v>351</v>
      </c>
      <c r="F28" s="67" t="s">
        <v>352</v>
      </c>
      <c r="G28" s="67"/>
      <c r="H28" s="68"/>
      <c r="I28" s="69"/>
      <c r="J28" s="66" t="s">
        <v>353</v>
      </c>
      <c r="K28" s="70">
        <v>1</v>
      </c>
      <c r="L28" s="70">
        <v>2700</v>
      </c>
      <c r="M28" s="71">
        <f t="shared" ref="M28" si="48">K28*L28</f>
        <v>2700</v>
      </c>
      <c r="N28" s="66"/>
      <c r="O28" s="72" t="s">
        <v>304</v>
      </c>
      <c r="P28" s="73"/>
      <c r="Q28" s="74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75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75"/>
      <c r="AQ28" s="66"/>
      <c r="AR28" s="66"/>
      <c r="AS28" s="66"/>
      <c r="AT28" s="75"/>
      <c r="AU28" s="66"/>
      <c r="AV28" s="66"/>
      <c r="AW28" s="66"/>
      <c r="AX28" s="66"/>
      <c r="AY28" s="66"/>
      <c r="AZ28" s="75"/>
      <c r="BA28" s="66"/>
      <c r="BB28" s="75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75">
        <f>M28/4+P28/4-Q28/4</f>
        <v>675</v>
      </c>
      <c r="BQ28" s="66"/>
      <c r="BR28" s="66"/>
      <c r="BS28" s="66"/>
      <c r="BT28" s="66"/>
      <c r="BU28" s="75"/>
      <c r="BV28" s="66"/>
      <c r="BW28" s="66"/>
      <c r="BX28" s="75"/>
      <c r="BY28" s="66"/>
      <c r="BZ28" s="75"/>
      <c r="CA28" s="66"/>
      <c r="CB28" s="75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75"/>
      <c r="CT28" s="66"/>
      <c r="CU28" s="66"/>
      <c r="CV28" s="66"/>
      <c r="CW28" s="66"/>
      <c r="CX28" s="66"/>
      <c r="CY28" s="75"/>
      <c r="CZ28" s="66"/>
      <c r="DA28" s="75"/>
      <c r="DB28" s="75"/>
      <c r="DC28" s="75"/>
      <c r="DD28" s="75"/>
      <c r="DE28" s="75"/>
      <c r="DF28" s="75"/>
      <c r="DG28" s="66"/>
      <c r="DH28" s="75"/>
      <c r="DI28" s="66"/>
      <c r="DJ28" s="66">
        <v>675</v>
      </c>
      <c r="DK28" s="66">
        <v>675</v>
      </c>
      <c r="DL28" s="66">
        <v>675</v>
      </c>
      <c r="DM28" s="66"/>
      <c r="DN28" s="76">
        <f>SUM(Q28:DM28)-P28</f>
        <v>2700</v>
      </c>
      <c r="DO28" s="76">
        <f>DN28-M28</f>
        <v>0</v>
      </c>
    </row>
    <row r="29" spans="1:119" ht="15" customHeight="1" x14ac:dyDescent="0.25">
      <c r="A29" s="80"/>
      <c r="B29" s="81"/>
      <c r="C29" s="82"/>
      <c r="D29" s="83"/>
      <c r="E29" s="83"/>
      <c r="F29" s="83"/>
      <c r="G29" s="83"/>
      <c r="H29" s="84"/>
      <c r="I29" s="81"/>
      <c r="J29" s="83"/>
      <c r="K29" s="85"/>
      <c r="L29" s="85"/>
      <c r="M29" s="86">
        <f>SUM(M28:M28)</f>
        <v>2700</v>
      </c>
      <c r="N29" s="86"/>
      <c r="O29" s="85" t="s">
        <v>304</v>
      </c>
      <c r="P29" s="86"/>
      <c r="Q29" s="86"/>
      <c r="R29" s="86">
        <f t="shared" ref="R29:CC29" si="49">SUM(R28:R28)</f>
        <v>0</v>
      </c>
      <c r="S29" s="86">
        <f t="shared" si="49"/>
        <v>0</v>
      </c>
      <c r="T29" s="86">
        <f t="shared" si="49"/>
        <v>0</v>
      </c>
      <c r="U29" s="86">
        <f t="shared" si="49"/>
        <v>0</v>
      </c>
      <c r="V29" s="86">
        <f t="shared" si="49"/>
        <v>0</v>
      </c>
      <c r="W29" s="86">
        <f t="shared" si="49"/>
        <v>0</v>
      </c>
      <c r="X29" s="86">
        <f t="shared" si="49"/>
        <v>0</v>
      </c>
      <c r="Y29" s="86">
        <f t="shared" si="49"/>
        <v>0</v>
      </c>
      <c r="Z29" s="86">
        <f t="shared" si="49"/>
        <v>0</v>
      </c>
      <c r="AA29" s="86">
        <f t="shared" si="49"/>
        <v>0</v>
      </c>
      <c r="AB29" s="86">
        <f t="shared" si="49"/>
        <v>0</v>
      </c>
      <c r="AC29" s="86">
        <f t="shared" si="49"/>
        <v>0</v>
      </c>
      <c r="AD29" s="86">
        <f t="shared" si="49"/>
        <v>0</v>
      </c>
      <c r="AE29" s="86">
        <f t="shared" si="49"/>
        <v>0</v>
      </c>
      <c r="AF29" s="86">
        <f t="shared" si="49"/>
        <v>0</v>
      </c>
      <c r="AG29" s="86">
        <f t="shared" si="49"/>
        <v>0</v>
      </c>
      <c r="AH29" s="86">
        <f t="shared" si="49"/>
        <v>0</v>
      </c>
      <c r="AI29" s="86">
        <f t="shared" si="49"/>
        <v>0</v>
      </c>
      <c r="AJ29" s="86">
        <f t="shared" si="49"/>
        <v>0</v>
      </c>
      <c r="AK29" s="86">
        <f t="shared" si="49"/>
        <v>0</v>
      </c>
      <c r="AL29" s="86">
        <f t="shared" si="49"/>
        <v>0</v>
      </c>
      <c r="AM29" s="86">
        <f t="shared" si="49"/>
        <v>0</v>
      </c>
      <c r="AN29" s="86">
        <f t="shared" si="49"/>
        <v>0</v>
      </c>
      <c r="AO29" s="86">
        <f t="shared" si="49"/>
        <v>0</v>
      </c>
      <c r="AP29" s="86">
        <f t="shared" si="49"/>
        <v>0</v>
      </c>
      <c r="AQ29" s="86">
        <f t="shared" si="49"/>
        <v>0</v>
      </c>
      <c r="AR29" s="86">
        <f t="shared" si="49"/>
        <v>0</v>
      </c>
      <c r="AS29" s="86">
        <f t="shared" si="49"/>
        <v>0</v>
      </c>
      <c r="AT29" s="86">
        <f t="shared" si="49"/>
        <v>0</v>
      </c>
      <c r="AU29" s="86">
        <f t="shared" si="49"/>
        <v>0</v>
      </c>
      <c r="AV29" s="86">
        <f t="shared" si="49"/>
        <v>0</v>
      </c>
      <c r="AW29" s="86">
        <f t="shared" si="49"/>
        <v>0</v>
      </c>
      <c r="AX29" s="86">
        <f t="shared" si="49"/>
        <v>0</v>
      </c>
      <c r="AY29" s="86">
        <f t="shared" si="49"/>
        <v>0</v>
      </c>
      <c r="AZ29" s="86">
        <f t="shared" si="49"/>
        <v>0</v>
      </c>
      <c r="BA29" s="86">
        <f t="shared" si="49"/>
        <v>0</v>
      </c>
      <c r="BB29" s="86">
        <f t="shared" si="49"/>
        <v>0</v>
      </c>
      <c r="BC29" s="86">
        <f t="shared" si="49"/>
        <v>0</v>
      </c>
      <c r="BD29" s="86">
        <f t="shared" si="49"/>
        <v>0</v>
      </c>
      <c r="BE29" s="86">
        <f t="shared" si="49"/>
        <v>0</v>
      </c>
      <c r="BF29" s="86">
        <f t="shared" si="49"/>
        <v>0</v>
      </c>
      <c r="BG29" s="86">
        <f t="shared" si="49"/>
        <v>0</v>
      </c>
      <c r="BH29" s="86">
        <f t="shared" si="49"/>
        <v>0</v>
      </c>
      <c r="BI29" s="86">
        <f t="shared" si="49"/>
        <v>0</v>
      </c>
      <c r="BJ29" s="86">
        <f t="shared" si="49"/>
        <v>0</v>
      </c>
      <c r="BK29" s="86">
        <f t="shared" si="49"/>
        <v>0</v>
      </c>
      <c r="BL29" s="86">
        <f t="shared" si="49"/>
        <v>0</v>
      </c>
      <c r="BM29" s="86">
        <f t="shared" si="49"/>
        <v>0</v>
      </c>
      <c r="BN29" s="86">
        <f t="shared" si="49"/>
        <v>0</v>
      </c>
      <c r="BO29" s="86">
        <f t="shared" si="49"/>
        <v>0</v>
      </c>
      <c r="BP29" s="86">
        <f>SUM(BP28:BP28)</f>
        <v>675</v>
      </c>
      <c r="BQ29" s="86">
        <f t="shared" si="49"/>
        <v>0</v>
      </c>
      <c r="BR29" s="86">
        <f t="shared" si="49"/>
        <v>0</v>
      </c>
      <c r="BS29" s="86">
        <f t="shared" si="49"/>
        <v>0</v>
      </c>
      <c r="BT29" s="86">
        <f t="shared" si="49"/>
        <v>0</v>
      </c>
      <c r="BU29" s="86">
        <f t="shared" si="49"/>
        <v>0</v>
      </c>
      <c r="BV29" s="86">
        <f t="shared" si="49"/>
        <v>0</v>
      </c>
      <c r="BW29" s="86">
        <f t="shared" si="49"/>
        <v>0</v>
      </c>
      <c r="BX29" s="86">
        <f t="shared" si="49"/>
        <v>0</v>
      </c>
      <c r="BY29" s="86">
        <f t="shared" si="49"/>
        <v>0</v>
      </c>
      <c r="BZ29" s="86">
        <f t="shared" si="49"/>
        <v>0</v>
      </c>
      <c r="CA29" s="86">
        <f t="shared" si="49"/>
        <v>0</v>
      </c>
      <c r="CB29" s="86">
        <f t="shared" si="49"/>
        <v>0</v>
      </c>
      <c r="CC29" s="86">
        <f t="shared" si="49"/>
        <v>0</v>
      </c>
      <c r="CD29" s="86">
        <f t="shared" ref="CD29:DI29" si="50">SUM(CD28:CD28)</f>
        <v>0</v>
      </c>
      <c r="CE29" s="86">
        <f t="shared" si="50"/>
        <v>0</v>
      </c>
      <c r="CF29" s="86">
        <f t="shared" si="50"/>
        <v>0</v>
      </c>
      <c r="CG29" s="86">
        <f t="shared" si="50"/>
        <v>0</v>
      </c>
      <c r="CH29" s="86">
        <f t="shared" si="50"/>
        <v>0</v>
      </c>
      <c r="CI29" s="86">
        <f t="shared" si="50"/>
        <v>0</v>
      </c>
      <c r="CJ29" s="86">
        <f t="shared" si="50"/>
        <v>0</v>
      </c>
      <c r="CK29" s="86">
        <f t="shared" si="50"/>
        <v>0</v>
      </c>
      <c r="CL29" s="86">
        <f t="shared" si="50"/>
        <v>0</v>
      </c>
      <c r="CM29" s="86">
        <f t="shared" si="50"/>
        <v>0</v>
      </c>
      <c r="CN29" s="86">
        <f t="shared" si="50"/>
        <v>0</v>
      </c>
      <c r="CO29" s="86">
        <f t="shared" si="50"/>
        <v>0</v>
      </c>
      <c r="CP29" s="86">
        <f t="shared" si="50"/>
        <v>0</v>
      </c>
      <c r="CQ29" s="86">
        <f t="shared" si="50"/>
        <v>0</v>
      </c>
      <c r="CR29" s="86">
        <f t="shared" si="50"/>
        <v>0</v>
      </c>
      <c r="CS29" s="86">
        <f t="shared" si="50"/>
        <v>0</v>
      </c>
      <c r="CT29" s="86">
        <f t="shared" si="50"/>
        <v>0</v>
      </c>
      <c r="CU29" s="86">
        <f t="shared" si="50"/>
        <v>0</v>
      </c>
      <c r="CV29" s="86">
        <f t="shared" si="50"/>
        <v>0</v>
      </c>
      <c r="CW29" s="86">
        <f t="shared" si="50"/>
        <v>0</v>
      </c>
      <c r="CX29" s="86">
        <f t="shared" si="50"/>
        <v>0</v>
      </c>
      <c r="CY29" s="86">
        <f t="shared" si="50"/>
        <v>0</v>
      </c>
      <c r="CZ29" s="86">
        <f t="shared" si="50"/>
        <v>0</v>
      </c>
      <c r="DA29" s="86">
        <f t="shared" si="50"/>
        <v>0</v>
      </c>
      <c r="DB29" s="86">
        <f t="shared" si="50"/>
        <v>0</v>
      </c>
      <c r="DC29" s="86">
        <f t="shared" si="50"/>
        <v>0</v>
      </c>
      <c r="DD29" s="86">
        <f t="shared" si="50"/>
        <v>0</v>
      </c>
      <c r="DE29" s="86">
        <f t="shared" si="50"/>
        <v>0</v>
      </c>
      <c r="DF29" s="86">
        <f t="shared" si="50"/>
        <v>0</v>
      </c>
      <c r="DG29" s="86">
        <f t="shared" si="50"/>
        <v>0</v>
      </c>
      <c r="DH29" s="86">
        <f t="shared" si="50"/>
        <v>0</v>
      </c>
      <c r="DI29" s="86">
        <f t="shared" si="50"/>
        <v>0</v>
      </c>
      <c r="DJ29" s="86">
        <v>675</v>
      </c>
      <c r="DK29" s="86">
        <v>675</v>
      </c>
      <c r="DL29" s="86">
        <v>675</v>
      </c>
      <c r="DM29" s="86">
        <f t="shared" ref="DM29" si="51">SUM(DM28:DM28)</f>
        <v>0</v>
      </c>
      <c r="DN29" s="76">
        <f t="shared" ref="DN29" si="52">SUM(Q29:DM29)-P29</f>
        <v>2700</v>
      </c>
      <c r="DO29" s="76">
        <f t="shared" ref="DO29" si="53">DN29-M29</f>
        <v>0</v>
      </c>
    </row>
    <row r="30" spans="1:119" ht="15" customHeight="1" x14ac:dyDescent="0.25">
      <c r="A30" s="64">
        <v>45904</v>
      </c>
      <c r="B30" s="65">
        <v>4171</v>
      </c>
      <c r="C30" s="65">
        <v>6670</v>
      </c>
      <c r="D30" s="66" t="s">
        <v>341</v>
      </c>
      <c r="E30" s="67" t="s">
        <v>657</v>
      </c>
      <c r="F30" s="67" t="s">
        <v>352</v>
      </c>
      <c r="G30" s="67" t="s">
        <v>658</v>
      </c>
      <c r="H30" s="68" t="s">
        <v>659</v>
      </c>
      <c r="I30" s="69"/>
      <c r="J30" s="66" t="s">
        <v>335</v>
      </c>
      <c r="K30" s="70">
        <v>1</v>
      </c>
      <c r="L30" s="70">
        <v>528</v>
      </c>
      <c r="M30" s="71">
        <f t="shared" ref="M30" si="54">K30*L30</f>
        <v>528</v>
      </c>
      <c r="N30" s="66"/>
      <c r="O30" s="72" t="s">
        <v>304</v>
      </c>
      <c r="P30" s="73">
        <f>M30*0.01</f>
        <v>5.28</v>
      </c>
      <c r="Q30" s="74"/>
      <c r="R30" s="75">
        <f>M30/2+P30/2-Q30/2</f>
        <v>266.64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75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75"/>
      <c r="AQ30" s="66"/>
      <c r="AR30" s="66"/>
      <c r="AS30" s="66"/>
      <c r="AT30" s="75"/>
      <c r="AU30" s="66"/>
      <c r="AV30" s="66"/>
      <c r="AW30" s="66"/>
      <c r="AX30" s="66"/>
      <c r="AY30" s="66"/>
      <c r="AZ30" s="75"/>
      <c r="BA30" s="66"/>
      <c r="BB30" s="75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75"/>
      <c r="BV30" s="66"/>
      <c r="BW30" s="66"/>
      <c r="BX30" s="75"/>
      <c r="BY30" s="66"/>
      <c r="BZ30" s="75"/>
      <c r="CA30" s="66"/>
      <c r="CB30" s="75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75"/>
      <c r="CT30" s="66"/>
      <c r="CU30" s="66"/>
      <c r="CV30" s="66"/>
      <c r="CW30" s="66"/>
      <c r="CX30" s="66"/>
      <c r="CY30" s="75"/>
      <c r="CZ30" s="66"/>
      <c r="DA30" s="75"/>
      <c r="DB30" s="75"/>
      <c r="DC30" s="75"/>
      <c r="DD30" s="75"/>
      <c r="DE30" s="75"/>
      <c r="DF30" s="75"/>
      <c r="DG30" s="66"/>
      <c r="DH30" s="75"/>
      <c r="DI30" s="66"/>
      <c r="DJ30" s="66"/>
      <c r="DK30" s="75">
        <v>266.64</v>
      </c>
      <c r="DL30" s="66"/>
      <c r="DM30" s="66"/>
      <c r="DN30" s="76">
        <f>SUM(Q30:DM30)-P30</f>
        <v>528</v>
      </c>
      <c r="DO30" s="76">
        <f>DN30-M30</f>
        <v>0</v>
      </c>
    </row>
    <row r="31" spans="1:119" ht="15" customHeight="1" x14ac:dyDescent="0.25">
      <c r="A31" s="128"/>
      <c r="B31" s="129"/>
      <c r="C31" s="130"/>
      <c r="D31" s="131"/>
      <c r="E31" s="131"/>
      <c r="F31" s="131"/>
      <c r="G31" s="131"/>
      <c r="H31" s="132"/>
      <c r="I31" s="129"/>
      <c r="J31" s="131"/>
      <c r="K31" s="133"/>
      <c r="L31" s="133"/>
      <c r="M31" s="134">
        <f>SUM(M30:M30)</f>
        <v>528</v>
      </c>
      <c r="N31" s="134">
        <f>M31+M29+M27+M24+M22</f>
        <v>3308</v>
      </c>
      <c r="O31" s="133" t="s">
        <v>304</v>
      </c>
      <c r="P31" s="134">
        <f>SUM(P30:P30)</f>
        <v>5.28</v>
      </c>
      <c r="Q31" s="134"/>
      <c r="R31" s="134">
        <f t="shared" ref="R31:AW31" si="55">SUM(R30:R30)</f>
        <v>266.64</v>
      </c>
      <c r="S31" s="134">
        <f t="shared" si="55"/>
        <v>0</v>
      </c>
      <c r="T31" s="134">
        <f t="shared" si="55"/>
        <v>0</v>
      </c>
      <c r="U31" s="134">
        <f t="shared" si="55"/>
        <v>0</v>
      </c>
      <c r="V31" s="134">
        <f t="shared" si="55"/>
        <v>0</v>
      </c>
      <c r="W31" s="134">
        <f t="shared" si="55"/>
        <v>0</v>
      </c>
      <c r="X31" s="134">
        <f t="shared" si="55"/>
        <v>0</v>
      </c>
      <c r="Y31" s="134">
        <f t="shared" si="55"/>
        <v>0</v>
      </c>
      <c r="Z31" s="134">
        <f t="shared" si="55"/>
        <v>0</v>
      </c>
      <c r="AA31" s="134">
        <f t="shared" si="55"/>
        <v>0</v>
      </c>
      <c r="AB31" s="134">
        <f t="shared" si="55"/>
        <v>0</v>
      </c>
      <c r="AC31" s="134">
        <f t="shared" si="55"/>
        <v>0</v>
      </c>
      <c r="AD31" s="134">
        <f t="shared" si="55"/>
        <v>0</v>
      </c>
      <c r="AE31" s="134">
        <f t="shared" si="55"/>
        <v>0</v>
      </c>
      <c r="AF31" s="134">
        <f t="shared" si="55"/>
        <v>0</v>
      </c>
      <c r="AG31" s="134">
        <f t="shared" si="55"/>
        <v>0</v>
      </c>
      <c r="AH31" s="134">
        <f t="shared" si="55"/>
        <v>0</v>
      </c>
      <c r="AI31" s="134">
        <f t="shared" si="55"/>
        <v>0</v>
      </c>
      <c r="AJ31" s="134">
        <f t="shared" si="55"/>
        <v>0</v>
      </c>
      <c r="AK31" s="134">
        <f t="shared" si="55"/>
        <v>0</v>
      </c>
      <c r="AL31" s="134">
        <f t="shared" si="55"/>
        <v>0</v>
      </c>
      <c r="AM31" s="134">
        <f t="shared" si="55"/>
        <v>0</v>
      </c>
      <c r="AN31" s="134">
        <f t="shared" si="55"/>
        <v>0</v>
      </c>
      <c r="AO31" s="134">
        <f t="shared" si="55"/>
        <v>0</v>
      </c>
      <c r="AP31" s="134">
        <f t="shared" si="55"/>
        <v>0</v>
      </c>
      <c r="AQ31" s="134">
        <f t="shared" si="55"/>
        <v>0</v>
      </c>
      <c r="AR31" s="134">
        <f t="shared" si="55"/>
        <v>0</v>
      </c>
      <c r="AS31" s="134">
        <f t="shared" si="55"/>
        <v>0</v>
      </c>
      <c r="AT31" s="134">
        <f t="shared" si="55"/>
        <v>0</v>
      </c>
      <c r="AU31" s="134">
        <f t="shared" si="55"/>
        <v>0</v>
      </c>
      <c r="AV31" s="134">
        <f t="shared" si="55"/>
        <v>0</v>
      </c>
      <c r="AW31" s="134">
        <f t="shared" si="55"/>
        <v>0</v>
      </c>
      <c r="AX31" s="134">
        <f t="shared" ref="AX31:CC31" si="56">SUM(AX30:AX30)</f>
        <v>0</v>
      </c>
      <c r="AY31" s="134">
        <f t="shared" si="56"/>
        <v>0</v>
      </c>
      <c r="AZ31" s="134">
        <f t="shared" si="56"/>
        <v>0</v>
      </c>
      <c r="BA31" s="134">
        <f t="shared" si="56"/>
        <v>0</v>
      </c>
      <c r="BB31" s="134">
        <f t="shared" si="56"/>
        <v>0</v>
      </c>
      <c r="BC31" s="134">
        <f t="shared" si="56"/>
        <v>0</v>
      </c>
      <c r="BD31" s="134">
        <f t="shared" si="56"/>
        <v>0</v>
      </c>
      <c r="BE31" s="134">
        <f t="shared" si="56"/>
        <v>0</v>
      </c>
      <c r="BF31" s="134">
        <f t="shared" si="56"/>
        <v>0</v>
      </c>
      <c r="BG31" s="134">
        <f t="shared" si="56"/>
        <v>0</v>
      </c>
      <c r="BH31" s="134">
        <f t="shared" si="56"/>
        <v>0</v>
      </c>
      <c r="BI31" s="134">
        <f t="shared" si="56"/>
        <v>0</v>
      </c>
      <c r="BJ31" s="134">
        <f t="shared" si="56"/>
        <v>0</v>
      </c>
      <c r="BK31" s="134">
        <f t="shared" si="56"/>
        <v>0</v>
      </c>
      <c r="BL31" s="134">
        <f t="shared" si="56"/>
        <v>0</v>
      </c>
      <c r="BM31" s="134">
        <f t="shared" si="56"/>
        <v>0</v>
      </c>
      <c r="BN31" s="134">
        <f t="shared" si="56"/>
        <v>0</v>
      </c>
      <c r="BO31" s="134">
        <f t="shared" si="56"/>
        <v>0</v>
      </c>
      <c r="BP31" s="134">
        <f t="shared" si="56"/>
        <v>0</v>
      </c>
      <c r="BQ31" s="134">
        <f t="shared" si="56"/>
        <v>0</v>
      </c>
      <c r="BR31" s="134">
        <f t="shared" si="56"/>
        <v>0</v>
      </c>
      <c r="BS31" s="134">
        <f t="shared" si="56"/>
        <v>0</v>
      </c>
      <c r="BT31" s="134">
        <f t="shared" si="56"/>
        <v>0</v>
      </c>
      <c r="BU31" s="134">
        <f t="shared" si="56"/>
        <v>0</v>
      </c>
      <c r="BV31" s="134">
        <f t="shared" si="56"/>
        <v>0</v>
      </c>
      <c r="BW31" s="134">
        <f t="shared" si="56"/>
        <v>0</v>
      </c>
      <c r="BX31" s="134">
        <f t="shared" si="56"/>
        <v>0</v>
      </c>
      <c r="BY31" s="134">
        <f t="shared" si="56"/>
        <v>0</v>
      </c>
      <c r="BZ31" s="134">
        <f t="shared" si="56"/>
        <v>0</v>
      </c>
      <c r="CA31" s="134">
        <f t="shared" si="56"/>
        <v>0</v>
      </c>
      <c r="CB31" s="134">
        <f t="shared" si="56"/>
        <v>0</v>
      </c>
      <c r="CC31" s="134">
        <f t="shared" si="56"/>
        <v>0</v>
      </c>
      <c r="CD31" s="134">
        <f t="shared" ref="CD31:DI31" si="57">SUM(CD30:CD30)</f>
        <v>0</v>
      </c>
      <c r="CE31" s="134">
        <f t="shared" si="57"/>
        <v>0</v>
      </c>
      <c r="CF31" s="134">
        <f t="shared" si="57"/>
        <v>0</v>
      </c>
      <c r="CG31" s="134">
        <f t="shared" si="57"/>
        <v>0</v>
      </c>
      <c r="CH31" s="134">
        <f t="shared" si="57"/>
        <v>0</v>
      </c>
      <c r="CI31" s="134">
        <f t="shared" si="57"/>
        <v>0</v>
      </c>
      <c r="CJ31" s="134">
        <f t="shared" si="57"/>
        <v>0</v>
      </c>
      <c r="CK31" s="134">
        <f t="shared" si="57"/>
        <v>0</v>
      </c>
      <c r="CL31" s="134">
        <f t="shared" si="57"/>
        <v>0</v>
      </c>
      <c r="CM31" s="134">
        <f t="shared" si="57"/>
        <v>0</v>
      </c>
      <c r="CN31" s="134">
        <f t="shared" si="57"/>
        <v>0</v>
      </c>
      <c r="CO31" s="134">
        <f t="shared" si="57"/>
        <v>0</v>
      </c>
      <c r="CP31" s="134">
        <f t="shared" si="57"/>
        <v>0</v>
      </c>
      <c r="CQ31" s="134">
        <f t="shared" si="57"/>
        <v>0</v>
      </c>
      <c r="CR31" s="134">
        <f t="shared" si="57"/>
        <v>0</v>
      </c>
      <c r="CS31" s="134">
        <f t="shared" si="57"/>
        <v>0</v>
      </c>
      <c r="CT31" s="134">
        <f t="shared" si="57"/>
        <v>0</v>
      </c>
      <c r="CU31" s="134">
        <f t="shared" si="57"/>
        <v>0</v>
      </c>
      <c r="CV31" s="134">
        <f t="shared" si="57"/>
        <v>0</v>
      </c>
      <c r="CW31" s="134">
        <f t="shared" si="57"/>
        <v>0</v>
      </c>
      <c r="CX31" s="134">
        <f t="shared" si="57"/>
        <v>0</v>
      </c>
      <c r="CY31" s="134">
        <f t="shared" si="57"/>
        <v>0</v>
      </c>
      <c r="CZ31" s="134">
        <f t="shared" si="57"/>
        <v>0</v>
      </c>
      <c r="DA31" s="134">
        <f t="shared" si="57"/>
        <v>0</v>
      </c>
      <c r="DB31" s="134">
        <f t="shared" si="57"/>
        <v>0</v>
      </c>
      <c r="DC31" s="134">
        <f t="shared" si="57"/>
        <v>0</v>
      </c>
      <c r="DD31" s="134">
        <f t="shared" si="57"/>
        <v>0</v>
      </c>
      <c r="DE31" s="134">
        <f t="shared" si="57"/>
        <v>0</v>
      </c>
      <c r="DF31" s="134">
        <f t="shared" si="57"/>
        <v>0</v>
      </c>
      <c r="DG31" s="134">
        <f t="shared" si="57"/>
        <v>0</v>
      </c>
      <c r="DH31" s="134">
        <f t="shared" si="57"/>
        <v>0</v>
      </c>
      <c r="DI31" s="134">
        <f t="shared" si="57"/>
        <v>0</v>
      </c>
      <c r="DJ31" s="134">
        <f t="shared" ref="DJ31" si="58">SUM(DJ30:DJ30)</f>
        <v>0</v>
      </c>
      <c r="DK31" s="134">
        <v>266.64</v>
      </c>
      <c r="DL31" s="134">
        <f>SUM(DL30:DL30)</f>
        <v>0</v>
      </c>
      <c r="DM31" s="134">
        <f>SUM(DM30:DM30)</f>
        <v>0</v>
      </c>
      <c r="DN31" s="135">
        <f t="shared" ref="DN31" si="59">SUM(Q31:DM31)-P31</f>
        <v>528</v>
      </c>
      <c r="DO31" s="135">
        <f t="shared" ref="DO31" si="60">DN31-M31</f>
        <v>0</v>
      </c>
    </row>
    <row r="32" spans="1:119" ht="15" customHeight="1" x14ac:dyDescent="0.25">
      <c r="A32" s="64">
        <v>45901</v>
      </c>
      <c r="B32" s="65">
        <v>4158</v>
      </c>
      <c r="C32" s="65">
        <v>6701</v>
      </c>
      <c r="D32" s="66" t="s">
        <v>324</v>
      </c>
      <c r="E32" s="67" t="s">
        <v>354</v>
      </c>
      <c r="F32" s="67" t="s">
        <v>352</v>
      </c>
      <c r="G32" s="67" t="s">
        <v>355</v>
      </c>
      <c r="H32" s="68" t="s">
        <v>356</v>
      </c>
      <c r="I32" s="69"/>
      <c r="J32" s="66" t="s">
        <v>335</v>
      </c>
      <c r="K32" s="70">
        <v>1</v>
      </c>
      <c r="L32" s="70">
        <v>125</v>
      </c>
      <c r="M32" s="71">
        <f t="shared" ref="M32" si="61">K32*L32</f>
        <v>125</v>
      </c>
      <c r="N32" s="66"/>
      <c r="O32" s="72" t="s">
        <v>306</v>
      </c>
      <c r="P32" s="73">
        <f>M32*0.01</f>
        <v>1.25</v>
      </c>
      <c r="Q32" s="74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75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75"/>
      <c r="AQ32" s="66"/>
      <c r="AR32" s="66"/>
      <c r="AS32" s="66"/>
      <c r="AT32" s="75"/>
      <c r="AU32" s="66"/>
      <c r="AV32" s="66"/>
      <c r="AW32" s="66"/>
      <c r="AX32" s="66"/>
      <c r="AY32" s="66"/>
      <c r="AZ32" s="75"/>
      <c r="BA32" s="66"/>
      <c r="BB32" s="75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75"/>
      <c r="BV32" s="66"/>
      <c r="BW32" s="66"/>
      <c r="BX32" s="75"/>
      <c r="BY32" s="66"/>
      <c r="BZ32" s="75">
        <f>M32/4+P32/4-Q32/4</f>
        <v>31.5625</v>
      </c>
      <c r="CA32" s="66"/>
      <c r="CB32" s="75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75"/>
      <c r="CT32" s="66"/>
      <c r="CU32" s="66"/>
      <c r="CV32" s="66"/>
      <c r="CW32" s="66"/>
      <c r="CX32" s="66"/>
      <c r="CY32" s="75"/>
      <c r="CZ32" s="66"/>
      <c r="DA32" s="75"/>
      <c r="DB32" s="75"/>
      <c r="DC32" s="75"/>
      <c r="DD32" s="75"/>
      <c r="DE32" s="75"/>
      <c r="DF32" s="75"/>
      <c r="DG32" s="66"/>
      <c r="DH32" s="75"/>
      <c r="DI32" s="66"/>
      <c r="DJ32" s="66">
        <v>31.5625</v>
      </c>
      <c r="DK32" s="66">
        <v>31.5625</v>
      </c>
      <c r="DL32" s="66">
        <v>31.5625</v>
      </c>
      <c r="DM32" s="66"/>
      <c r="DN32" s="76">
        <f>SUM(Q32:DM32)-P32</f>
        <v>125</v>
      </c>
      <c r="DO32" s="76">
        <f>DN32-M32</f>
        <v>0</v>
      </c>
    </row>
    <row r="33" spans="1:119" ht="15" customHeight="1" x14ac:dyDescent="0.25">
      <c r="A33" s="80"/>
      <c r="B33" s="81"/>
      <c r="C33" s="82"/>
      <c r="D33" s="83"/>
      <c r="E33" s="83"/>
      <c r="F33" s="83"/>
      <c r="G33" s="83"/>
      <c r="H33" s="84"/>
      <c r="I33" s="81"/>
      <c r="J33" s="83"/>
      <c r="K33" s="85"/>
      <c r="L33" s="85"/>
      <c r="M33" s="86">
        <f>SUM(M32:M32)</f>
        <v>125</v>
      </c>
      <c r="N33" s="86"/>
      <c r="O33" s="85" t="s">
        <v>304</v>
      </c>
      <c r="P33" s="86">
        <f>SUM(P32:P32)</f>
        <v>1.25</v>
      </c>
      <c r="Q33" s="86"/>
      <c r="R33" s="86">
        <f t="shared" ref="R33:CC33" si="62">SUM(R32:R32)</f>
        <v>0</v>
      </c>
      <c r="S33" s="86">
        <f t="shared" si="62"/>
        <v>0</v>
      </c>
      <c r="T33" s="86">
        <f t="shared" si="62"/>
        <v>0</v>
      </c>
      <c r="U33" s="86">
        <f t="shared" si="62"/>
        <v>0</v>
      </c>
      <c r="V33" s="86">
        <f t="shared" si="62"/>
        <v>0</v>
      </c>
      <c r="W33" s="86">
        <f t="shared" si="62"/>
        <v>0</v>
      </c>
      <c r="X33" s="86">
        <f t="shared" si="62"/>
        <v>0</v>
      </c>
      <c r="Y33" s="86">
        <f t="shared" si="62"/>
        <v>0</v>
      </c>
      <c r="Z33" s="86">
        <f t="shared" si="62"/>
        <v>0</v>
      </c>
      <c r="AA33" s="86">
        <f t="shared" si="62"/>
        <v>0</v>
      </c>
      <c r="AB33" s="86">
        <f t="shared" si="62"/>
        <v>0</v>
      </c>
      <c r="AC33" s="86">
        <f t="shared" si="62"/>
        <v>0</v>
      </c>
      <c r="AD33" s="86">
        <f t="shared" si="62"/>
        <v>0</v>
      </c>
      <c r="AE33" s="86">
        <f t="shared" si="62"/>
        <v>0</v>
      </c>
      <c r="AF33" s="86">
        <f t="shared" si="62"/>
        <v>0</v>
      </c>
      <c r="AG33" s="86">
        <f t="shared" si="62"/>
        <v>0</v>
      </c>
      <c r="AH33" s="86">
        <f t="shared" si="62"/>
        <v>0</v>
      </c>
      <c r="AI33" s="86">
        <f t="shared" si="62"/>
        <v>0</v>
      </c>
      <c r="AJ33" s="86">
        <f t="shared" si="62"/>
        <v>0</v>
      </c>
      <c r="AK33" s="86">
        <f t="shared" si="62"/>
        <v>0</v>
      </c>
      <c r="AL33" s="86">
        <f t="shared" si="62"/>
        <v>0</v>
      </c>
      <c r="AM33" s="86">
        <f t="shared" si="62"/>
        <v>0</v>
      </c>
      <c r="AN33" s="86">
        <f t="shared" si="62"/>
        <v>0</v>
      </c>
      <c r="AO33" s="86">
        <f t="shared" si="62"/>
        <v>0</v>
      </c>
      <c r="AP33" s="86">
        <f t="shared" si="62"/>
        <v>0</v>
      </c>
      <c r="AQ33" s="86">
        <f t="shared" si="62"/>
        <v>0</v>
      </c>
      <c r="AR33" s="86">
        <f t="shared" si="62"/>
        <v>0</v>
      </c>
      <c r="AS33" s="86">
        <f t="shared" si="62"/>
        <v>0</v>
      </c>
      <c r="AT33" s="86">
        <f t="shared" si="62"/>
        <v>0</v>
      </c>
      <c r="AU33" s="86">
        <f t="shared" si="62"/>
        <v>0</v>
      </c>
      <c r="AV33" s="86">
        <f t="shared" si="62"/>
        <v>0</v>
      </c>
      <c r="AW33" s="86">
        <f t="shared" si="62"/>
        <v>0</v>
      </c>
      <c r="AX33" s="86">
        <f t="shared" si="62"/>
        <v>0</v>
      </c>
      <c r="AY33" s="86">
        <f t="shared" si="62"/>
        <v>0</v>
      </c>
      <c r="AZ33" s="86">
        <f t="shared" si="62"/>
        <v>0</v>
      </c>
      <c r="BA33" s="86">
        <f t="shared" si="62"/>
        <v>0</v>
      </c>
      <c r="BB33" s="86">
        <f t="shared" si="62"/>
        <v>0</v>
      </c>
      <c r="BC33" s="86">
        <f t="shared" si="62"/>
        <v>0</v>
      </c>
      <c r="BD33" s="86">
        <f t="shared" si="62"/>
        <v>0</v>
      </c>
      <c r="BE33" s="86">
        <f t="shared" si="62"/>
        <v>0</v>
      </c>
      <c r="BF33" s="86">
        <f t="shared" si="62"/>
        <v>0</v>
      </c>
      <c r="BG33" s="86">
        <f t="shared" si="62"/>
        <v>0</v>
      </c>
      <c r="BH33" s="86">
        <f t="shared" si="62"/>
        <v>0</v>
      </c>
      <c r="BI33" s="86">
        <f t="shared" si="62"/>
        <v>0</v>
      </c>
      <c r="BJ33" s="86">
        <f t="shared" si="62"/>
        <v>0</v>
      </c>
      <c r="BK33" s="86">
        <f t="shared" si="62"/>
        <v>0</v>
      </c>
      <c r="BL33" s="86">
        <f t="shared" si="62"/>
        <v>0</v>
      </c>
      <c r="BM33" s="86">
        <f t="shared" si="62"/>
        <v>0</v>
      </c>
      <c r="BN33" s="86">
        <f t="shared" si="62"/>
        <v>0</v>
      </c>
      <c r="BO33" s="86">
        <f t="shared" si="62"/>
        <v>0</v>
      </c>
      <c r="BP33" s="86">
        <f t="shared" si="62"/>
        <v>0</v>
      </c>
      <c r="BQ33" s="86">
        <f t="shared" si="62"/>
        <v>0</v>
      </c>
      <c r="BR33" s="86">
        <f t="shared" si="62"/>
        <v>0</v>
      </c>
      <c r="BS33" s="86">
        <f t="shared" si="62"/>
        <v>0</v>
      </c>
      <c r="BT33" s="86">
        <f t="shared" si="62"/>
        <v>0</v>
      </c>
      <c r="BU33" s="86">
        <f t="shared" si="62"/>
        <v>0</v>
      </c>
      <c r="BV33" s="86">
        <f t="shared" si="62"/>
        <v>0</v>
      </c>
      <c r="BW33" s="86">
        <f t="shared" si="62"/>
        <v>0</v>
      </c>
      <c r="BX33" s="86">
        <f t="shared" si="62"/>
        <v>0</v>
      </c>
      <c r="BY33" s="86">
        <f t="shared" si="62"/>
        <v>0</v>
      </c>
      <c r="BZ33" s="86">
        <f>SUM(BZ32:BZ32)</f>
        <v>31.5625</v>
      </c>
      <c r="CA33" s="86">
        <f t="shared" si="62"/>
        <v>0</v>
      </c>
      <c r="CB33" s="86">
        <f t="shared" si="62"/>
        <v>0</v>
      </c>
      <c r="CC33" s="86">
        <f t="shared" si="62"/>
        <v>0</v>
      </c>
      <c r="CD33" s="86">
        <f t="shared" ref="CD33:DI33" si="63">SUM(CD32:CD32)</f>
        <v>0</v>
      </c>
      <c r="CE33" s="86">
        <f t="shared" si="63"/>
        <v>0</v>
      </c>
      <c r="CF33" s="86">
        <f t="shared" si="63"/>
        <v>0</v>
      </c>
      <c r="CG33" s="86">
        <f t="shared" si="63"/>
        <v>0</v>
      </c>
      <c r="CH33" s="86">
        <f t="shared" si="63"/>
        <v>0</v>
      </c>
      <c r="CI33" s="86">
        <f t="shared" si="63"/>
        <v>0</v>
      </c>
      <c r="CJ33" s="86">
        <f t="shared" si="63"/>
        <v>0</v>
      </c>
      <c r="CK33" s="86">
        <f t="shared" si="63"/>
        <v>0</v>
      </c>
      <c r="CL33" s="86">
        <f t="shared" si="63"/>
        <v>0</v>
      </c>
      <c r="CM33" s="86">
        <f t="shared" si="63"/>
        <v>0</v>
      </c>
      <c r="CN33" s="86">
        <f t="shared" si="63"/>
        <v>0</v>
      </c>
      <c r="CO33" s="86">
        <f t="shared" si="63"/>
        <v>0</v>
      </c>
      <c r="CP33" s="86">
        <f t="shared" si="63"/>
        <v>0</v>
      </c>
      <c r="CQ33" s="86">
        <f t="shared" si="63"/>
        <v>0</v>
      </c>
      <c r="CR33" s="86">
        <f t="shared" si="63"/>
        <v>0</v>
      </c>
      <c r="CS33" s="86">
        <f t="shared" si="63"/>
        <v>0</v>
      </c>
      <c r="CT33" s="86">
        <f t="shared" si="63"/>
        <v>0</v>
      </c>
      <c r="CU33" s="86">
        <f t="shared" si="63"/>
        <v>0</v>
      </c>
      <c r="CV33" s="86">
        <f t="shared" si="63"/>
        <v>0</v>
      </c>
      <c r="CW33" s="86">
        <f t="shared" si="63"/>
        <v>0</v>
      </c>
      <c r="CX33" s="86">
        <f t="shared" si="63"/>
        <v>0</v>
      </c>
      <c r="CY33" s="86">
        <f t="shared" si="63"/>
        <v>0</v>
      </c>
      <c r="CZ33" s="86">
        <f t="shared" si="63"/>
        <v>0</v>
      </c>
      <c r="DA33" s="86">
        <f t="shared" si="63"/>
        <v>0</v>
      </c>
      <c r="DB33" s="86">
        <f t="shared" si="63"/>
        <v>0</v>
      </c>
      <c r="DC33" s="86">
        <f t="shared" si="63"/>
        <v>0</v>
      </c>
      <c r="DD33" s="86">
        <f t="shared" si="63"/>
        <v>0</v>
      </c>
      <c r="DE33" s="86">
        <f t="shared" si="63"/>
        <v>0</v>
      </c>
      <c r="DF33" s="86">
        <f t="shared" si="63"/>
        <v>0</v>
      </c>
      <c r="DG33" s="86">
        <f t="shared" si="63"/>
        <v>0</v>
      </c>
      <c r="DH33" s="86">
        <f t="shared" si="63"/>
        <v>0</v>
      </c>
      <c r="DI33" s="86">
        <f t="shared" si="63"/>
        <v>0</v>
      </c>
      <c r="DJ33" s="86">
        <v>31.5625</v>
      </c>
      <c r="DK33" s="86">
        <v>31.5625</v>
      </c>
      <c r="DL33" s="86">
        <v>31.5625</v>
      </c>
      <c r="DM33" s="86">
        <f t="shared" ref="DM33" si="64">SUM(DM32:DM32)</f>
        <v>0</v>
      </c>
      <c r="DN33" s="76">
        <f t="shared" ref="DN33" si="65">SUM(Q33:DM33)-P33</f>
        <v>125</v>
      </c>
      <c r="DO33" s="76">
        <f t="shared" ref="DO33" si="66">DN33-M33</f>
        <v>0</v>
      </c>
    </row>
    <row r="34" spans="1:119" ht="15" customHeight="1" x14ac:dyDescent="0.25">
      <c r="A34" s="64">
        <v>45901</v>
      </c>
      <c r="B34" s="65">
        <v>4158</v>
      </c>
      <c r="C34" s="65">
        <v>6702</v>
      </c>
      <c r="D34" s="66" t="s">
        <v>324</v>
      </c>
      <c r="E34" s="67" t="s">
        <v>358</v>
      </c>
      <c r="F34" s="67" t="s">
        <v>359</v>
      </c>
      <c r="G34" s="67" t="s">
        <v>360</v>
      </c>
      <c r="H34" s="68" t="s">
        <v>361</v>
      </c>
      <c r="I34" s="69"/>
      <c r="J34" s="66" t="s">
        <v>362</v>
      </c>
      <c r="K34" s="70">
        <v>1</v>
      </c>
      <c r="L34" s="70">
        <v>56</v>
      </c>
      <c r="M34" s="71">
        <f t="shared" ref="M34" si="67">K34*L34</f>
        <v>56</v>
      </c>
      <c r="N34" s="66"/>
      <c r="O34" s="72" t="s">
        <v>148</v>
      </c>
      <c r="P34" s="73">
        <f>M34/1.12*0.02</f>
        <v>0.99999999999999989</v>
      </c>
      <c r="Q34" s="74">
        <f t="shared" ref="Q34" si="68">M34/1.12*0.12</f>
        <v>5.9999999999999991</v>
      </c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75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75"/>
      <c r="AQ34" s="66"/>
      <c r="AR34" s="66"/>
      <c r="AS34" s="66"/>
      <c r="AT34" s="75"/>
      <c r="AU34" s="66"/>
      <c r="AV34" s="66"/>
      <c r="AW34" s="66"/>
      <c r="AX34" s="66"/>
      <c r="AY34" s="66"/>
      <c r="AZ34" s="75"/>
      <c r="BA34" s="66"/>
      <c r="BB34" s="75"/>
      <c r="BC34" s="66"/>
      <c r="BD34" s="66"/>
      <c r="BE34" s="66"/>
      <c r="BF34" s="75">
        <f>M34/4+P34/4-Q34/4</f>
        <v>12.75</v>
      </c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75"/>
      <c r="BV34" s="66"/>
      <c r="BW34" s="66"/>
      <c r="BX34" s="75"/>
      <c r="BY34" s="66"/>
      <c r="BZ34" s="75"/>
      <c r="CA34" s="66"/>
      <c r="CB34" s="75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75"/>
      <c r="CT34" s="66"/>
      <c r="CU34" s="66"/>
      <c r="CV34" s="66"/>
      <c r="CW34" s="66"/>
      <c r="CX34" s="66"/>
      <c r="CY34" s="75"/>
      <c r="CZ34" s="66"/>
      <c r="DA34" s="75"/>
      <c r="DB34" s="75"/>
      <c r="DC34" s="75"/>
      <c r="DD34" s="75"/>
      <c r="DE34" s="75"/>
      <c r="DF34" s="75"/>
      <c r="DG34" s="66"/>
      <c r="DH34" s="75"/>
      <c r="DI34" s="66"/>
      <c r="DJ34" s="66">
        <v>12.75</v>
      </c>
      <c r="DK34" s="66">
        <v>12.75</v>
      </c>
      <c r="DL34" s="66">
        <v>12.75</v>
      </c>
      <c r="DM34" s="66"/>
      <c r="DN34" s="76">
        <f>SUM(Q34:DM34)-P34</f>
        <v>56</v>
      </c>
      <c r="DO34" s="76">
        <f>DN34-M34</f>
        <v>0</v>
      </c>
    </row>
    <row r="35" spans="1:119" ht="15" customHeight="1" x14ac:dyDescent="0.25">
      <c r="A35" s="80"/>
      <c r="B35" s="81"/>
      <c r="C35" s="82" t="s">
        <v>666</v>
      </c>
      <c r="D35" s="83"/>
      <c r="E35" s="83"/>
      <c r="F35" s="83"/>
      <c r="G35" s="83"/>
      <c r="H35" s="84"/>
      <c r="I35" s="81"/>
      <c r="J35" s="83"/>
      <c r="K35" s="85"/>
      <c r="L35" s="85"/>
      <c r="M35" s="86">
        <f>SUM(M34:M34)</f>
        <v>56</v>
      </c>
      <c r="N35" s="86"/>
      <c r="O35" s="85" t="s">
        <v>148</v>
      </c>
      <c r="P35" s="86">
        <f t="shared" ref="P35:BE35" si="69">SUM(P34:P34)</f>
        <v>0.99999999999999989</v>
      </c>
      <c r="Q35" s="86">
        <f t="shared" si="69"/>
        <v>5.9999999999999991</v>
      </c>
      <c r="R35" s="86">
        <f t="shared" si="69"/>
        <v>0</v>
      </c>
      <c r="S35" s="86">
        <f t="shared" si="69"/>
        <v>0</v>
      </c>
      <c r="T35" s="86">
        <f t="shared" si="69"/>
        <v>0</v>
      </c>
      <c r="U35" s="86">
        <f t="shared" si="69"/>
        <v>0</v>
      </c>
      <c r="V35" s="86">
        <f t="shared" si="69"/>
        <v>0</v>
      </c>
      <c r="W35" s="86">
        <f t="shared" si="69"/>
        <v>0</v>
      </c>
      <c r="X35" s="86">
        <f t="shared" si="69"/>
        <v>0</v>
      </c>
      <c r="Y35" s="86">
        <f t="shared" si="69"/>
        <v>0</v>
      </c>
      <c r="Z35" s="86">
        <f t="shared" si="69"/>
        <v>0</v>
      </c>
      <c r="AA35" s="86">
        <f t="shared" si="69"/>
        <v>0</v>
      </c>
      <c r="AB35" s="86">
        <f t="shared" si="69"/>
        <v>0</v>
      </c>
      <c r="AC35" s="86">
        <f t="shared" si="69"/>
        <v>0</v>
      </c>
      <c r="AD35" s="86">
        <f t="shared" si="69"/>
        <v>0</v>
      </c>
      <c r="AE35" s="86">
        <f t="shared" si="69"/>
        <v>0</v>
      </c>
      <c r="AF35" s="86">
        <f t="shared" si="69"/>
        <v>0</v>
      </c>
      <c r="AG35" s="86">
        <f t="shared" si="69"/>
        <v>0</v>
      </c>
      <c r="AH35" s="86">
        <f t="shared" si="69"/>
        <v>0</v>
      </c>
      <c r="AI35" s="86">
        <f t="shared" si="69"/>
        <v>0</v>
      </c>
      <c r="AJ35" s="86">
        <f t="shared" si="69"/>
        <v>0</v>
      </c>
      <c r="AK35" s="86">
        <f t="shared" si="69"/>
        <v>0</v>
      </c>
      <c r="AL35" s="86">
        <f t="shared" si="69"/>
        <v>0</v>
      </c>
      <c r="AM35" s="86">
        <f t="shared" si="69"/>
        <v>0</v>
      </c>
      <c r="AN35" s="86">
        <f t="shared" si="69"/>
        <v>0</v>
      </c>
      <c r="AO35" s="86">
        <f t="shared" si="69"/>
        <v>0</v>
      </c>
      <c r="AP35" s="86">
        <f t="shared" si="69"/>
        <v>0</v>
      </c>
      <c r="AQ35" s="86">
        <f t="shared" si="69"/>
        <v>0</v>
      </c>
      <c r="AR35" s="86">
        <f t="shared" si="69"/>
        <v>0</v>
      </c>
      <c r="AS35" s="86">
        <f t="shared" si="69"/>
        <v>0</v>
      </c>
      <c r="AT35" s="86">
        <f t="shared" si="69"/>
        <v>0</v>
      </c>
      <c r="AU35" s="86">
        <f t="shared" si="69"/>
        <v>0</v>
      </c>
      <c r="AV35" s="86">
        <f t="shared" si="69"/>
        <v>0</v>
      </c>
      <c r="AW35" s="86">
        <f t="shared" si="69"/>
        <v>0</v>
      </c>
      <c r="AX35" s="86">
        <f t="shared" si="69"/>
        <v>0</v>
      </c>
      <c r="AY35" s="86">
        <f t="shared" si="69"/>
        <v>0</v>
      </c>
      <c r="AZ35" s="86">
        <f t="shared" si="69"/>
        <v>0</v>
      </c>
      <c r="BA35" s="86">
        <f t="shared" si="69"/>
        <v>0</v>
      </c>
      <c r="BB35" s="86">
        <f t="shared" si="69"/>
        <v>0</v>
      </c>
      <c r="BC35" s="86">
        <f t="shared" si="69"/>
        <v>0</v>
      </c>
      <c r="BD35" s="86">
        <f t="shared" si="69"/>
        <v>0</v>
      </c>
      <c r="BE35" s="86">
        <f t="shared" si="69"/>
        <v>0</v>
      </c>
      <c r="BF35" s="86">
        <f>BF34</f>
        <v>12.75</v>
      </c>
      <c r="BG35" s="86">
        <f t="shared" ref="BG35:DI35" si="70">SUM(BG34:BG34)</f>
        <v>0</v>
      </c>
      <c r="BH35" s="86">
        <f t="shared" si="70"/>
        <v>0</v>
      </c>
      <c r="BI35" s="86">
        <f t="shared" si="70"/>
        <v>0</v>
      </c>
      <c r="BJ35" s="86">
        <f t="shared" si="70"/>
        <v>0</v>
      </c>
      <c r="BK35" s="86">
        <f t="shared" si="70"/>
        <v>0</v>
      </c>
      <c r="BL35" s="86">
        <f t="shared" si="70"/>
        <v>0</v>
      </c>
      <c r="BM35" s="86">
        <f t="shared" si="70"/>
        <v>0</v>
      </c>
      <c r="BN35" s="86">
        <f t="shared" si="70"/>
        <v>0</v>
      </c>
      <c r="BO35" s="86">
        <f t="shared" si="70"/>
        <v>0</v>
      </c>
      <c r="BP35" s="86">
        <f t="shared" si="70"/>
        <v>0</v>
      </c>
      <c r="BQ35" s="86">
        <f t="shared" si="70"/>
        <v>0</v>
      </c>
      <c r="BR35" s="86">
        <f t="shared" si="70"/>
        <v>0</v>
      </c>
      <c r="BS35" s="86">
        <f t="shared" si="70"/>
        <v>0</v>
      </c>
      <c r="BT35" s="86">
        <f t="shared" si="70"/>
        <v>0</v>
      </c>
      <c r="BU35" s="86">
        <f t="shared" si="70"/>
        <v>0</v>
      </c>
      <c r="BV35" s="86">
        <f t="shared" si="70"/>
        <v>0</v>
      </c>
      <c r="BW35" s="86">
        <f t="shared" si="70"/>
        <v>0</v>
      </c>
      <c r="BX35" s="86">
        <f t="shared" si="70"/>
        <v>0</v>
      </c>
      <c r="BY35" s="86">
        <f t="shared" si="70"/>
        <v>0</v>
      </c>
      <c r="BZ35" s="86">
        <f t="shared" si="70"/>
        <v>0</v>
      </c>
      <c r="CA35" s="86">
        <f t="shared" si="70"/>
        <v>0</v>
      </c>
      <c r="CB35" s="86">
        <f t="shared" si="70"/>
        <v>0</v>
      </c>
      <c r="CC35" s="86">
        <f t="shared" si="70"/>
        <v>0</v>
      </c>
      <c r="CD35" s="86">
        <f t="shared" si="70"/>
        <v>0</v>
      </c>
      <c r="CE35" s="86">
        <f t="shared" si="70"/>
        <v>0</v>
      </c>
      <c r="CF35" s="86">
        <f t="shared" si="70"/>
        <v>0</v>
      </c>
      <c r="CG35" s="86">
        <f t="shared" si="70"/>
        <v>0</v>
      </c>
      <c r="CH35" s="86">
        <f t="shared" si="70"/>
        <v>0</v>
      </c>
      <c r="CI35" s="86">
        <f t="shared" si="70"/>
        <v>0</v>
      </c>
      <c r="CJ35" s="86">
        <f t="shared" si="70"/>
        <v>0</v>
      </c>
      <c r="CK35" s="86">
        <f t="shared" si="70"/>
        <v>0</v>
      </c>
      <c r="CL35" s="86">
        <f t="shared" si="70"/>
        <v>0</v>
      </c>
      <c r="CM35" s="86">
        <f t="shared" si="70"/>
        <v>0</v>
      </c>
      <c r="CN35" s="86">
        <f t="shared" si="70"/>
        <v>0</v>
      </c>
      <c r="CO35" s="86">
        <f t="shared" si="70"/>
        <v>0</v>
      </c>
      <c r="CP35" s="86">
        <f t="shared" si="70"/>
        <v>0</v>
      </c>
      <c r="CQ35" s="86">
        <f t="shared" si="70"/>
        <v>0</v>
      </c>
      <c r="CR35" s="86">
        <f t="shared" si="70"/>
        <v>0</v>
      </c>
      <c r="CS35" s="86">
        <f t="shared" si="70"/>
        <v>0</v>
      </c>
      <c r="CT35" s="86">
        <f t="shared" si="70"/>
        <v>0</v>
      </c>
      <c r="CU35" s="86">
        <f t="shared" si="70"/>
        <v>0</v>
      </c>
      <c r="CV35" s="86">
        <f t="shared" si="70"/>
        <v>0</v>
      </c>
      <c r="CW35" s="86">
        <f t="shared" si="70"/>
        <v>0</v>
      </c>
      <c r="CX35" s="86">
        <f t="shared" si="70"/>
        <v>0</v>
      </c>
      <c r="CY35" s="86">
        <f t="shared" si="70"/>
        <v>0</v>
      </c>
      <c r="CZ35" s="86">
        <f t="shared" si="70"/>
        <v>0</v>
      </c>
      <c r="DA35" s="86">
        <f t="shared" si="70"/>
        <v>0</v>
      </c>
      <c r="DB35" s="86">
        <f t="shared" si="70"/>
        <v>0</v>
      </c>
      <c r="DC35" s="86">
        <f t="shared" si="70"/>
        <v>0</v>
      </c>
      <c r="DD35" s="86">
        <f t="shared" si="70"/>
        <v>0</v>
      </c>
      <c r="DE35" s="86">
        <f t="shared" si="70"/>
        <v>0</v>
      </c>
      <c r="DF35" s="86">
        <f t="shared" si="70"/>
        <v>0</v>
      </c>
      <c r="DG35" s="86">
        <f t="shared" si="70"/>
        <v>0</v>
      </c>
      <c r="DH35" s="86">
        <f t="shared" si="70"/>
        <v>0</v>
      </c>
      <c r="DI35" s="86">
        <f t="shared" si="70"/>
        <v>0</v>
      </c>
      <c r="DJ35" s="86">
        <v>12.75</v>
      </c>
      <c r="DK35" s="86">
        <v>12.75</v>
      </c>
      <c r="DL35" s="86">
        <v>12.75</v>
      </c>
      <c r="DM35" s="86">
        <f>SUM(DM34:DM34)</f>
        <v>0</v>
      </c>
      <c r="DN35" s="76">
        <f t="shared" ref="DN35" si="71">SUM(Q35:DM35)-P35</f>
        <v>56</v>
      </c>
      <c r="DO35" s="76">
        <f t="shared" ref="DO35" si="72">DN35-M35</f>
        <v>0</v>
      </c>
    </row>
    <row r="36" spans="1:119" ht="15" customHeight="1" x14ac:dyDescent="0.25">
      <c r="A36" s="64">
        <v>45901</v>
      </c>
      <c r="B36" s="65">
        <v>4158</v>
      </c>
      <c r="C36" s="65">
        <v>6703</v>
      </c>
      <c r="D36" s="66" t="s">
        <v>324</v>
      </c>
      <c r="E36" s="67" t="s">
        <v>367</v>
      </c>
      <c r="F36" s="67" t="s">
        <v>368</v>
      </c>
      <c r="G36" s="67" t="s">
        <v>369</v>
      </c>
      <c r="H36" s="68" t="s">
        <v>370</v>
      </c>
      <c r="I36" s="69"/>
      <c r="J36" s="66" t="s">
        <v>371</v>
      </c>
      <c r="K36" s="70">
        <v>1</v>
      </c>
      <c r="L36" s="70">
        <v>649.44000000000005</v>
      </c>
      <c r="M36" s="71">
        <f t="shared" ref="M36" si="73">K36*L36</f>
        <v>649.44000000000005</v>
      </c>
      <c r="N36" s="66"/>
      <c r="O36" s="72" t="s">
        <v>148</v>
      </c>
      <c r="P36" s="73">
        <f>M36/1.12*0.02</f>
        <v>11.597142857142858</v>
      </c>
      <c r="Q36" s="74">
        <f t="shared" ref="Q36" si="74">M36/1.12*0.12</f>
        <v>69.582857142857151</v>
      </c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75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75"/>
      <c r="AQ36" s="66"/>
      <c r="AR36" s="66"/>
      <c r="AS36" s="66"/>
      <c r="AT36" s="75"/>
      <c r="AU36" s="66"/>
      <c r="AV36" s="66"/>
      <c r="AW36" s="66"/>
      <c r="AX36" s="66"/>
      <c r="AY36" s="66"/>
      <c r="AZ36" s="75"/>
      <c r="BA36" s="66"/>
      <c r="BB36" s="75"/>
      <c r="BC36" s="66"/>
      <c r="BD36" s="66"/>
      <c r="BE36" s="66"/>
      <c r="BF36" s="75">
        <f>M36/4+P36/4-Q36/4</f>
        <v>147.86357142857145</v>
      </c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75"/>
      <c r="BV36" s="66"/>
      <c r="BW36" s="66"/>
      <c r="BX36" s="75"/>
      <c r="BY36" s="66"/>
      <c r="BZ36" s="75"/>
      <c r="CA36" s="66"/>
      <c r="CB36" s="75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75"/>
      <c r="CT36" s="66"/>
      <c r="CU36" s="66"/>
      <c r="CV36" s="66"/>
      <c r="CW36" s="66"/>
      <c r="CX36" s="66"/>
      <c r="CY36" s="75"/>
      <c r="CZ36" s="66"/>
      <c r="DA36" s="75"/>
      <c r="DB36" s="75"/>
      <c r="DC36" s="75"/>
      <c r="DD36" s="75"/>
      <c r="DE36" s="75"/>
      <c r="DF36" s="75"/>
      <c r="DG36" s="66"/>
      <c r="DH36" s="75"/>
      <c r="DI36" s="66"/>
      <c r="DJ36" s="66">
        <v>147.86357142857099</v>
      </c>
      <c r="DK36" s="66">
        <v>147.86357142857145</v>
      </c>
      <c r="DL36" s="66">
        <v>147.86357142857099</v>
      </c>
      <c r="DM36" s="66"/>
      <c r="DN36" s="76">
        <f>SUM(Q36:DM36)-P36</f>
        <v>649.43999999999915</v>
      </c>
      <c r="DO36" s="76">
        <f>DN36-M36</f>
        <v>-9.0949470177292824E-13</v>
      </c>
    </row>
    <row r="37" spans="1:119" ht="15" customHeight="1" x14ac:dyDescent="0.25">
      <c r="A37" s="80"/>
      <c r="B37" s="81"/>
      <c r="C37" s="82"/>
      <c r="D37" s="83"/>
      <c r="E37" s="83"/>
      <c r="F37" s="83"/>
      <c r="G37" s="83"/>
      <c r="H37" s="84"/>
      <c r="I37" s="81"/>
      <c r="J37" s="83"/>
      <c r="K37" s="85"/>
      <c r="L37" s="85"/>
      <c r="M37" s="86">
        <f>SUM(M36:M36)</f>
        <v>649.44000000000005</v>
      </c>
      <c r="N37" s="86"/>
      <c r="O37" s="85" t="s">
        <v>148</v>
      </c>
      <c r="P37" s="86">
        <f>SUM(P36:P36)</f>
        <v>11.597142857142858</v>
      </c>
      <c r="Q37" s="86">
        <f>SUM(Q36:Q36)</f>
        <v>69.582857142857151</v>
      </c>
      <c r="R37" s="86">
        <f t="shared" ref="R37:CC37" si="75">SUM(R36:R36)</f>
        <v>0</v>
      </c>
      <c r="S37" s="86">
        <f t="shared" si="75"/>
        <v>0</v>
      </c>
      <c r="T37" s="86">
        <f t="shared" si="75"/>
        <v>0</v>
      </c>
      <c r="U37" s="86">
        <f t="shared" si="75"/>
        <v>0</v>
      </c>
      <c r="V37" s="86">
        <f t="shared" si="75"/>
        <v>0</v>
      </c>
      <c r="W37" s="86">
        <f t="shared" si="75"/>
        <v>0</v>
      </c>
      <c r="X37" s="86">
        <f t="shared" si="75"/>
        <v>0</v>
      </c>
      <c r="Y37" s="86">
        <f t="shared" si="75"/>
        <v>0</v>
      </c>
      <c r="Z37" s="86">
        <f t="shared" si="75"/>
        <v>0</v>
      </c>
      <c r="AA37" s="86">
        <f t="shared" si="75"/>
        <v>0</v>
      </c>
      <c r="AB37" s="86">
        <f t="shared" si="75"/>
        <v>0</v>
      </c>
      <c r="AC37" s="86">
        <f t="shared" si="75"/>
        <v>0</v>
      </c>
      <c r="AD37" s="86">
        <f t="shared" si="75"/>
        <v>0</v>
      </c>
      <c r="AE37" s="86">
        <f t="shared" si="75"/>
        <v>0</v>
      </c>
      <c r="AF37" s="86">
        <f t="shared" si="75"/>
        <v>0</v>
      </c>
      <c r="AG37" s="86">
        <f t="shared" si="75"/>
        <v>0</v>
      </c>
      <c r="AH37" s="86">
        <f t="shared" si="75"/>
        <v>0</v>
      </c>
      <c r="AI37" s="86">
        <f t="shared" si="75"/>
        <v>0</v>
      </c>
      <c r="AJ37" s="86">
        <f t="shared" si="75"/>
        <v>0</v>
      </c>
      <c r="AK37" s="86">
        <f t="shared" si="75"/>
        <v>0</v>
      </c>
      <c r="AL37" s="86">
        <f t="shared" si="75"/>
        <v>0</v>
      </c>
      <c r="AM37" s="86">
        <f t="shared" si="75"/>
        <v>0</v>
      </c>
      <c r="AN37" s="86">
        <f t="shared" si="75"/>
        <v>0</v>
      </c>
      <c r="AO37" s="86">
        <f t="shared" si="75"/>
        <v>0</v>
      </c>
      <c r="AP37" s="86">
        <f t="shared" si="75"/>
        <v>0</v>
      </c>
      <c r="AQ37" s="86">
        <f t="shared" si="75"/>
        <v>0</v>
      </c>
      <c r="AR37" s="86">
        <f t="shared" si="75"/>
        <v>0</v>
      </c>
      <c r="AS37" s="86">
        <f t="shared" si="75"/>
        <v>0</v>
      </c>
      <c r="AT37" s="86">
        <f t="shared" si="75"/>
        <v>0</v>
      </c>
      <c r="AU37" s="86">
        <f t="shared" si="75"/>
        <v>0</v>
      </c>
      <c r="AV37" s="86">
        <f t="shared" si="75"/>
        <v>0</v>
      </c>
      <c r="AW37" s="86">
        <f t="shared" si="75"/>
        <v>0</v>
      </c>
      <c r="AX37" s="86">
        <f t="shared" si="75"/>
        <v>0</v>
      </c>
      <c r="AY37" s="86">
        <f t="shared" si="75"/>
        <v>0</v>
      </c>
      <c r="AZ37" s="86">
        <f t="shared" si="75"/>
        <v>0</v>
      </c>
      <c r="BA37" s="86">
        <f t="shared" si="75"/>
        <v>0</v>
      </c>
      <c r="BB37" s="86">
        <f t="shared" si="75"/>
        <v>0</v>
      </c>
      <c r="BC37" s="86">
        <f t="shared" si="75"/>
        <v>0</v>
      </c>
      <c r="BD37" s="86">
        <f t="shared" si="75"/>
        <v>0</v>
      </c>
      <c r="BE37" s="86">
        <f t="shared" si="75"/>
        <v>0</v>
      </c>
      <c r="BF37" s="86">
        <f>BF36</f>
        <v>147.86357142857145</v>
      </c>
      <c r="BG37" s="86">
        <f t="shared" si="75"/>
        <v>0</v>
      </c>
      <c r="BH37" s="86">
        <f t="shared" si="75"/>
        <v>0</v>
      </c>
      <c r="BI37" s="86">
        <f t="shared" si="75"/>
        <v>0</v>
      </c>
      <c r="BJ37" s="86">
        <f t="shared" si="75"/>
        <v>0</v>
      </c>
      <c r="BK37" s="86">
        <f t="shared" si="75"/>
        <v>0</v>
      </c>
      <c r="BL37" s="86">
        <f t="shared" si="75"/>
        <v>0</v>
      </c>
      <c r="BM37" s="86">
        <f t="shared" si="75"/>
        <v>0</v>
      </c>
      <c r="BN37" s="86">
        <f t="shared" si="75"/>
        <v>0</v>
      </c>
      <c r="BO37" s="86">
        <f t="shared" si="75"/>
        <v>0</v>
      </c>
      <c r="BP37" s="86">
        <f t="shared" si="75"/>
        <v>0</v>
      </c>
      <c r="BQ37" s="86">
        <f t="shared" si="75"/>
        <v>0</v>
      </c>
      <c r="BR37" s="86">
        <f t="shared" si="75"/>
        <v>0</v>
      </c>
      <c r="BS37" s="86">
        <f t="shared" si="75"/>
        <v>0</v>
      </c>
      <c r="BT37" s="86">
        <f t="shared" si="75"/>
        <v>0</v>
      </c>
      <c r="BU37" s="86">
        <f t="shared" si="75"/>
        <v>0</v>
      </c>
      <c r="BV37" s="86">
        <f t="shared" si="75"/>
        <v>0</v>
      </c>
      <c r="BW37" s="86">
        <f t="shared" si="75"/>
        <v>0</v>
      </c>
      <c r="BX37" s="86">
        <f t="shared" si="75"/>
        <v>0</v>
      </c>
      <c r="BY37" s="86">
        <f t="shared" si="75"/>
        <v>0</v>
      </c>
      <c r="BZ37" s="86">
        <f t="shared" si="75"/>
        <v>0</v>
      </c>
      <c r="CA37" s="86">
        <f t="shared" si="75"/>
        <v>0</v>
      </c>
      <c r="CB37" s="86">
        <f t="shared" si="75"/>
        <v>0</v>
      </c>
      <c r="CC37" s="86">
        <f t="shared" si="75"/>
        <v>0</v>
      </c>
      <c r="CD37" s="86">
        <f t="shared" ref="CD37:DI37" si="76">SUM(CD36:CD36)</f>
        <v>0</v>
      </c>
      <c r="CE37" s="86">
        <f t="shared" si="76"/>
        <v>0</v>
      </c>
      <c r="CF37" s="86">
        <f t="shared" si="76"/>
        <v>0</v>
      </c>
      <c r="CG37" s="86">
        <f t="shared" si="76"/>
        <v>0</v>
      </c>
      <c r="CH37" s="86">
        <f t="shared" si="76"/>
        <v>0</v>
      </c>
      <c r="CI37" s="86">
        <f t="shared" si="76"/>
        <v>0</v>
      </c>
      <c r="CJ37" s="86">
        <f t="shared" si="76"/>
        <v>0</v>
      </c>
      <c r="CK37" s="86">
        <f t="shared" si="76"/>
        <v>0</v>
      </c>
      <c r="CL37" s="86">
        <f t="shared" si="76"/>
        <v>0</v>
      </c>
      <c r="CM37" s="86">
        <f t="shared" si="76"/>
        <v>0</v>
      </c>
      <c r="CN37" s="86">
        <f t="shared" si="76"/>
        <v>0</v>
      </c>
      <c r="CO37" s="86">
        <f t="shared" si="76"/>
        <v>0</v>
      </c>
      <c r="CP37" s="86">
        <f t="shared" si="76"/>
        <v>0</v>
      </c>
      <c r="CQ37" s="86">
        <f t="shared" si="76"/>
        <v>0</v>
      </c>
      <c r="CR37" s="86">
        <f t="shared" si="76"/>
        <v>0</v>
      </c>
      <c r="CS37" s="86">
        <f t="shared" si="76"/>
        <v>0</v>
      </c>
      <c r="CT37" s="86">
        <f t="shared" si="76"/>
        <v>0</v>
      </c>
      <c r="CU37" s="86">
        <f t="shared" si="76"/>
        <v>0</v>
      </c>
      <c r="CV37" s="86">
        <f t="shared" si="76"/>
        <v>0</v>
      </c>
      <c r="CW37" s="86">
        <f t="shared" si="76"/>
        <v>0</v>
      </c>
      <c r="CX37" s="86">
        <f t="shared" si="76"/>
        <v>0</v>
      </c>
      <c r="CY37" s="86">
        <f t="shared" si="76"/>
        <v>0</v>
      </c>
      <c r="CZ37" s="86">
        <f t="shared" si="76"/>
        <v>0</v>
      </c>
      <c r="DA37" s="86">
        <f t="shared" si="76"/>
        <v>0</v>
      </c>
      <c r="DB37" s="86">
        <f t="shared" si="76"/>
        <v>0</v>
      </c>
      <c r="DC37" s="86">
        <f t="shared" si="76"/>
        <v>0</v>
      </c>
      <c r="DD37" s="86">
        <f t="shared" si="76"/>
        <v>0</v>
      </c>
      <c r="DE37" s="86">
        <f t="shared" si="76"/>
        <v>0</v>
      </c>
      <c r="DF37" s="86">
        <f t="shared" si="76"/>
        <v>0</v>
      </c>
      <c r="DG37" s="86">
        <f t="shared" si="76"/>
        <v>0</v>
      </c>
      <c r="DH37" s="86">
        <f t="shared" si="76"/>
        <v>0</v>
      </c>
      <c r="DI37" s="86">
        <f t="shared" si="76"/>
        <v>0</v>
      </c>
      <c r="DJ37" s="86">
        <v>147.86357142857145</v>
      </c>
      <c r="DK37" s="86">
        <v>147.86357142857145</v>
      </c>
      <c r="DL37" s="86">
        <v>147.86357142857099</v>
      </c>
      <c r="DM37" s="86">
        <f>SUM(DM36:DM36)</f>
        <v>0</v>
      </c>
      <c r="DN37" s="76">
        <f t="shared" ref="DN37" si="77">SUM(Q37:DM37)-P37</f>
        <v>649.4399999999996</v>
      </c>
      <c r="DO37" s="76">
        <f t="shared" ref="DO37" si="78">DN37-M37</f>
        <v>0</v>
      </c>
    </row>
    <row r="38" spans="1:119" ht="15" customHeight="1" x14ac:dyDescent="0.25">
      <c r="A38" s="64">
        <v>45901</v>
      </c>
      <c r="B38" s="65">
        <v>4158</v>
      </c>
      <c r="C38" s="65">
        <v>6704</v>
      </c>
      <c r="D38" s="66" t="s">
        <v>324</v>
      </c>
      <c r="E38" s="67" t="s">
        <v>367</v>
      </c>
      <c r="F38" s="67" t="s">
        <v>368</v>
      </c>
      <c r="G38" s="67" t="s">
        <v>369</v>
      </c>
      <c r="H38" s="68" t="s">
        <v>374</v>
      </c>
      <c r="I38" s="69"/>
      <c r="J38" s="66" t="s">
        <v>375</v>
      </c>
      <c r="K38" s="70">
        <v>1</v>
      </c>
      <c r="L38" s="70">
        <v>56</v>
      </c>
      <c r="M38" s="71">
        <f t="shared" ref="M38" si="79">K38*L38</f>
        <v>56</v>
      </c>
      <c r="N38" s="66"/>
      <c r="O38" s="72" t="s">
        <v>148</v>
      </c>
      <c r="P38" s="73">
        <f>M38/1.12*0.02</f>
        <v>0.99999999999999989</v>
      </c>
      <c r="Q38" s="74">
        <f t="shared" ref="Q38" si="80">M38/1.12*0.12</f>
        <v>5.9999999999999991</v>
      </c>
      <c r="R38" s="75">
        <f>M38/4+P38/4-Q38/4</f>
        <v>12.75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75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75"/>
      <c r="AQ38" s="66"/>
      <c r="AR38" s="66"/>
      <c r="AS38" s="66"/>
      <c r="AT38" s="75"/>
      <c r="AU38" s="66"/>
      <c r="AV38" s="66"/>
      <c r="AW38" s="66"/>
      <c r="AX38" s="66"/>
      <c r="AY38" s="66"/>
      <c r="AZ38" s="75"/>
      <c r="BA38" s="66"/>
      <c r="BB38" s="75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75"/>
      <c r="BV38" s="66"/>
      <c r="BW38" s="66"/>
      <c r="BX38" s="75"/>
      <c r="BY38" s="66"/>
      <c r="BZ38" s="75"/>
      <c r="CA38" s="66"/>
      <c r="CB38" s="75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75"/>
      <c r="CT38" s="66"/>
      <c r="CU38" s="66"/>
      <c r="CV38" s="66"/>
      <c r="CW38" s="66"/>
      <c r="CX38" s="66"/>
      <c r="CY38" s="75"/>
      <c r="CZ38" s="66"/>
      <c r="DA38" s="75"/>
      <c r="DB38" s="75"/>
      <c r="DC38" s="75"/>
      <c r="DD38" s="75"/>
      <c r="DE38" s="75"/>
      <c r="DF38" s="75"/>
      <c r="DG38" s="66"/>
      <c r="DH38" s="75"/>
      <c r="DI38" s="66"/>
      <c r="DJ38" s="66">
        <v>12.75</v>
      </c>
      <c r="DK38" s="66">
        <v>12.75</v>
      </c>
      <c r="DL38" s="66">
        <v>12.75</v>
      </c>
      <c r="DM38" s="66"/>
      <c r="DN38" s="76">
        <f>SUM(Q38:DM38)-P38</f>
        <v>56</v>
      </c>
      <c r="DO38" s="76">
        <f>DN38-M38</f>
        <v>0</v>
      </c>
    </row>
    <row r="39" spans="1:119" ht="15" customHeight="1" x14ac:dyDescent="0.25">
      <c r="A39" s="80"/>
      <c r="B39" s="81"/>
      <c r="C39" s="82"/>
      <c r="D39" s="83"/>
      <c r="E39" s="83"/>
      <c r="F39" s="83"/>
      <c r="G39" s="83"/>
      <c r="H39" s="84"/>
      <c r="I39" s="81"/>
      <c r="J39" s="83"/>
      <c r="K39" s="85"/>
      <c r="L39" s="85"/>
      <c r="M39" s="86">
        <f>SUM(M38:M38)</f>
        <v>56</v>
      </c>
      <c r="N39" s="86"/>
      <c r="O39" s="85" t="s">
        <v>148</v>
      </c>
      <c r="P39" s="86">
        <f>SUM(P38:P38)</f>
        <v>0.99999999999999989</v>
      </c>
      <c r="Q39" s="86">
        <f>SUM(Q38:Q38)</f>
        <v>5.9999999999999991</v>
      </c>
      <c r="R39" s="86">
        <f>R38</f>
        <v>12.75</v>
      </c>
      <c r="S39" s="86">
        <f t="shared" ref="S39:CD39" si="81">SUM(S38:S38)</f>
        <v>0</v>
      </c>
      <c r="T39" s="86">
        <f t="shared" si="81"/>
        <v>0</v>
      </c>
      <c r="U39" s="86">
        <f t="shared" si="81"/>
        <v>0</v>
      </c>
      <c r="V39" s="86">
        <f t="shared" si="81"/>
        <v>0</v>
      </c>
      <c r="W39" s="86">
        <f t="shared" si="81"/>
        <v>0</v>
      </c>
      <c r="X39" s="86">
        <f t="shared" si="81"/>
        <v>0</v>
      </c>
      <c r="Y39" s="86">
        <f t="shared" si="81"/>
        <v>0</v>
      </c>
      <c r="Z39" s="86">
        <f t="shared" si="81"/>
        <v>0</v>
      </c>
      <c r="AA39" s="86">
        <f t="shared" si="81"/>
        <v>0</v>
      </c>
      <c r="AB39" s="86">
        <f t="shared" si="81"/>
        <v>0</v>
      </c>
      <c r="AC39" s="86">
        <f t="shared" si="81"/>
        <v>0</v>
      </c>
      <c r="AD39" s="86">
        <f t="shared" si="81"/>
        <v>0</v>
      </c>
      <c r="AE39" s="86">
        <f t="shared" si="81"/>
        <v>0</v>
      </c>
      <c r="AF39" s="86">
        <f t="shared" si="81"/>
        <v>0</v>
      </c>
      <c r="AG39" s="86">
        <f t="shared" si="81"/>
        <v>0</v>
      </c>
      <c r="AH39" s="86">
        <f t="shared" si="81"/>
        <v>0</v>
      </c>
      <c r="AI39" s="86">
        <f t="shared" si="81"/>
        <v>0</v>
      </c>
      <c r="AJ39" s="86">
        <f t="shared" si="81"/>
        <v>0</v>
      </c>
      <c r="AK39" s="86">
        <f t="shared" si="81"/>
        <v>0</v>
      </c>
      <c r="AL39" s="86">
        <f t="shared" si="81"/>
        <v>0</v>
      </c>
      <c r="AM39" s="86">
        <f t="shared" si="81"/>
        <v>0</v>
      </c>
      <c r="AN39" s="86">
        <f t="shared" si="81"/>
        <v>0</v>
      </c>
      <c r="AO39" s="86">
        <f t="shared" si="81"/>
        <v>0</v>
      </c>
      <c r="AP39" s="86">
        <f t="shared" si="81"/>
        <v>0</v>
      </c>
      <c r="AQ39" s="86">
        <f t="shared" si="81"/>
        <v>0</v>
      </c>
      <c r="AR39" s="86">
        <f t="shared" si="81"/>
        <v>0</v>
      </c>
      <c r="AS39" s="86">
        <f t="shared" si="81"/>
        <v>0</v>
      </c>
      <c r="AT39" s="86">
        <f t="shared" si="81"/>
        <v>0</v>
      </c>
      <c r="AU39" s="86">
        <f t="shared" si="81"/>
        <v>0</v>
      </c>
      <c r="AV39" s="86">
        <f t="shared" si="81"/>
        <v>0</v>
      </c>
      <c r="AW39" s="86">
        <f t="shared" si="81"/>
        <v>0</v>
      </c>
      <c r="AX39" s="86">
        <f t="shared" si="81"/>
        <v>0</v>
      </c>
      <c r="AY39" s="86">
        <f t="shared" si="81"/>
        <v>0</v>
      </c>
      <c r="AZ39" s="86">
        <f t="shared" si="81"/>
        <v>0</v>
      </c>
      <c r="BA39" s="86">
        <f t="shared" si="81"/>
        <v>0</v>
      </c>
      <c r="BB39" s="86">
        <f t="shared" si="81"/>
        <v>0</v>
      </c>
      <c r="BC39" s="86">
        <f t="shared" si="81"/>
        <v>0</v>
      </c>
      <c r="BD39" s="86">
        <f t="shared" si="81"/>
        <v>0</v>
      </c>
      <c r="BE39" s="86">
        <f t="shared" si="81"/>
        <v>0</v>
      </c>
      <c r="BF39" s="86">
        <f t="shared" si="81"/>
        <v>0</v>
      </c>
      <c r="BG39" s="86">
        <f t="shared" si="81"/>
        <v>0</v>
      </c>
      <c r="BH39" s="86">
        <f t="shared" si="81"/>
        <v>0</v>
      </c>
      <c r="BI39" s="86">
        <f t="shared" si="81"/>
        <v>0</v>
      </c>
      <c r="BJ39" s="86">
        <f t="shared" si="81"/>
        <v>0</v>
      </c>
      <c r="BK39" s="86">
        <f t="shared" si="81"/>
        <v>0</v>
      </c>
      <c r="BL39" s="86">
        <f t="shared" si="81"/>
        <v>0</v>
      </c>
      <c r="BM39" s="86">
        <f t="shared" si="81"/>
        <v>0</v>
      </c>
      <c r="BN39" s="86">
        <f t="shared" si="81"/>
        <v>0</v>
      </c>
      <c r="BO39" s="86">
        <f t="shared" si="81"/>
        <v>0</v>
      </c>
      <c r="BP39" s="86">
        <f t="shared" si="81"/>
        <v>0</v>
      </c>
      <c r="BQ39" s="86">
        <f t="shared" si="81"/>
        <v>0</v>
      </c>
      <c r="BR39" s="86">
        <f t="shared" si="81"/>
        <v>0</v>
      </c>
      <c r="BS39" s="86">
        <f t="shared" si="81"/>
        <v>0</v>
      </c>
      <c r="BT39" s="86">
        <f t="shared" si="81"/>
        <v>0</v>
      </c>
      <c r="BU39" s="86">
        <f t="shared" si="81"/>
        <v>0</v>
      </c>
      <c r="BV39" s="86">
        <f t="shared" si="81"/>
        <v>0</v>
      </c>
      <c r="BW39" s="86">
        <f t="shared" si="81"/>
        <v>0</v>
      </c>
      <c r="BX39" s="86">
        <f t="shared" si="81"/>
        <v>0</v>
      </c>
      <c r="BY39" s="86">
        <f t="shared" si="81"/>
        <v>0</v>
      </c>
      <c r="BZ39" s="86">
        <f t="shared" si="81"/>
        <v>0</v>
      </c>
      <c r="CA39" s="86">
        <f t="shared" si="81"/>
        <v>0</v>
      </c>
      <c r="CB39" s="86">
        <f t="shared" si="81"/>
        <v>0</v>
      </c>
      <c r="CC39" s="86">
        <f t="shared" si="81"/>
        <v>0</v>
      </c>
      <c r="CD39" s="86">
        <f t="shared" si="81"/>
        <v>0</v>
      </c>
      <c r="CE39" s="86">
        <f t="shared" ref="CE39:DI39" si="82">SUM(CE38:CE38)</f>
        <v>0</v>
      </c>
      <c r="CF39" s="86">
        <f t="shared" si="82"/>
        <v>0</v>
      </c>
      <c r="CG39" s="86">
        <f t="shared" si="82"/>
        <v>0</v>
      </c>
      <c r="CH39" s="86">
        <f t="shared" si="82"/>
        <v>0</v>
      </c>
      <c r="CI39" s="86">
        <f t="shared" si="82"/>
        <v>0</v>
      </c>
      <c r="CJ39" s="86">
        <f t="shared" si="82"/>
        <v>0</v>
      </c>
      <c r="CK39" s="86">
        <f t="shared" si="82"/>
        <v>0</v>
      </c>
      <c r="CL39" s="86">
        <f t="shared" si="82"/>
        <v>0</v>
      </c>
      <c r="CM39" s="86">
        <f t="shared" si="82"/>
        <v>0</v>
      </c>
      <c r="CN39" s="86">
        <f t="shared" si="82"/>
        <v>0</v>
      </c>
      <c r="CO39" s="86">
        <f t="shared" si="82"/>
        <v>0</v>
      </c>
      <c r="CP39" s="86">
        <f t="shared" si="82"/>
        <v>0</v>
      </c>
      <c r="CQ39" s="86">
        <f t="shared" si="82"/>
        <v>0</v>
      </c>
      <c r="CR39" s="86">
        <f t="shared" si="82"/>
        <v>0</v>
      </c>
      <c r="CS39" s="86">
        <f t="shared" si="82"/>
        <v>0</v>
      </c>
      <c r="CT39" s="86">
        <f t="shared" si="82"/>
        <v>0</v>
      </c>
      <c r="CU39" s="86">
        <f t="shared" si="82"/>
        <v>0</v>
      </c>
      <c r="CV39" s="86">
        <f t="shared" si="82"/>
        <v>0</v>
      </c>
      <c r="CW39" s="86">
        <f t="shared" si="82"/>
        <v>0</v>
      </c>
      <c r="CX39" s="86">
        <f t="shared" si="82"/>
        <v>0</v>
      </c>
      <c r="CY39" s="86">
        <f t="shared" si="82"/>
        <v>0</v>
      </c>
      <c r="CZ39" s="86">
        <f t="shared" si="82"/>
        <v>0</v>
      </c>
      <c r="DA39" s="86">
        <f t="shared" si="82"/>
        <v>0</v>
      </c>
      <c r="DB39" s="86">
        <f t="shared" si="82"/>
        <v>0</v>
      </c>
      <c r="DC39" s="86">
        <f t="shared" si="82"/>
        <v>0</v>
      </c>
      <c r="DD39" s="86">
        <f t="shared" si="82"/>
        <v>0</v>
      </c>
      <c r="DE39" s="86">
        <f t="shared" si="82"/>
        <v>0</v>
      </c>
      <c r="DF39" s="86">
        <f t="shared" si="82"/>
        <v>0</v>
      </c>
      <c r="DG39" s="86">
        <f t="shared" si="82"/>
        <v>0</v>
      </c>
      <c r="DH39" s="86">
        <f t="shared" si="82"/>
        <v>0</v>
      </c>
      <c r="DI39" s="86">
        <f t="shared" si="82"/>
        <v>0</v>
      </c>
      <c r="DJ39" s="86">
        <v>12.75</v>
      </c>
      <c r="DK39" s="86">
        <v>12.75</v>
      </c>
      <c r="DL39" s="86">
        <v>12.75</v>
      </c>
      <c r="DM39" s="86">
        <f>SUM(DM38:DM38)</f>
        <v>0</v>
      </c>
      <c r="DN39" s="76">
        <f t="shared" ref="DN39" si="83">SUM(Q39:DM39)-P39</f>
        <v>56</v>
      </c>
      <c r="DO39" s="76">
        <f t="shared" ref="DO39" si="84">DN39-M39</f>
        <v>0</v>
      </c>
    </row>
    <row r="40" spans="1:119" ht="15" customHeight="1" x14ac:dyDescent="0.25">
      <c r="A40" s="64">
        <v>45901</v>
      </c>
      <c r="B40" s="65">
        <v>4158</v>
      </c>
      <c r="C40" s="65">
        <v>6705</v>
      </c>
      <c r="D40" s="66" t="s">
        <v>324</v>
      </c>
      <c r="E40" s="67" t="s">
        <v>367</v>
      </c>
      <c r="F40" s="67" t="s">
        <v>368</v>
      </c>
      <c r="G40" s="67" t="s">
        <v>369</v>
      </c>
      <c r="H40" s="68" t="s">
        <v>377</v>
      </c>
      <c r="I40" s="69"/>
      <c r="J40" s="66" t="s">
        <v>378</v>
      </c>
      <c r="K40" s="70">
        <v>1</v>
      </c>
      <c r="L40" s="70">
        <v>105.84</v>
      </c>
      <c r="M40" s="71">
        <f t="shared" ref="M40" si="85">K40*L40</f>
        <v>105.84</v>
      </c>
      <c r="N40" s="66"/>
      <c r="O40" s="72" t="s">
        <v>148</v>
      </c>
      <c r="P40" s="73">
        <f>M40/1.12*0.02</f>
        <v>1.8900000000000001</v>
      </c>
      <c r="Q40" s="74">
        <f t="shared" ref="Q40" si="86">M40/1.12*0.12</f>
        <v>11.34</v>
      </c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75"/>
      <c r="AQ40" s="66"/>
      <c r="AR40" s="66"/>
      <c r="AS40" s="66"/>
      <c r="AT40" s="75"/>
      <c r="AU40" s="66"/>
      <c r="AV40" s="66"/>
      <c r="AW40" s="66"/>
      <c r="AX40" s="66"/>
      <c r="AY40" s="66"/>
      <c r="AZ40" s="75"/>
      <c r="BA40" s="66"/>
      <c r="BB40" s="75"/>
      <c r="BC40" s="66"/>
      <c r="BD40" s="66"/>
      <c r="BE40" s="66"/>
      <c r="BF40" s="75">
        <f>M40/4+P40/4-Q40/4</f>
        <v>24.0975</v>
      </c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75"/>
      <c r="BV40" s="66"/>
      <c r="BW40" s="66"/>
      <c r="BX40" s="75"/>
      <c r="BY40" s="66"/>
      <c r="BZ40" s="75"/>
      <c r="CA40" s="66"/>
      <c r="CB40" s="75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75"/>
      <c r="CT40" s="66"/>
      <c r="CU40" s="66"/>
      <c r="CV40" s="66"/>
      <c r="CW40" s="66"/>
      <c r="CX40" s="66"/>
      <c r="CY40" s="75"/>
      <c r="CZ40" s="66"/>
      <c r="DA40" s="75"/>
      <c r="DB40" s="75"/>
      <c r="DC40" s="75"/>
      <c r="DD40" s="75"/>
      <c r="DE40" s="75"/>
      <c r="DF40" s="75"/>
      <c r="DG40" s="66"/>
      <c r="DH40" s="75"/>
      <c r="DI40" s="66"/>
      <c r="DJ40" s="75">
        <v>24.0975</v>
      </c>
      <c r="DK40" s="66">
        <v>24.1</v>
      </c>
      <c r="DL40" s="75">
        <v>24.0975</v>
      </c>
      <c r="DM40" s="66"/>
      <c r="DN40" s="76">
        <f>SUM(Q40:DM40)-P40</f>
        <v>105.84249999999999</v>
      </c>
      <c r="DO40" s="76">
        <f>DN40-M40</f>
        <v>2.4999999999835154E-3</v>
      </c>
    </row>
    <row r="41" spans="1:119" ht="15" customHeight="1" x14ac:dyDescent="0.25">
      <c r="A41" s="128"/>
      <c r="B41" s="129"/>
      <c r="C41" s="130"/>
      <c r="D41" s="131"/>
      <c r="E41" s="131"/>
      <c r="F41" s="131"/>
      <c r="G41" s="131"/>
      <c r="H41" s="132"/>
      <c r="I41" s="129"/>
      <c r="J41" s="131"/>
      <c r="K41" s="133"/>
      <c r="L41" s="133"/>
      <c r="M41" s="134">
        <f>SUM(M40:M40)</f>
        <v>105.84</v>
      </c>
      <c r="N41" s="134"/>
      <c r="O41" s="133" t="s">
        <v>148</v>
      </c>
      <c r="P41" s="134">
        <f>SUM(P40:P40)</f>
        <v>1.8900000000000001</v>
      </c>
      <c r="Q41" s="134">
        <f>SUM(Q40:Q40)</f>
        <v>11.34</v>
      </c>
      <c r="R41" s="134">
        <f t="shared" ref="R41:CC41" si="87">SUM(R40:R40)</f>
        <v>0</v>
      </c>
      <c r="S41" s="134">
        <f t="shared" si="87"/>
        <v>0</v>
      </c>
      <c r="T41" s="134">
        <f t="shared" si="87"/>
        <v>0</v>
      </c>
      <c r="U41" s="134">
        <f t="shared" si="87"/>
        <v>0</v>
      </c>
      <c r="V41" s="134">
        <f t="shared" si="87"/>
        <v>0</v>
      </c>
      <c r="W41" s="134">
        <f t="shared" si="87"/>
        <v>0</v>
      </c>
      <c r="X41" s="134">
        <f t="shared" si="87"/>
        <v>0</v>
      </c>
      <c r="Y41" s="134">
        <f t="shared" si="87"/>
        <v>0</v>
      </c>
      <c r="Z41" s="134">
        <f t="shared" si="87"/>
        <v>0</v>
      </c>
      <c r="AA41" s="134">
        <f t="shared" si="87"/>
        <v>0</v>
      </c>
      <c r="AB41" s="134">
        <f t="shared" si="87"/>
        <v>0</v>
      </c>
      <c r="AC41" s="134">
        <f t="shared" si="87"/>
        <v>0</v>
      </c>
      <c r="AD41" s="134">
        <f t="shared" si="87"/>
        <v>0</v>
      </c>
      <c r="AE41" s="134">
        <f t="shared" si="87"/>
        <v>0</v>
      </c>
      <c r="AF41" s="134">
        <f t="shared" si="87"/>
        <v>0</v>
      </c>
      <c r="AG41" s="134">
        <f t="shared" si="87"/>
        <v>0</v>
      </c>
      <c r="AH41" s="134">
        <f t="shared" si="87"/>
        <v>0</v>
      </c>
      <c r="AI41" s="134">
        <f t="shared" si="87"/>
        <v>0</v>
      </c>
      <c r="AJ41" s="134">
        <f t="shared" si="87"/>
        <v>0</v>
      </c>
      <c r="AK41" s="134">
        <f t="shared" si="87"/>
        <v>0</v>
      </c>
      <c r="AL41" s="134">
        <f t="shared" si="87"/>
        <v>0</v>
      </c>
      <c r="AM41" s="134">
        <f t="shared" si="87"/>
        <v>0</v>
      </c>
      <c r="AN41" s="134">
        <f t="shared" si="87"/>
        <v>0</v>
      </c>
      <c r="AO41" s="134">
        <f t="shared" si="87"/>
        <v>0</v>
      </c>
      <c r="AP41" s="134">
        <f t="shared" si="87"/>
        <v>0</v>
      </c>
      <c r="AQ41" s="134">
        <f t="shared" si="87"/>
        <v>0</v>
      </c>
      <c r="AR41" s="134">
        <f t="shared" si="87"/>
        <v>0</v>
      </c>
      <c r="AS41" s="134">
        <f t="shared" si="87"/>
        <v>0</v>
      </c>
      <c r="AT41" s="134">
        <f t="shared" si="87"/>
        <v>0</v>
      </c>
      <c r="AU41" s="134">
        <f t="shared" si="87"/>
        <v>0</v>
      </c>
      <c r="AV41" s="134">
        <f t="shared" si="87"/>
        <v>0</v>
      </c>
      <c r="AW41" s="134">
        <f t="shared" si="87"/>
        <v>0</v>
      </c>
      <c r="AX41" s="134">
        <f t="shared" si="87"/>
        <v>0</v>
      </c>
      <c r="AY41" s="134">
        <f t="shared" si="87"/>
        <v>0</v>
      </c>
      <c r="AZ41" s="134">
        <f t="shared" si="87"/>
        <v>0</v>
      </c>
      <c r="BA41" s="134">
        <f t="shared" si="87"/>
        <v>0</v>
      </c>
      <c r="BB41" s="134">
        <f t="shared" si="87"/>
        <v>0</v>
      </c>
      <c r="BC41" s="134">
        <f t="shared" si="87"/>
        <v>0</v>
      </c>
      <c r="BD41" s="134">
        <f t="shared" si="87"/>
        <v>0</v>
      </c>
      <c r="BE41" s="134">
        <f t="shared" si="87"/>
        <v>0</v>
      </c>
      <c r="BF41" s="134">
        <f>BF40</f>
        <v>24.0975</v>
      </c>
      <c r="BG41" s="134">
        <f t="shared" si="87"/>
        <v>0</v>
      </c>
      <c r="BH41" s="134">
        <f t="shared" si="87"/>
        <v>0</v>
      </c>
      <c r="BI41" s="134">
        <f t="shared" si="87"/>
        <v>0</v>
      </c>
      <c r="BJ41" s="134">
        <f t="shared" si="87"/>
        <v>0</v>
      </c>
      <c r="BK41" s="134">
        <f t="shared" si="87"/>
        <v>0</v>
      </c>
      <c r="BL41" s="134">
        <f t="shared" si="87"/>
        <v>0</v>
      </c>
      <c r="BM41" s="134">
        <f t="shared" si="87"/>
        <v>0</v>
      </c>
      <c r="BN41" s="134">
        <f t="shared" si="87"/>
        <v>0</v>
      </c>
      <c r="BO41" s="134">
        <f t="shared" si="87"/>
        <v>0</v>
      </c>
      <c r="BP41" s="134">
        <f t="shared" si="87"/>
        <v>0</v>
      </c>
      <c r="BQ41" s="134">
        <f t="shared" si="87"/>
        <v>0</v>
      </c>
      <c r="BR41" s="134">
        <f t="shared" si="87"/>
        <v>0</v>
      </c>
      <c r="BS41" s="134">
        <f t="shared" si="87"/>
        <v>0</v>
      </c>
      <c r="BT41" s="134">
        <f t="shared" si="87"/>
        <v>0</v>
      </c>
      <c r="BU41" s="134">
        <f t="shared" si="87"/>
        <v>0</v>
      </c>
      <c r="BV41" s="134">
        <f t="shared" si="87"/>
        <v>0</v>
      </c>
      <c r="BW41" s="134">
        <f t="shared" si="87"/>
        <v>0</v>
      </c>
      <c r="BX41" s="134">
        <f t="shared" si="87"/>
        <v>0</v>
      </c>
      <c r="BY41" s="134">
        <f t="shared" si="87"/>
        <v>0</v>
      </c>
      <c r="BZ41" s="134">
        <f t="shared" si="87"/>
        <v>0</v>
      </c>
      <c r="CA41" s="134">
        <f t="shared" si="87"/>
        <v>0</v>
      </c>
      <c r="CB41" s="134">
        <f t="shared" si="87"/>
        <v>0</v>
      </c>
      <c r="CC41" s="134">
        <f t="shared" si="87"/>
        <v>0</v>
      </c>
      <c r="CD41" s="134">
        <f t="shared" ref="CD41:DI41" si="88">SUM(CD40:CD40)</f>
        <v>0</v>
      </c>
      <c r="CE41" s="134">
        <f t="shared" si="88"/>
        <v>0</v>
      </c>
      <c r="CF41" s="134">
        <f t="shared" si="88"/>
        <v>0</v>
      </c>
      <c r="CG41" s="134">
        <f t="shared" si="88"/>
        <v>0</v>
      </c>
      <c r="CH41" s="134">
        <f t="shared" si="88"/>
        <v>0</v>
      </c>
      <c r="CI41" s="134">
        <f t="shared" si="88"/>
        <v>0</v>
      </c>
      <c r="CJ41" s="134">
        <f t="shared" si="88"/>
        <v>0</v>
      </c>
      <c r="CK41" s="134">
        <f t="shared" si="88"/>
        <v>0</v>
      </c>
      <c r="CL41" s="134">
        <f t="shared" si="88"/>
        <v>0</v>
      </c>
      <c r="CM41" s="134">
        <f t="shared" si="88"/>
        <v>0</v>
      </c>
      <c r="CN41" s="134">
        <f t="shared" si="88"/>
        <v>0</v>
      </c>
      <c r="CO41" s="134">
        <f t="shared" si="88"/>
        <v>0</v>
      </c>
      <c r="CP41" s="134">
        <f t="shared" si="88"/>
        <v>0</v>
      </c>
      <c r="CQ41" s="134">
        <f t="shared" si="88"/>
        <v>0</v>
      </c>
      <c r="CR41" s="134">
        <f t="shared" si="88"/>
        <v>0</v>
      </c>
      <c r="CS41" s="134">
        <f t="shared" si="88"/>
        <v>0</v>
      </c>
      <c r="CT41" s="134">
        <f t="shared" si="88"/>
        <v>0</v>
      </c>
      <c r="CU41" s="134">
        <f t="shared" si="88"/>
        <v>0</v>
      </c>
      <c r="CV41" s="134">
        <f t="shared" si="88"/>
        <v>0</v>
      </c>
      <c r="CW41" s="134">
        <f t="shared" si="88"/>
        <v>0</v>
      </c>
      <c r="CX41" s="134">
        <f t="shared" si="88"/>
        <v>0</v>
      </c>
      <c r="CY41" s="134">
        <f t="shared" si="88"/>
        <v>0</v>
      </c>
      <c r="CZ41" s="134">
        <f t="shared" si="88"/>
        <v>0</v>
      </c>
      <c r="DA41" s="134">
        <f t="shared" si="88"/>
        <v>0</v>
      </c>
      <c r="DB41" s="134">
        <f t="shared" si="88"/>
        <v>0</v>
      </c>
      <c r="DC41" s="134">
        <f t="shared" si="88"/>
        <v>0</v>
      </c>
      <c r="DD41" s="134">
        <f t="shared" si="88"/>
        <v>0</v>
      </c>
      <c r="DE41" s="134">
        <f t="shared" si="88"/>
        <v>0</v>
      </c>
      <c r="DF41" s="134">
        <f t="shared" si="88"/>
        <v>0</v>
      </c>
      <c r="DG41" s="134">
        <f t="shared" si="88"/>
        <v>0</v>
      </c>
      <c r="DH41" s="134">
        <f t="shared" si="88"/>
        <v>0</v>
      </c>
      <c r="DI41" s="134">
        <f t="shared" si="88"/>
        <v>0</v>
      </c>
      <c r="DJ41" s="134">
        <v>24.0975</v>
      </c>
      <c r="DK41" s="134">
        <v>24.0975</v>
      </c>
      <c r="DL41" s="134">
        <v>24.0975</v>
      </c>
      <c r="DM41" s="134">
        <f>SUM(DM40:DM40)</f>
        <v>0</v>
      </c>
      <c r="DN41" s="135">
        <f t="shared" ref="DN41" si="89">SUM(Q41:DM41)-P41</f>
        <v>105.83999999999999</v>
      </c>
      <c r="DO41" s="135">
        <f t="shared" ref="DO41" si="90">DN41-M41</f>
        <v>0</v>
      </c>
    </row>
    <row r="42" spans="1:119" ht="15" customHeight="1" x14ac:dyDescent="0.25">
      <c r="A42" s="64">
        <v>45882</v>
      </c>
      <c r="B42" s="65">
        <v>4161</v>
      </c>
      <c r="C42" s="65">
        <v>6706</v>
      </c>
      <c r="D42" s="66" t="s">
        <v>382</v>
      </c>
      <c r="E42" s="67"/>
      <c r="F42" s="67"/>
      <c r="G42" s="67"/>
      <c r="H42" s="68"/>
      <c r="I42" s="69"/>
      <c r="J42" s="66" t="s">
        <v>380</v>
      </c>
      <c r="K42" s="70">
        <v>1</v>
      </c>
      <c r="L42" s="70">
        <v>6150</v>
      </c>
      <c r="M42" s="71">
        <f t="shared" ref="M42" si="91">K42*L42</f>
        <v>6150</v>
      </c>
      <c r="N42" s="66"/>
      <c r="O42" s="72" t="s">
        <v>304</v>
      </c>
      <c r="P42" s="73"/>
      <c r="Q42" s="74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75"/>
      <c r="AQ42" s="66"/>
      <c r="AR42" s="66"/>
      <c r="AS42" s="66"/>
      <c r="AT42" s="75">
        <f>M42+P42-Q42</f>
        <v>6150</v>
      </c>
      <c r="AU42" s="66"/>
      <c r="AV42" s="66"/>
      <c r="AW42" s="66"/>
      <c r="AX42" s="66"/>
      <c r="AY42" s="66"/>
      <c r="AZ42" s="75"/>
      <c r="BA42" s="66"/>
      <c r="BB42" s="75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75"/>
      <c r="BV42" s="66"/>
      <c r="BW42" s="66"/>
      <c r="BX42" s="75"/>
      <c r="BY42" s="66"/>
      <c r="BZ42" s="75"/>
      <c r="CA42" s="66"/>
      <c r="CB42" s="75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75"/>
      <c r="CT42" s="66"/>
      <c r="CU42" s="66"/>
      <c r="CV42" s="66"/>
      <c r="CW42" s="66"/>
      <c r="CX42" s="66"/>
      <c r="CY42" s="75"/>
      <c r="CZ42" s="66"/>
      <c r="DA42" s="75"/>
      <c r="DB42" s="75"/>
      <c r="DC42" s="75"/>
      <c r="DD42" s="75"/>
      <c r="DE42" s="75"/>
      <c r="DF42" s="75"/>
      <c r="DG42" s="66"/>
      <c r="DH42" s="75"/>
      <c r="DI42" s="66"/>
      <c r="DJ42" s="66"/>
      <c r="DK42" s="66"/>
      <c r="DL42" s="66"/>
      <c r="DM42" s="66"/>
      <c r="DN42" s="76">
        <f>SUM(Q42:DM42)-P42</f>
        <v>6150</v>
      </c>
      <c r="DO42" s="76">
        <f>DN42-M42</f>
        <v>0</v>
      </c>
    </row>
    <row r="43" spans="1:119" ht="15" customHeight="1" x14ac:dyDescent="0.25">
      <c r="A43" s="128"/>
      <c r="B43" s="129"/>
      <c r="C43" s="130"/>
      <c r="D43" s="131"/>
      <c r="E43" s="131"/>
      <c r="F43" s="131"/>
      <c r="G43" s="131"/>
      <c r="H43" s="132"/>
      <c r="I43" s="129"/>
      <c r="J43" s="131"/>
      <c r="K43" s="133"/>
      <c r="L43" s="133"/>
      <c r="M43" s="134">
        <f>SUM(M42:M42)</f>
        <v>6150</v>
      </c>
      <c r="N43" s="134">
        <f>M43</f>
        <v>6150</v>
      </c>
      <c r="O43" s="133" t="s">
        <v>304</v>
      </c>
      <c r="P43" s="134"/>
      <c r="Q43" s="134"/>
      <c r="R43" s="134">
        <f t="shared" ref="R43:CC43" si="92">SUM(R42:R42)</f>
        <v>0</v>
      </c>
      <c r="S43" s="134">
        <f t="shared" si="92"/>
        <v>0</v>
      </c>
      <c r="T43" s="134">
        <f t="shared" si="92"/>
        <v>0</v>
      </c>
      <c r="U43" s="134">
        <f t="shared" si="92"/>
        <v>0</v>
      </c>
      <c r="V43" s="134">
        <f t="shared" si="92"/>
        <v>0</v>
      </c>
      <c r="W43" s="134">
        <f t="shared" si="92"/>
        <v>0</v>
      </c>
      <c r="X43" s="134">
        <f t="shared" si="92"/>
        <v>0</v>
      </c>
      <c r="Y43" s="134">
        <f t="shared" si="92"/>
        <v>0</v>
      </c>
      <c r="Z43" s="134">
        <f t="shared" si="92"/>
        <v>0</v>
      </c>
      <c r="AA43" s="134">
        <f t="shared" si="92"/>
        <v>0</v>
      </c>
      <c r="AB43" s="134">
        <f t="shared" si="92"/>
        <v>0</v>
      </c>
      <c r="AC43" s="134">
        <f t="shared" si="92"/>
        <v>0</v>
      </c>
      <c r="AD43" s="134">
        <f t="shared" si="92"/>
        <v>0</v>
      </c>
      <c r="AE43" s="134">
        <f t="shared" si="92"/>
        <v>0</v>
      </c>
      <c r="AF43" s="134">
        <f t="shared" si="92"/>
        <v>0</v>
      </c>
      <c r="AG43" s="134">
        <f t="shared" si="92"/>
        <v>0</v>
      </c>
      <c r="AH43" s="134">
        <f t="shared" si="92"/>
        <v>0</v>
      </c>
      <c r="AI43" s="134">
        <f t="shared" si="92"/>
        <v>0</v>
      </c>
      <c r="AJ43" s="134">
        <f t="shared" si="92"/>
        <v>0</v>
      </c>
      <c r="AK43" s="134">
        <f t="shared" si="92"/>
        <v>0</v>
      </c>
      <c r="AL43" s="134">
        <f t="shared" si="92"/>
        <v>0</v>
      </c>
      <c r="AM43" s="134">
        <f t="shared" si="92"/>
        <v>0</v>
      </c>
      <c r="AN43" s="134">
        <f t="shared" si="92"/>
        <v>0</v>
      </c>
      <c r="AO43" s="134">
        <f t="shared" si="92"/>
        <v>0</v>
      </c>
      <c r="AP43" s="134">
        <f t="shared" si="92"/>
        <v>0</v>
      </c>
      <c r="AQ43" s="134">
        <f t="shared" si="92"/>
        <v>0</v>
      </c>
      <c r="AR43" s="134">
        <f t="shared" si="92"/>
        <v>0</v>
      </c>
      <c r="AS43" s="134">
        <f t="shared" si="92"/>
        <v>0</v>
      </c>
      <c r="AT43" s="134">
        <f t="shared" si="92"/>
        <v>6150</v>
      </c>
      <c r="AU43" s="134">
        <f t="shared" si="92"/>
        <v>0</v>
      </c>
      <c r="AV43" s="134">
        <f t="shared" si="92"/>
        <v>0</v>
      </c>
      <c r="AW43" s="134">
        <f t="shared" si="92"/>
        <v>0</v>
      </c>
      <c r="AX43" s="134">
        <f t="shared" si="92"/>
        <v>0</v>
      </c>
      <c r="AY43" s="134">
        <f t="shared" si="92"/>
        <v>0</v>
      </c>
      <c r="AZ43" s="134">
        <f t="shared" si="92"/>
        <v>0</v>
      </c>
      <c r="BA43" s="134">
        <f t="shared" si="92"/>
        <v>0</v>
      </c>
      <c r="BB43" s="134">
        <f t="shared" si="92"/>
        <v>0</v>
      </c>
      <c r="BC43" s="134">
        <f t="shared" si="92"/>
        <v>0</v>
      </c>
      <c r="BD43" s="134">
        <f t="shared" si="92"/>
        <v>0</v>
      </c>
      <c r="BE43" s="134">
        <f t="shared" si="92"/>
        <v>0</v>
      </c>
      <c r="BF43" s="134">
        <f t="shared" si="92"/>
        <v>0</v>
      </c>
      <c r="BG43" s="134">
        <f t="shared" si="92"/>
        <v>0</v>
      </c>
      <c r="BH43" s="134">
        <f t="shared" si="92"/>
        <v>0</v>
      </c>
      <c r="BI43" s="134">
        <f t="shared" si="92"/>
        <v>0</v>
      </c>
      <c r="BJ43" s="134">
        <f t="shared" si="92"/>
        <v>0</v>
      </c>
      <c r="BK43" s="134">
        <f t="shared" si="92"/>
        <v>0</v>
      </c>
      <c r="BL43" s="134">
        <f t="shared" si="92"/>
        <v>0</v>
      </c>
      <c r="BM43" s="134">
        <f t="shared" si="92"/>
        <v>0</v>
      </c>
      <c r="BN43" s="134">
        <f t="shared" si="92"/>
        <v>0</v>
      </c>
      <c r="BO43" s="134">
        <f t="shared" si="92"/>
        <v>0</v>
      </c>
      <c r="BP43" s="134">
        <f t="shared" si="92"/>
        <v>0</v>
      </c>
      <c r="BQ43" s="134">
        <f t="shared" si="92"/>
        <v>0</v>
      </c>
      <c r="BR43" s="134">
        <f t="shared" si="92"/>
        <v>0</v>
      </c>
      <c r="BS43" s="134">
        <f t="shared" si="92"/>
        <v>0</v>
      </c>
      <c r="BT43" s="134">
        <f t="shared" si="92"/>
        <v>0</v>
      </c>
      <c r="BU43" s="134">
        <f t="shared" si="92"/>
        <v>0</v>
      </c>
      <c r="BV43" s="134">
        <f t="shared" si="92"/>
        <v>0</v>
      </c>
      <c r="BW43" s="134">
        <f t="shared" si="92"/>
        <v>0</v>
      </c>
      <c r="BX43" s="134">
        <f t="shared" si="92"/>
        <v>0</v>
      </c>
      <c r="BY43" s="134">
        <f t="shared" si="92"/>
        <v>0</v>
      </c>
      <c r="BZ43" s="134">
        <f t="shared" si="92"/>
        <v>0</v>
      </c>
      <c r="CA43" s="134">
        <f t="shared" si="92"/>
        <v>0</v>
      </c>
      <c r="CB43" s="134">
        <f t="shared" si="92"/>
        <v>0</v>
      </c>
      <c r="CC43" s="134">
        <f t="shared" si="92"/>
        <v>0</v>
      </c>
      <c r="CD43" s="134">
        <f t="shared" ref="CD43:DM43" si="93">SUM(CD42:CD42)</f>
        <v>0</v>
      </c>
      <c r="CE43" s="134">
        <f t="shared" si="93"/>
        <v>0</v>
      </c>
      <c r="CF43" s="134">
        <f t="shared" si="93"/>
        <v>0</v>
      </c>
      <c r="CG43" s="134">
        <f t="shared" si="93"/>
        <v>0</v>
      </c>
      <c r="CH43" s="134">
        <f t="shared" si="93"/>
        <v>0</v>
      </c>
      <c r="CI43" s="134">
        <f t="shared" si="93"/>
        <v>0</v>
      </c>
      <c r="CJ43" s="134">
        <f t="shared" si="93"/>
        <v>0</v>
      </c>
      <c r="CK43" s="134">
        <f t="shared" si="93"/>
        <v>0</v>
      </c>
      <c r="CL43" s="134">
        <f t="shared" si="93"/>
        <v>0</v>
      </c>
      <c r="CM43" s="134">
        <f t="shared" si="93"/>
        <v>0</v>
      </c>
      <c r="CN43" s="134">
        <f t="shared" si="93"/>
        <v>0</v>
      </c>
      <c r="CO43" s="134">
        <f t="shared" si="93"/>
        <v>0</v>
      </c>
      <c r="CP43" s="134">
        <f t="shared" si="93"/>
        <v>0</v>
      </c>
      <c r="CQ43" s="134">
        <f t="shared" si="93"/>
        <v>0</v>
      </c>
      <c r="CR43" s="134">
        <f t="shared" si="93"/>
        <v>0</v>
      </c>
      <c r="CS43" s="134">
        <f t="shared" si="93"/>
        <v>0</v>
      </c>
      <c r="CT43" s="134">
        <f t="shared" si="93"/>
        <v>0</v>
      </c>
      <c r="CU43" s="134">
        <f t="shared" si="93"/>
        <v>0</v>
      </c>
      <c r="CV43" s="134">
        <f t="shared" si="93"/>
        <v>0</v>
      </c>
      <c r="CW43" s="134">
        <f t="shared" si="93"/>
        <v>0</v>
      </c>
      <c r="CX43" s="134">
        <f t="shared" si="93"/>
        <v>0</v>
      </c>
      <c r="CY43" s="134">
        <f t="shared" si="93"/>
        <v>0</v>
      </c>
      <c r="CZ43" s="134">
        <f t="shared" si="93"/>
        <v>0</v>
      </c>
      <c r="DA43" s="134">
        <f t="shared" si="93"/>
        <v>0</v>
      </c>
      <c r="DB43" s="134">
        <f t="shared" si="93"/>
        <v>0</v>
      </c>
      <c r="DC43" s="134">
        <f t="shared" si="93"/>
        <v>0</v>
      </c>
      <c r="DD43" s="134">
        <f t="shared" si="93"/>
        <v>0</v>
      </c>
      <c r="DE43" s="134">
        <f t="shared" si="93"/>
        <v>0</v>
      </c>
      <c r="DF43" s="134">
        <f t="shared" si="93"/>
        <v>0</v>
      </c>
      <c r="DG43" s="134">
        <f t="shared" si="93"/>
        <v>0</v>
      </c>
      <c r="DH43" s="134">
        <f t="shared" si="93"/>
        <v>0</v>
      </c>
      <c r="DI43" s="134">
        <f t="shared" si="93"/>
        <v>0</v>
      </c>
      <c r="DJ43" s="134">
        <f t="shared" si="93"/>
        <v>0</v>
      </c>
      <c r="DK43" s="134">
        <f t="shared" si="93"/>
        <v>0</v>
      </c>
      <c r="DL43" s="134">
        <f t="shared" si="93"/>
        <v>0</v>
      </c>
      <c r="DM43" s="134">
        <f t="shared" si="93"/>
        <v>0</v>
      </c>
      <c r="DN43" s="135">
        <f t="shared" ref="DN43" si="94">SUM(Q43:DM43)-P43</f>
        <v>6150</v>
      </c>
      <c r="DO43" s="135">
        <f t="shared" ref="DO43" si="95">DN43-M43</f>
        <v>0</v>
      </c>
    </row>
    <row r="44" spans="1:119" ht="15" customHeight="1" x14ac:dyDescent="0.25">
      <c r="A44" s="64">
        <v>45883</v>
      </c>
      <c r="B44" s="65">
        <v>4162</v>
      </c>
      <c r="C44" s="65">
        <v>6707</v>
      </c>
      <c r="D44" s="66" t="s">
        <v>383</v>
      </c>
      <c r="E44" s="67" t="s">
        <v>384</v>
      </c>
      <c r="F44" s="67" t="s">
        <v>385</v>
      </c>
      <c r="G44" s="67" t="s">
        <v>386</v>
      </c>
      <c r="H44" s="68" t="s">
        <v>387</v>
      </c>
      <c r="I44" s="69"/>
      <c r="J44" s="66" t="s">
        <v>388</v>
      </c>
      <c r="K44" s="70">
        <v>1</v>
      </c>
      <c r="L44" s="70">
        <v>206</v>
      </c>
      <c r="M44" s="71">
        <f t="shared" ref="M44" si="96">K44*L44</f>
        <v>206</v>
      </c>
      <c r="N44" s="66"/>
      <c r="O44" s="72" t="s">
        <v>304</v>
      </c>
      <c r="P44" s="73">
        <f>M44*0.02</f>
        <v>4.12</v>
      </c>
      <c r="Q44" s="74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75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75"/>
      <c r="AQ44" s="66"/>
      <c r="AR44" s="66"/>
      <c r="AS44" s="66"/>
      <c r="AT44" s="75"/>
      <c r="AU44" s="66"/>
      <c r="AV44" s="66"/>
      <c r="AW44" s="66"/>
      <c r="AX44" s="66"/>
      <c r="AY44" s="66"/>
      <c r="AZ44" s="75"/>
      <c r="BA44" s="66"/>
      <c r="BB44" s="75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75"/>
      <c r="BV44" s="66"/>
      <c r="BW44" s="66"/>
      <c r="BX44" s="75"/>
      <c r="BY44" s="66"/>
      <c r="BZ44" s="75"/>
      <c r="CA44" s="66"/>
      <c r="CB44" s="75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75"/>
      <c r="CT44" s="66"/>
      <c r="CU44" s="66"/>
      <c r="CV44" s="66"/>
      <c r="CW44" s="66"/>
      <c r="CX44" s="66"/>
      <c r="CY44" s="75">
        <f>M44+P44-Q44</f>
        <v>210.12</v>
      </c>
      <c r="CZ44" s="66"/>
      <c r="DA44" s="75"/>
      <c r="DB44" s="75"/>
      <c r="DC44" s="75"/>
      <c r="DD44" s="75"/>
      <c r="DE44" s="75"/>
      <c r="DF44" s="75"/>
      <c r="DG44" s="66"/>
      <c r="DH44" s="75"/>
      <c r="DI44" s="66"/>
      <c r="DJ44" s="66"/>
      <c r="DK44" s="66"/>
      <c r="DL44" s="66"/>
      <c r="DM44" s="66"/>
      <c r="DN44" s="76">
        <f>SUM(Q44:DM44)-P44</f>
        <v>206</v>
      </c>
      <c r="DO44" s="76">
        <f>DN44-M44</f>
        <v>0</v>
      </c>
    </row>
    <row r="45" spans="1:119" ht="15" customHeight="1" x14ac:dyDescent="0.25">
      <c r="A45" s="128"/>
      <c r="B45" s="129"/>
      <c r="C45" s="130"/>
      <c r="D45" s="131"/>
      <c r="E45" s="131"/>
      <c r="F45" s="131"/>
      <c r="G45" s="131"/>
      <c r="H45" s="132"/>
      <c r="I45" s="129"/>
      <c r="J45" s="131"/>
      <c r="K45" s="133"/>
      <c r="L45" s="133"/>
      <c r="M45" s="134">
        <f>SUM(M44:M44)</f>
        <v>206</v>
      </c>
      <c r="N45" s="134">
        <f>M45</f>
        <v>206</v>
      </c>
      <c r="O45" s="133" t="s">
        <v>304</v>
      </c>
      <c r="P45" s="134">
        <f>SUM(P44:P44)</f>
        <v>4.12</v>
      </c>
      <c r="Q45" s="134"/>
      <c r="R45" s="134">
        <f t="shared" ref="R45:CC45" si="97">SUM(R44:R44)</f>
        <v>0</v>
      </c>
      <c r="S45" s="134">
        <f t="shared" si="97"/>
        <v>0</v>
      </c>
      <c r="T45" s="134">
        <f t="shared" si="97"/>
        <v>0</v>
      </c>
      <c r="U45" s="134">
        <f t="shared" si="97"/>
        <v>0</v>
      </c>
      <c r="V45" s="134">
        <f t="shared" si="97"/>
        <v>0</v>
      </c>
      <c r="W45" s="134">
        <f t="shared" si="97"/>
        <v>0</v>
      </c>
      <c r="X45" s="134">
        <f t="shared" si="97"/>
        <v>0</v>
      </c>
      <c r="Y45" s="134">
        <f t="shared" si="97"/>
        <v>0</v>
      </c>
      <c r="Z45" s="134">
        <f t="shared" si="97"/>
        <v>0</v>
      </c>
      <c r="AA45" s="134">
        <f t="shared" si="97"/>
        <v>0</v>
      </c>
      <c r="AB45" s="134">
        <f t="shared" si="97"/>
        <v>0</v>
      </c>
      <c r="AC45" s="134">
        <f t="shared" si="97"/>
        <v>0</v>
      </c>
      <c r="AD45" s="134">
        <f t="shared" si="97"/>
        <v>0</v>
      </c>
      <c r="AE45" s="134">
        <f t="shared" si="97"/>
        <v>0</v>
      </c>
      <c r="AF45" s="134">
        <f t="shared" si="97"/>
        <v>0</v>
      </c>
      <c r="AG45" s="134">
        <f t="shared" si="97"/>
        <v>0</v>
      </c>
      <c r="AH45" s="134">
        <f t="shared" si="97"/>
        <v>0</v>
      </c>
      <c r="AI45" s="134">
        <f t="shared" si="97"/>
        <v>0</v>
      </c>
      <c r="AJ45" s="134">
        <f t="shared" si="97"/>
        <v>0</v>
      </c>
      <c r="AK45" s="134">
        <f t="shared" si="97"/>
        <v>0</v>
      </c>
      <c r="AL45" s="134">
        <f t="shared" si="97"/>
        <v>0</v>
      </c>
      <c r="AM45" s="134">
        <f t="shared" si="97"/>
        <v>0</v>
      </c>
      <c r="AN45" s="134">
        <f t="shared" si="97"/>
        <v>0</v>
      </c>
      <c r="AO45" s="134">
        <f t="shared" si="97"/>
        <v>0</v>
      </c>
      <c r="AP45" s="134">
        <f t="shared" si="97"/>
        <v>0</v>
      </c>
      <c r="AQ45" s="134">
        <f t="shared" si="97"/>
        <v>0</v>
      </c>
      <c r="AR45" s="134">
        <f t="shared" si="97"/>
        <v>0</v>
      </c>
      <c r="AS45" s="134">
        <f t="shared" si="97"/>
        <v>0</v>
      </c>
      <c r="AT45" s="134">
        <f t="shared" si="97"/>
        <v>0</v>
      </c>
      <c r="AU45" s="134">
        <f t="shared" si="97"/>
        <v>0</v>
      </c>
      <c r="AV45" s="134">
        <f t="shared" si="97"/>
        <v>0</v>
      </c>
      <c r="AW45" s="134">
        <f t="shared" si="97"/>
        <v>0</v>
      </c>
      <c r="AX45" s="134">
        <f t="shared" si="97"/>
        <v>0</v>
      </c>
      <c r="AY45" s="134">
        <f t="shared" si="97"/>
        <v>0</v>
      </c>
      <c r="AZ45" s="134">
        <f t="shared" si="97"/>
        <v>0</v>
      </c>
      <c r="BA45" s="134">
        <f t="shared" si="97"/>
        <v>0</v>
      </c>
      <c r="BB45" s="134">
        <f t="shared" si="97"/>
        <v>0</v>
      </c>
      <c r="BC45" s="134">
        <f t="shared" si="97"/>
        <v>0</v>
      </c>
      <c r="BD45" s="134">
        <f t="shared" si="97"/>
        <v>0</v>
      </c>
      <c r="BE45" s="134">
        <f t="shared" si="97"/>
        <v>0</v>
      </c>
      <c r="BF45" s="134">
        <f t="shared" si="97"/>
        <v>0</v>
      </c>
      <c r="BG45" s="134">
        <f t="shared" si="97"/>
        <v>0</v>
      </c>
      <c r="BH45" s="134">
        <f t="shared" si="97"/>
        <v>0</v>
      </c>
      <c r="BI45" s="134">
        <f t="shared" si="97"/>
        <v>0</v>
      </c>
      <c r="BJ45" s="134">
        <f t="shared" si="97"/>
        <v>0</v>
      </c>
      <c r="BK45" s="134">
        <f t="shared" si="97"/>
        <v>0</v>
      </c>
      <c r="BL45" s="134">
        <f t="shared" si="97"/>
        <v>0</v>
      </c>
      <c r="BM45" s="134">
        <f t="shared" si="97"/>
        <v>0</v>
      </c>
      <c r="BN45" s="134">
        <f t="shared" si="97"/>
        <v>0</v>
      </c>
      <c r="BO45" s="134">
        <f t="shared" si="97"/>
        <v>0</v>
      </c>
      <c r="BP45" s="134">
        <f t="shared" si="97"/>
        <v>0</v>
      </c>
      <c r="BQ45" s="134">
        <f t="shared" si="97"/>
        <v>0</v>
      </c>
      <c r="BR45" s="134">
        <f t="shared" si="97"/>
        <v>0</v>
      </c>
      <c r="BS45" s="134">
        <f t="shared" si="97"/>
        <v>0</v>
      </c>
      <c r="BT45" s="134">
        <f t="shared" si="97"/>
        <v>0</v>
      </c>
      <c r="BU45" s="134">
        <f t="shared" si="97"/>
        <v>0</v>
      </c>
      <c r="BV45" s="134">
        <f t="shared" si="97"/>
        <v>0</v>
      </c>
      <c r="BW45" s="134">
        <f t="shared" si="97"/>
        <v>0</v>
      </c>
      <c r="BX45" s="134">
        <f t="shared" si="97"/>
        <v>0</v>
      </c>
      <c r="BY45" s="134">
        <f t="shared" si="97"/>
        <v>0</v>
      </c>
      <c r="BZ45" s="134">
        <f t="shared" si="97"/>
        <v>0</v>
      </c>
      <c r="CA45" s="134">
        <f t="shared" si="97"/>
        <v>0</v>
      </c>
      <c r="CB45" s="134">
        <f t="shared" si="97"/>
        <v>0</v>
      </c>
      <c r="CC45" s="134">
        <f t="shared" si="97"/>
        <v>0</v>
      </c>
      <c r="CD45" s="134">
        <f t="shared" ref="CD45:DM45" si="98">SUM(CD44:CD44)</f>
        <v>0</v>
      </c>
      <c r="CE45" s="134">
        <f t="shared" si="98"/>
        <v>0</v>
      </c>
      <c r="CF45" s="134">
        <f t="shared" si="98"/>
        <v>0</v>
      </c>
      <c r="CG45" s="134">
        <f t="shared" si="98"/>
        <v>0</v>
      </c>
      <c r="CH45" s="134">
        <f t="shared" si="98"/>
        <v>0</v>
      </c>
      <c r="CI45" s="134">
        <f t="shared" si="98"/>
        <v>0</v>
      </c>
      <c r="CJ45" s="134">
        <f t="shared" si="98"/>
        <v>0</v>
      </c>
      <c r="CK45" s="134">
        <f t="shared" si="98"/>
        <v>0</v>
      </c>
      <c r="CL45" s="134">
        <f t="shared" si="98"/>
        <v>0</v>
      </c>
      <c r="CM45" s="134">
        <f t="shared" si="98"/>
        <v>0</v>
      </c>
      <c r="CN45" s="134">
        <f t="shared" si="98"/>
        <v>0</v>
      </c>
      <c r="CO45" s="134">
        <f t="shared" si="98"/>
        <v>0</v>
      </c>
      <c r="CP45" s="134">
        <f t="shared" si="98"/>
        <v>0</v>
      </c>
      <c r="CQ45" s="134">
        <f t="shared" si="98"/>
        <v>0</v>
      </c>
      <c r="CR45" s="134">
        <f t="shared" si="98"/>
        <v>0</v>
      </c>
      <c r="CS45" s="134">
        <f t="shared" si="98"/>
        <v>0</v>
      </c>
      <c r="CT45" s="134">
        <f t="shared" si="98"/>
        <v>0</v>
      </c>
      <c r="CU45" s="134">
        <f t="shared" si="98"/>
        <v>0</v>
      </c>
      <c r="CV45" s="134">
        <f t="shared" si="98"/>
        <v>0</v>
      </c>
      <c r="CW45" s="134">
        <f t="shared" si="98"/>
        <v>0</v>
      </c>
      <c r="CX45" s="134">
        <f t="shared" si="98"/>
        <v>0</v>
      </c>
      <c r="CY45" s="134">
        <f t="shared" si="98"/>
        <v>210.12</v>
      </c>
      <c r="CZ45" s="134">
        <f t="shared" si="98"/>
        <v>0</v>
      </c>
      <c r="DA45" s="134">
        <f t="shared" si="98"/>
        <v>0</v>
      </c>
      <c r="DB45" s="134">
        <f t="shared" si="98"/>
        <v>0</v>
      </c>
      <c r="DC45" s="134">
        <f t="shared" si="98"/>
        <v>0</v>
      </c>
      <c r="DD45" s="134">
        <f t="shared" si="98"/>
        <v>0</v>
      </c>
      <c r="DE45" s="134">
        <f t="shared" si="98"/>
        <v>0</v>
      </c>
      <c r="DF45" s="134">
        <f t="shared" si="98"/>
        <v>0</v>
      </c>
      <c r="DG45" s="134">
        <f t="shared" si="98"/>
        <v>0</v>
      </c>
      <c r="DH45" s="134">
        <f t="shared" si="98"/>
        <v>0</v>
      </c>
      <c r="DI45" s="134">
        <f t="shared" si="98"/>
        <v>0</v>
      </c>
      <c r="DJ45" s="134">
        <f t="shared" si="98"/>
        <v>0</v>
      </c>
      <c r="DK45" s="134">
        <f t="shared" si="98"/>
        <v>0</v>
      </c>
      <c r="DL45" s="134">
        <f t="shared" si="98"/>
        <v>0</v>
      </c>
      <c r="DM45" s="134">
        <f t="shared" si="98"/>
        <v>0</v>
      </c>
      <c r="DN45" s="135">
        <f t="shared" ref="DN45" si="99">SUM(Q45:DM45)-P45</f>
        <v>206</v>
      </c>
      <c r="DO45" s="135">
        <f t="shared" ref="DO45" si="100">DN45-M45</f>
        <v>0</v>
      </c>
    </row>
    <row r="46" spans="1:119" ht="15" customHeight="1" x14ac:dyDescent="0.25">
      <c r="A46" s="64">
        <v>45902</v>
      </c>
      <c r="B46" s="65">
        <v>4164</v>
      </c>
      <c r="C46" s="65">
        <v>6708</v>
      </c>
      <c r="D46" s="66" t="s">
        <v>390</v>
      </c>
      <c r="E46" s="67" t="s">
        <v>391</v>
      </c>
      <c r="F46" s="67"/>
      <c r="G46" s="67"/>
      <c r="H46" s="68"/>
      <c r="I46" s="69"/>
      <c r="J46" s="66" t="s">
        <v>392</v>
      </c>
      <c r="K46" s="70">
        <v>1</v>
      </c>
      <c r="L46" s="70">
        <v>167</v>
      </c>
      <c r="M46" s="71">
        <f t="shared" ref="M46" si="101">K46*L46</f>
        <v>167</v>
      </c>
      <c r="N46" s="66"/>
      <c r="O46" s="72" t="s">
        <v>304</v>
      </c>
      <c r="P46" s="73"/>
      <c r="Q46" s="74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75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75"/>
      <c r="AQ46" s="66"/>
      <c r="AR46" s="66"/>
      <c r="AS46" s="66"/>
      <c r="AT46" s="75">
        <f>M46+P46-Q46</f>
        <v>167</v>
      </c>
      <c r="AU46" s="66"/>
      <c r="AV46" s="66"/>
      <c r="AW46" s="66"/>
      <c r="AX46" s="66"/>
      <c r="AY46" s="66"/>
      <c r="AZ46" s="75"/>
      <c r="BA46" s="66"/>
      <c r="BB46" s="75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75"/>
      <c r="BV46" s="66"/>
      <c r="BW46" s="66"/>
      <c r="BX46" s="75"/>
      <c r="BY46" s="66"/>
      <c r="BZ46" s="75"/>
      <c r="CA46" s="66"/>
      <c r="CB46" s="75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75"/>
      <c r="CT46" s="66"/>
      <c r="CU46" s="66"/>
      <c r="CV46" s="66"/>
      <c r="CW46" s="66"/>
      <c r="CX46" s="66"/>
      <c r="CY46" s="75"/>
      <c r="CZ46" s="66"/>
      <c r="DA46" s="75"/>
      <c r="DB46" s="75"/>
      <c r="DC46" s="75"/>
      <c r="DD46" s="75"/>
      <c r="DE46" s="75"/>
      <c r="DF46" s="75"/>
      <c r="DG46" s="66"/>
      <c r="DH46" s="75"/>
      <c r="DI46" s="66"/>
      <c r="DJ46" s="66"/>
      <c r="DK46" s="66"/>
      <c r="DL46" s="66"/>
      <c r="DM46" s="66"/>
      <c r="DN46" s="76">
        <f>SUM(Q46:DM46)-P46</f>
        <v>167</v>
      </c>
      <c r="DO46" s="76">
        <f>DN46-M46</f>
        <v>0</v>
      </c>
    </row>
    <row r="47" spans="1:119" ht="15" customHeight="1" x14ac:dyDescent="0.25">
      <c r="A47" s="128"/>
      <c r="B47" s="129"/>
      <c r="C47" s="130"/>
      <c r="D47" s="131"/>
      <c r="E47" s="131"/>
      <c r="F47" s="131"/>
      <c r="G47" s="131"/>
      <c r="H47" s="132"/>
      <c r="I47" s="129"/>
      <c r="J47" s="131"/>
      <c r="K47" s="133"/>
      <c r="L47" s="133"/>
      <c r="M47" s="134">
        <f>SUM(M46:M46)</f>
        <v>167</v>
      </c>
      <c r="N47" s="134">
        <f>M47</f>
        <v>167</v>
      </c>
      <c r="O47" s="133" t="s">
        <v>304</v>
      </c>
      <c r="P47" s="134"/>
      <c r="Q47" s="134"/>
      <c r="R47" s="134">
        <f t="shared" ref="R47:CC47" si="102">SUM(R46:R46)</f>
        <v>0</v>
      </c>
      <c r="S47" s="134">
        <f t="shared" si="102"/>
        <v>0</v>
      </c>
      <c r="T47" s="134">
        <f t="shared" si="102"/>
        <v>0</v>
      </c>
      <c r="U47" s="134">
        <f t="shared" si="102"/>
        <v>0</v>
      </c>
      <c r="V47" s="134">
        <f t="shared" si="102"/>
        <v>0</v>
      </c>
      <c r="W47" s="134">
        <f t="shared" si="102"/>
        <v>0</v>
      </c>
      <c r="X47" s="134">
        <f t="shared" si="102"/>
        <v>0</v>
      </c>
      <c r="Y47" s="134">
        <f t="shared" si="102"/>
        <v>0</v>
      </c>
      <c r="Z47" s="134">
        <f t="shared" si="102"/>
        <v>0</v>
      </c>
      <c r="AA47" s="134">
        <f t="shared" si="102"/>
        <v>0</v>
      </c>
      <c r="AB47" s="134">
        <f t="shared" si="102"/>
        <v>0</v>
      </c>
      <c r="AC47" s="134">
        <f t="shared" si="102"/>
        <v>0</v>
      </c>
      <c r="AD47" s="134">
        <f t="shared" si="102"/>
        <v>0</v>
      </c>
      <c r="AE47" s="134">
        <f t="shared" si="102"/>
        <v>0</v>
      </c>
      <c r="AF47" s="134">
        <f t="shared" si="102"/>
        <v>0</v>
      </c>
      <c r="AG47" s="134">
        <f t="shared" si="102"/>
        <v>0</v>
      </c>
      <c r="AH47" s="134">
        <f t="shared" si="102"/>
        <v>0</v>
      </c>
      <c r="AI47" s="134">
        <f t="shared" si="102"/>
        <v>0</v>
      </c>
      <c r="AJ47" s="134">
        <f t="shared" si="102"/>
        <v>0</v>
      </c>
      <c r="AK47" s="134">
        <f t="shared" si="102"/>
        <v>0</v>
      </c>
      <c r="AL47" s="134">
        <f t="shared" si="102"/>
        <v>0</v>
      </c>
      <c r="AM47" s="134">
        <f t="shared" si="102"/>
        <v>0</v>
      </c>
      <c r="AN47" s="134">
        <f t="shared" si="102"/>
        <v>0</v>
      </c>
      <c r="AO47" s="134">
        <f t="shared" si="102"/>
        <v>0</v>
      </c>
      <c r="AP47" s="134">
        <f t="shared" si="102"/>
        <v>0</v>
      </c>
      <c r="AQ47" s="134">
        <f t="shared" si="102"/>
        <v>0</v>
      </c>
      <c r="AR47" s="134">
        <f t="shared" si="102"/>
        <v>0</v>
      </c>
      <c r="AS47" s="134">
        <f t="shared" si="102"/>
        <v>0</v>
      </c>
      <c r="AT47" s="134">
        <f t="shared" si="102"/>
        <v>167</v>
      </c>
      <c r="AU47" s="134">
        <f t="shared" si="102"/>
        <v>0</v>
      </c>
      <c r="AV47" s="134">
        <f t="shared" si="102"/>
        <v>0</v>
      </c>
      <c r="AW47" s="134">
        <f t="shared" si="102"/>
        <v>0</v>
      </c>
      <c r="AX47" s="134">
        <f t="shared" si="102"/>
        <v>0</v>
      </c>
      <c r="AY47" s="134">
        <f t="shared" si="102"/>
        <v>0</v>
      </c>
      <c r="AZ47" s="134">
        <f t="shared" si="102"/>
        <v>0</v>
      </c>
      <c r="BA47" s="134">
        <f t="shared" si="102"/>
        <v>0</v>
      </c>
      <c r="BB47" s="134">
        <f t="shared" si="102"/>
        <v>0</v>
      </c>
      <c r="BC47" s="134">
        <f t="shared" si="102"/>
        <v>0</v>
      </c>
      <c r="BD47" s="134">
        <f t="shared" si="102"/>
        <v>0</v>
      </c>
      <c r="BE47" s="134">
        <f t="shared" si="102"/>
        <v>0</v>
      </c>
      <c r="BF47" s="134">
        <f t="shared" si="102"/>
        <v>0</v>
      </c>
      <c r="BG47" s="134">
        <f t="shared" si="102"/>
        <v>0</v>
      </c>
      <c r="BH47" s="134">
        <f t="shared" si="102"/>
        <v>0</v>
      </c>
      <c r="BI47" s="134">
        <f t="shared" si="102"/>
        <v>0</v>
      </c>
      <c r="BJ47" s="134">
        <f t="shared" si="102"/>
        <v>0</v>
      </c>
      <c r="BK47" s="134">
        <f t="shared" si="102"/>
        <v>0</v>
      </c>
      <c r="BL47" s="134">
        <f t="shared" si="102"/>
        <v>0</v>
      </c>
      <c r="BM47" s="134">
        <f t="shared" si="102"/>
        <v>0</v>
      </c>
      <c r="BN47" s="134">
        <f t="shared" si="102"/>
        <v>0</v>
      </c>
      <c r="BO47" s="134">
        <f t="shared" si="102"/>
        <v>0</v>
      </c>
      <c r="BP47" s="134">
        <f t="shared" si="102"/>
        <v>0</v>
      </c>
      <c r="BQ47" s="134">
        <f t="shared" si="102"/>
        <v>0</v>
      </c>
      <c r="BR47" s="134">
        <f t="shared" si="102"/>
        <v>0</v>
      </c>
      <c r="BS47" s="134">
        <f t="shared" si="102"/>
        <v>0</v>
      </c>
      <c r="BT47" s="134">
        <f t="shared" si="102"/>
        <v>0</v>
      </c>
      <c r="BU47" s="134">
        <f t="shared" si="102"/>
        <v>0</v>
      </c>
      <c r="BV47" s="134">
        <f t="shared" si="102"/>
        <v>0</v>
      </c>
      <c r="BW47" s="134">
        <f t="shared" si="102"/>
        <v>0</v>
      </c>
      <c r="BX47" s="134">
        <f t="shared" si="102"/>
        <v>0</v>
      </c>
      <c r="BY47" s="134">
        <f t="shared" si="102"/>
        <v>0</v>
      </c>
      <c r="BZ47" s="134">
        <f t="shared" si="102"/>
        <v>0</v>
      </c>
      <c r="CA47" s="134">
        <f t="shared" si="102"/>
        <v>0</v>
      </c>
      <c r="CB47" s="134">
        <f t="shared" si="102"/>
        <v>0</v>
      </c>
      <c r="CC47" s="134">
        <f t="shared" si="102"/>
        <v>0</v>
      </c>
      <c r="CD47" s="134">
        <f t="shared" ref="CD47:DM47" si="103">SUM(CD46:CD46)</f>
        <v>0</v>
      </c>
      <c r="CE47" s="134">
        <f t="shared" si="103"/>
        <v>0</v>
      </c>
      <c r="CF47" s="134">
        <f t="shared" si="103"/>
        <v>0</v>
      </c>
      <c r="CG47" s="134">
        <f t="shared" si="103"/>
        <v>0</v>
      </c>
      <c r="CH47" s="134">
        <f t="shared" si="103"/>
        <v>0</v>
      </c>
      <c r="CI47" s="134">
        <f t="shared" si="103"/>
        <v>0</v>
      </c>
      <c r="CJ47" s="134">
        <f t="shared" si="103"/>
        <v>0</v>
      </c>
      <c r="CK47" s="134">
        <f t="shared" si="103"/>
        <v>0</v>
      </c>
      <c r="CL47" s="134">
        <f t="shared" si="103"/>
        <v>0</v>
      </c>
      <c r="CM47" s="134">
        <f t="shared" si="103"/>
        <v>0</v>
      </c>
      <c r="CN47" s="134">
        <f t="shared" si="103"/>
        <v>0</v>
      </c>
      <c r="CO47" s="134">
        <f t="shared" si="103"/>
        <v>0</v>
      </c>
      <c r="CP47" s="134">
        <f t="shared" si="103"/>
        <v>0</v>
      </c>
      <c r="CQ47" s="134">
        <f t="shared" si="103"/>
        <v>0</v>
      </c>
      <c r="CR47" s="134">
        <f t="shared" si="103"/>
        <v>0</v>
      </c>
      <c r="CS47" s="134">
        <f t="shared" si="103"/>
        <v>0</v>
      </c>
      <c r="CT47" s="134">
        <f t="shared" si="103"/>
        <v>0</v>
      </c>
      <c r="CU47" s="134">
        <f t="shared" si="103"/>
        <v>0</v>
      </c>
      <c r="CV47" s="134">
        <f t="shared" si="103"/>
        <v>0</v>
      </c>
      <c r="CW47" s="134">
        <f t="shared" si="103"/>
        <v>0</v>
      </c>
      <c r="CX47" s="134">
        <f t="shared" si="103"/>
        <v>0</v>
      </c>
      <c r="CY47" s="134">
        <f t="shared" si="103"/>
        <v>0</v>
      </c>
      <c r="CZ47" s="134">
        <f t="shared" si="103"/>
        <v>0</v>
      </c>
      <c r="DA47" s="134">
        <f t="shared" si="103"/>
        <v>0</v>
      </c>
      <c r="DB47" s="134">
        <f t="shared" si="103"/>
        <v>0</v>
      </c>
      <c r="DC47" s="134">
        <f t="shared" si="103"/>
        <v>0</v>
      </c>
      <c r="DD47" s="134">
        <f t="shared" si="103"/>
        <v>0</v>
      </c>
      <c r="DE47" s="134">
        <f t="shared" si="103"/>
        <v>0</v>
      </c>
      <c r="DF47" s="134">
        <f t="shared" si="103"/>
        <v>0</v>
      </c>
      <c r="DG47" s="134">
        <f t="shared" si="103"/>
        <v>0</v>
      </c>
      <c r="DH47" s="134">
        <f t="shared" si="103"/>
        <v>0</v>
      </c>
      <c r="DI47" s="134">
        <f t="shared" si="103"/>
        <v>0</v>
      </c>
      <c r="DJ47" s="134">
        <f t="shared" si="103"/>
        <v>0</v>
      </c>
      <c r="DK47" s="134">
        <f t="shared" si="103"/>
        <v>0</v>
      </c>
      <c r="DL47" s="134">
        <f t="shared" si="103"/>
        <v>0</v>
      </c>
      <c r="DM47" s="134">
        <f t="shared" si="103"/>
        <v>0</v>
      </c>
      <c r="DN47" s="135">
        <f t="shared" ref="DN47" si="104">SUM(Q47:DM47)-P47</f>
        <v>167</v>
      </c>
      <c r="DO47" s="135">
        <f t="shared" ref="DO47" si="105">DN47-M47</f>
        <v>0</v>
      </c>
    </row>
    <row r="48" spans="1:119" ht="15" customHeight="1" x14ac:dyDescent="0.25">
      <c r="A48" s="64">
        <v>45903</v>
      </c>
      <c r="B48" s="65">
        <v>4167</v>
      </c>
      <c r="C48" s="65">
        <v>6709</v>
      </c>
      <c r="D48" s="66" t="s">
        <v>393</v>
      </c>
      <c r="E48" s="67" t="s">
        <v>667</v>
      </c>
      <c r="F48" s="67" t="s">
        <v>352</v>
      </c>
      <c r="G48" s="67" t="s">
        <v>394</v>
      </c>
      <c r="H48" s="68" t="s">
        <v>395</v>
      </c>
      <c r="I48" s="69"/>
      <c r="J48" s="66" t="s">
        <v>396</v>
      </c>
      <c r="K48" s="70">
        <v>37.713999999999999</v>
      </c>
      <c r="L48" s="70">
        <v>55.95</v>
      </c>
      <c r="M48" s="71">
        <f t="shared" ref="M48" si="106">K48*L48</f>
        <v>2110.0983000000001</v>
      </c>
      <c r="N48" s="66"/>
      <c r="O48" s="72" t="s">
        <v>148</v>
      </c>
      <c r="P48" s="73">
        <f>M48/1.12*0.02</f>
        <v>37.680326785714286</v>
      </c>
      <c r="Q48" s="74">
        <f t="shared" ref="Q48" si="107">M48/1.12*0.12</f>
        <v>226.08196071428569</v>
      </c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75"/>
      <c r="AQ48" s="66"/>
      <c r="AR48" s="66"/>
      <c r="AS48" s="75">
        <f>M48+P48-Q48</f>
        <v>1921.6966660714288</v>
      </c>
      <c r="AT48" s="75"/>
      <c r="AU48" s="66"/>
      <c r="AV48" s="66"/>
      <c r="AW48" s="66"/>
      <c r="AX48" s="66"/>
      <c r="AY48" s="66"/>
      <c r="AZ48" s="75"/>
      <c r="BA48" s="66"/>
      <c r="BB48" s="75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75"/>
      <c r="BV48" s="66"/>
      <c r="BW48" s="66"/>
      <c r="BX48" s="75"/>
      <c r="BY48" s="66"/>
      <c r="BZ48" s="75"/>
      <c r="CA48" s="66"/>
      <c r="CB48" s="75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75"/>
      <c r="CT48" s="66"/>
      <c r="CU48" s="66"/>
      <c r="CV48" s="66"/>
      <c r="CW48" s="66"/>
      <c r="CX48" s="66"/>
      <c r="CY48" s="75"/>
      <c r="CZ48" s="66"/>
      <c r="DA48" s="75"/>
      <c r="DB48" s="75"/>
      <c r="DC48" s="75"/>
      <c r="DD48" s="75"/>
      <c r="DE48" s="75"/>
      <c r="DF48" s="75"/>
      <c r="DG48" s="66"/>
      <c r="DH48" s="75"/>
      <c r="DI48" s="66"/>
      <c r="DJ48" s="66"/>
      <c r="DK48" s="66"/>
      <c r="DL48" s="66"/>
      <c r="DM48" s="66"/>
      <c r="DN48" s="76">
        <f>SUM(Q48:DM48)-P48</f>
        <v>2110.0983000000001</v>
      </c>
      <c r="DO48" s="76">
        <f>DN48-M48</f>
        <v>0</v>
      </c>
    </row>
    <row r="49" spans="1:119" ht="15" customHeight="1" x14ac:dyDescent="0.25">
      <c r="A49" s="80"/>
      <c r="B49" s="81"/>
      <c r="C49" s="82"/>
      <c r="D49" s="83"/>
      <c r="E49" s="83"/>
      <c r="F49" s="83"/>
      <c r="G49" s="83"/>
      <c r="H49" s="84"/>
      <c r="I49" s="81"/>
      <c r="J49" s="83"/>
      <c r="K49" s="85"/>
      <c r="L49" s="85"/>
      <c r="M49" s="86">
        <f>SUM(M48:M48)</f>
        <v>2110.0983000000001</v>
      </c>
      <c r="N49" s="86"/>
      <c r="O49" s="85" t="s">
        <v>148</v>
      </c>
      <c r="P49" s="86">
        <f t="shared" ref="P49:CA49" si="108">SUM(P48:P48)</f>
        <v>37.680326785714286</v>
      </c>
      <c r="Q49" s="86">
        <f t="shared" si="108"/>
        <v>226.08196071428569</v>
      </c>
      <c r="R49" s="86">
        <f t="shared" si="108"/>
        <v>0</v>
      </c>
      <c r="S49" s="86">
        <f t="shared" si="108"/>
        <v>0</v>
      </c>
      <c r="T49" s="86">
        <f t="shared" si="108"/>
        <v>0</v>
      </c>
      <c r="U49" s="86">
        <f t="shared" si="108"/>
        <v>0</v>
      </c>
      <c r="V49" s="86">
        <f t="shared" si="108"/>
        <v>0</v>
      </c>
      <c r="W49" s="86">
        <f t="shared" si="108"/>
        <v>0</v>
      </c>
      <c r="X49" s="86">
        <f t="shared" si="108"/>
        <v>0</v>
      </c>
      <c r="Y49" s="86">
        <f t="shared" si="108"/>
        <v>0</v>
      </c>
      <c r="Z49" s="86">
        <f t="shared" si="108"/>
        <v>0</v>
      </c>
      <c r="AA49" s="86">
        <f t="shared" si="108"/>
        <v>0</v>
      </c>
      <c r="AB49" s="86">
        <f t="shared" si="108"/>
        <v>0</v>
      </c>
      <c r="AC49" s="86">
        <f t="shared" si="108"/>
        <v>0</v>
      </c>
      <c r="AD49" s="86">
        <f t="shared" si="108"/>
        <v>0</v>
      </c>
      <c r="AE49" s="86">
        <f t="shared" si="108"/>
        <v>0</v>
      </c>
      <c r="AF49" s="86">
        <f t="shared" si="108"/>
        <v>0</v>
      </c>
      <c r="AG49" s="86">
        <f t="shared" si="108"/>
        <v>0</v>
      </c>
      <c r="AH49" s="86">
        <f t="shared" si="108"/>
        <v>0</v>
      </c>
      <c r="AI49" s="86">
        <f t="shared" si="108"/>
        <v>0</v>
      </c>
      <c r="AJ49" s="86">
        <f t="shared" si="108"/>
        <v>0</v>
      </c>
      <c r="AK49" s="86">
        <f t="shared" si="108"/>
        <v>0</v>
      </c>
      <c r="AL49" s="86">
        <f t="shared" si="108"/>
        <v>0</v>
      </c>
      <c r="AM49" s="86">
        <f t="shared" si="108"/>
        <v>0</v>
      </c>
      <c r="AN49" s="86">
        <f t="shared" si="108"/>
        <v>0</v>
      </c>
      <c r="AO49" s="86">
        <f t="shared" si="108"/>
        <v>0</v>
      </c>
      <c r="AP49" s="86">
        <f t="shared" si="108"/>
        <v>0</v>
      </c>
      <c r="AQ49" s="86">
        <f t="shared" si="108"/>
        <v>0</v>
      </c>
      <c r="AR49" s="86">
        <f t="shared" si="108"/>
        <v>0</v>
      </c>
      <c r="AS49" s="86">
        <f t="shared" si="108"/>
        <v>1921.6966660714288</v>
      </c>
      <c r="AT49" s="86">
        <f t="shared" si="108"/>
        <v>0</v>
      </c>
      <c r="AU49" s="86">
        <f t="shared" si="108"/>
        <v>0</v>
      </c>
      <c r="AV49" s="86">
        <f t="shared" si="108"/>
        <v>0</v>
      </c>
      <c r="AW49" s="86">
        <f t="shared" si="108"/>
        <v>0</v>
      </c>
      <c r="AX49" s="86">
        <f t="shared" si="108"/>
        <v>0</v>
      </c>
      <c r="AY49" s="86">
        <f t="shared" si="108"/>
        <v>0</v>
      </c>
      <c r="AZ49" s="86">
        <f t="shared" si="108"/>
        <v>0</v>
      </c>
      <c r="BA49" s="86">
        <f t="shared" si="108"/>
        <v>0</v>
      </c>
      <c r="BB49" s="86">
        <f t="shared" si="108"/>
        <v>0</v>
      </c>
      <c r="BC49" s="86">
        <f t="shared" si="108"/>
        <v>0</v>
      </c>
      <c r="BD49" s="86">
        <f t="shared" si="108"/>
        <v>0</v>
      </c>
      <c r="BE49" s="86">
        <f t="shared" si="108"/>
        <v>0</v>
      </c>
      <c r="BF49" s="86">
        <f t="shared" si="108"/>
        <v>0</v>
      </c>
      <c r="BG49" s="86">
        <f t="shared" si="108"/>
        <v>0</v>
      </c>
      <c r="BH49" s="86">
        <f t="shared" si="108"/>
        <v>0</v>
      </c>
      <c r="BI49" s="86">
        <f t="shared" si="108"/>
        <v>0</v>
      </c>
      <c r="BJ49" s="86">
        <f t="shared" si="108"/>
        <v>0</v>
      </c>
      <c r="BK49" s="86">
        <f t="shared" si="108"/>
        <v>0</v>
      </c>
      <c r="BL49" s="86">
        <f t="shared" si="108"/>
        <v>0</v>
      </c>
      <c r="BM49" s="86">
        <f t="shared" si="108"/>
        <v>0</v>
      </c>
      <c r="BN49" s="86">
        <f t="shared" si="108"/>
        <v>0</v>
      </c>
      <c r="BO49" s="86">
        <f t="shared" si="108"/>
        <v>0</v>
      </c>
      <c r="BP49" s="86">
        <f t="shared" si="108"/>
        <v>0</v>
      </c>
      <c r="BQ49" s="86">
        <f t="shared" si="108"/>
        <v>0</v>
      </c>
      <c r="BR49" s="86">
        <f t="shared" si="108"/>
        <v>0</v>
      </c>
      <c r="BS49" s="86">
        <f t="shared" si="108"/>
        <v>0</v>
      </c>
      <c r="BT49" s="86">
        <f t="shared" si="108"/>
        <v>0</v>
      </c>
      <c r="BU49" s="86">
        <f t="shared" si="108"/>
        <v>0</v>
      </c>
      <c r="BV49" s="86">
        <f t="shared" si="108"/>
        <v>0</v>
      </c>
      <c r="BW49" s="86">
        <f t="shared" si="108"/>
        <v>0</v>
      </c>
      <c r="BX49" s="86">
        <f t="shared" si="108"/>
        <v>0</v>
      </c>
      <c r="BY49" s="86">
        <f t="shared" si="108"/>
        <v>0</v>
      </c>
      <c r="BZ49" s="86">
        <f t="shared" si="108"/>
        <v>0</v>
      </c>
      <c r="CA49" s="86">
        <f t="shared" si="108"/>
        <v>0</v>
      </c>
      <c r="CB49" s="86">
        <f t="shared" ref="CB49:DM49" si="109">SUM(CB48:CB48)</f>
        <v>0</v>
      </c>
      <c r="CC49" s="86">
        <f t="shared" si="109"/>
        <v>0</v>
      </c>
      <c r="CD49" s="86">
        <f t="shared" si="109"/>
        <v>0</v>
      </c>
      <c r="CE49" s="86">
        <f t="shared" si="109"/>
        <v>0</v>
      </c>
      <c r="CF49" s="86">
        <f t="shared" si="109"/>
        <v>0</v>
      </c>
      <c r="CG49" s="86">
        <f t="shared" si="109"/>
        <v>0</v>
      </c>
      <c r="CH49" s="86">
        <f t="shared" si="109"/>
        <v>0</v>
      </c>
      <c r="CI49" s="86">
        <f t="shared" si="109"/>
        <v>0</v>
      </c>
      <c r="CJ49" s="86">
        <f t="shared" si="109"/>
        <v>0</v>
      </c>
      <c r="CK49" s="86">
        <f t="shared" si="109"/>
        <v>0</v>
      </c>
      <c r="CL49" s="86">
        <f t="shared" si="109"/>
        <v>0</v>
      </c>
      <c r="CM49" s="86">
        <f t="shared" si="109"/>
        <v>0</v>
      </c>
      <c r="CN49" s="86">
        <f t="shared" si="109"/>
        <v>0</v>
      </c>
      <c r="CO49" s="86">
        <f t="shared" si="109"/>
        <v>0</v>
      </c>
      <c r="CP49" s="86">
        <f t="shared" si="109"/>
        <v>0</v>
      </c>
      <c r="CQ49" s="86">
        <f t="shared" si="109"/>
        <v>0</v>
      </c>
      <c r="CR49" s="86">
        <f t="shared" si="109"/>
        <v>0</v>
      </c>
      <c r="CS49" s="86">
        <f t="shared" si="109"/>
        <v>0</v>
      </c>
      <c r="CT49" s="86">
        <f t="shared" si="109"/>
        <v>0</v>
      </c>
      <c r="CU49" s="86">
        <f t="shared" si="109"/>
        <v>0</v>
      </c>
      <c r="CV49" s="86">
        <f t="shared" si="109"/>
        <v>0</v>
      </c>
      <c r="CW49" s="86">
        <f t="shared" si="109"/>
        <v>0</v>
      </c>
      <c r="CX49" s="86">
        <f t="shared" si="109"/>
        <v>0</v>
      </c>
      <c r="CY49" s="86">
        <f t="shared" si="109"/>
        <v>0</v>
      </c>
      <c r="CZ49" s="86">
        <f t="shared" si="109"/>
        <v>0</v>
      </c>
      <c r="DA49" s="86">
        <f t="shared" si="109"/>
        <v>0</v>
      </c>
      <c r="DB49" s="86">
        <f t="shared" si="109"/>
        <v>0</v>
      </c>
      <c r="DC49" s="86">
        <f t="shared" si="109"/>
        <v>0</v>
      </c>
      <c r="DD49" s="86">
        <f t="shared" si="109"/>
        <v>0</v>
      </c>
      <c r="DE49" s="86">
        <f t="shared" si="109"/>
        <v>0</v>
      </c>
      <c r="DF49" s="86">
        <f t="shared" si="109"/>
        <v>0</v>
      </c>
      <c r="DG49" s="86">
        <f t="shared" si="109"/>
        <v>0</v>
      </c>
      <c r="DH49" s="86">
        <f t="shared" si="109"/>
        <v>0</v>
      </c>
      <c r="DI49" s="86">
        <f t="shared" si="109"/>
        <v>0</v>
      </c>
      <c r="DJ49" s="86">
        <f t="shared" si="109"/>
        <v>0</v>
      </c>
      <c r="DK49" s="86">
        <f t="shared" si="109"/>
        <v>0</v>
      </c>
      <c r="DL49" s="86">
        <f t="shared" si="109"/>
        <v>0</v>
      </c>
      <c r="DM49" s="86">
        <f t="shared" si="109"/>
        <v>0</v>
      </c>
      <c r="DN49" s="76">
        <f t="shared" ref="DN49" si="110">SUM(Q49:DM49)-P49</f>
        <v>2110.0983000000001</v>
      </c>
      <c r="DO49" s="76">
        <f t="shared" ref="DO49" si="111">DN49-M49</f>
        <v>0</v>
      </c>
    </row>
    <row r="50" spans="1:119" ht="15" customHeight="1" x14ac:dyDescent="0.25">
      <c r="A50" s="64">
        <v>45902</v>
      </c>
      <c r="B50" s="65">
        <v>4167</v>
      </c>
      <c r="C50" s="65">
        <v>6710</v>
      </c>
      <c r="D50" s="66" t="s">
        <v>393</v>
      </c>
      <c r="E50" s="67" t="s">
        <v>398</v>
      </c>
      <c r="F50" s="67" t="s">
        <v>399</v>
      </c>
      <c r="G50" s="67" t="s">
        <v>400</v>
      </c>
      <c r="H50" s="68" t="s">
        <v>401</v>
      </c>
      <c r="I50" s="69"/>
      <c r="J50" s="66" t="s">
        <v>329</v>
      </c>
      <c r="K50" s="70">
        <v>1</v>
      </c>
      <c r="L50" s="70">
        <v>30</v>
      </c>
      <c r="M50" s="71">
        <f t="shared" ref="M50" si="112">K50*L50</f>
        <v>30</v>
      </c>
      <c r="N50" s="66"/>
      <c r="O50" s="72" t="s">
        <v>148</v>
      </c>
      <c r="P50" s="73">
        <f>M50/1.12*0.02</f>
        <v>0.5357142857142857</v>
      </c>
      <c r="Q50" s="74">
        <f t="shared" ref="Q50" si="113">M50/1.12*0.12</f>
        <v>3.214285714285714</v>
      </c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75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75"/>
      <c r="AQ50" s="66"/>
      <c r="AR50" s="66"/>
      <c r="AS50" s="66"/>
      <c r="AT50" s="75">
        <f>M50+P50-Q50</f>
        <v>27.321428571428569</v>
      </c>
      <c r="AU50" s="66"/>
      <c r="AV50" s="66"/>
      <c r="AW50" s="66"/>
      <c r="AX50" s="66"/>
      <c r="AY50" s="66"/>
      <c r="AZ50" s="75"/>
      <c r="BA50" s="66"/>
      <c r="BB50" s="75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75"/>
      <c r="BV50" s="66"/>
      <c r="BW50" s="66"/>
      <c r="BX50" s="75"/>
      <c r="BY50" s="66"/>
      <c r="BZ50" s="75"/>
      <c r="CA50" s="66"/>
      <c r="CB50" s="75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75"/>
      <c r="CT50" s="66"/>
      <c r="CU50" s="66"/>
      <c r="CV50" s="66"/>
      <c r="CW50" s="66"/>
      <c r="CX50" s="66"/>
      <c r="CY50" s="75"/>
      <c r="CZ50" s="66"/>
      <c r="DA50" s="75"/>
      <c r="DB50" s="75"/>
      <c r="DC50" s="75"/>
      <c r="DD50" s="75"/>
      <c r="DE50" s="75"/>
      <c r="DF50" s="75"/>
      <c r="DG50" s="66"/>
      <c r="DH50" s="75"/>
      <c r="DI50" s="66"/>
      <c r="DJ50" s="66"/>
      <c r="DK50" s="66"/>
      <c r="DL50" s="66"/>
      <c r="DM50" s="66"/>
      <c r="DN50" s="76">
        <f>SUM(Q50:DM50)-P50</f>
        <v>30</v>
      </c>
      <c r="DO50" s="76">
        <f>DN50-M50</f>
        <v>0</v>
      </c>
    </row>
    <row r="51" spans="1:119" ht="15" customHeight="1" x14ac:dyDescent="0.25">
      <c r="A51" s="80"/>
      <c r="B51" s="81"/>
      <c r="C51" s="82"/>
      <c r="D51" s="83"/>
      <c r="E51" s="83"/>
      <c r="F51" s="83"/>
      <c r="G51" s="83"/>
      <c r="H51" s="84"/>
      <c r="I51" s="81"/>
      <c r="J51" s="83"/>
      <c r="K51" s="85"/>
      <c r="L51" s="85"/>
      <c r="M51" s="86">
        <f>SUM(M50:M50)</f>
        <v>30</v>
      </c>
      <c r="N51" s="86"/>
      <c r="O51" s="85" t="s">
        <v>148</v>
      </c>
      <c r="P51" s="86">
        <f t="shared" ref="P51:CA51" si="114">SUM(P50:P50)</f>
        <v>0.5357142857142857</v>
      </c>
      <c r="Q51" s="86">
        <f t="shared" si="114"/>
        <v>3.214285714285714</v>
      </c>
      <c r="R51" s="86">
        <f t="shared" si="114"/>
        <v>0</v>
      </c>
      <c r="S51" s="86">
        <f t="shared" si="114"/>
        <v>0</v>
      </c>
      <c r="T51" s="86">
        <f t="shared" si="114"/>
        <v>0</v>
      </c>
      <c r="U51" s="86">
        <f t="shared" si="114"/>
        <v>0</v>
      </c>
      <c r="V51" s="86">
        <f t="shared" si="114"/>
        <v>0</v>
      </c>
      <c r="W51" s="86">
        <f t="shared" si="114"/>
        <v>0</v>
      </c>
      <c r="X51" s="86">
        <f t="shared" si="114"/>
        <v>0</v>
      </c>
      <c r="Y51" s="86">
        <f t="shared" si="114"/>
        <v>0</v>
      </c>
      <c r="Z51" s="86">
        <f t="shared" si="114"/>
        <v>0</v>
      </c>
      <c r="AA51" s="86">
        <f t="shared" si="114"/>
        <v>0</v>
      </c>
      <c r="AB51" s="86">
        <f t="shared" si="114"/>
        <v>0</v>
      </c>
      <c r="AC51" s="86">
        <f t="shared" si="114"/>
        <v>0</v>
      </c>
      <c r="AD51" s="86">
        <f t="shared" si="114"/>
        <v>0</v>
      </c>
      <c r="AE51" s="86">
        <f t="shared" si="114"/>
        <v>0</v>
      </c>
      <c r="AF51" s="86">
        <f t="shared" si="114"/>
        <v>0</v>
      </c>
      <c r="AG51" s="86">
        <f t="shared" si="114"/>
        <v>0</v>
      </c>
      <c r="AH51" s="86">
        <f t="shared" si="114"/>
        <v>0</v>
      </c>
      <c r="AI51" s="86">
        <f t="shared" si="114"/>
        <v>0</v>
      </c>
      <c r="AJ51" s="86">
        <f t="shared" si="114"/>
        <v>0</v>
      </c>
      <c r="AK51" s="86">
        <f t="shared" si="114"/>
        <v>0</v>
      </c>
      <c r="AL51" s="86">
        <f t="shared" si="114"/>
        <v>0</v>
      </c>
      <c r="AM51" s="86">
        <f t="shared" si="114"/>
        <v>0</v>
      </c>
      <c r="AN51" s="86">
        <f t="shared" si="114"/>
        <v>0</v>
      </c>
      <c r="AO51" s="86">
        <f t="shared" si="114"/>
        <v>0</v>
      </c>
      <c r="AP51" s="86">
        <f t="shared" si="114"/>
        <v>0</v>
      </c>
      <c r="AQ51" s="86">
        <f t="shared" si="114"/>
        <v>0</v>
      </c>
      <c r="AR51" s="86">
        <f t="shared" si="114"/>
        <v>0</v>
      </c>
      <c r="AS51" s="86">
        <f t="shared" si="114"/>
        <v>0</v>
      </c>
      <c r="AT51" s="86">
        <f t="shared" si="114"/>
        <v>27.321428571428569</v>
      </c>
      <c r="AU51" s="86">
        <f t="shared" si="114"/>
        <v>0</v>
      </c>
      <c r="AV51" s="86">
        <f t="shared" si="114"/>
        <v>0</v>
      </c>
      <c r="AW51" s="86">
        <f t="shared" si="114"/>
        <v>0</v>
      </c>
      <c r="AX51" s="86">
        <f t="shared" si="114"/>
        <v>0</v>
      </c>
      <c r="AY51" s="86">
        <f t="shared" si="114"/>
        <v>0</v>
      </c>
      <c r="AZ51" s="86">
        <f t="shared" si="114"/>
        <v>0</v>
      </c>
      <c r="BA51" s="86">
        <f t="shared" si="114"/>
        <v>0</v>
      </c>
      <c r="BB51" s="86">
        <f t="shared" si="114"/>
        <v>0</v>
      </c>
      <c r="BC51" s="86">
        <f t="shared" si="114"/>
        <v>0</v>
      </c>
      <c r="BD51" s="86">
        <f t="shared" si="114"/>
        <v>0</v>
      </c>
      <c r="BE51" s="86">
        <f t="shared" si="114"/>
        <v>0</v>
      </c>
      <c r="BF51" s="86">
        <f t="shared" si="114"/>
        <v>0</v>
      </c>
      <c r="BG51" s="86">
        <f t="shared" si="114"/>
        <v>0</v>
      </c>
      <c r="BH51" s="86">
        <f t="shared" si="114"/>
        <v>0</v>
      </c>
      <c r="BI51" s="86">
        <f t="shared" si="114"/>
        <v>0</v>
      </c>
      <c r="BJ51" s="86">
        <f t="shared" si="114"/>
        <v>0</v>
      </c>
      <c r="BK51" s="86">
        <f t="shared" si="114"/>
        <v>0</v>
      </c>
      <c r="BL51" s="86">
        <f t="shared" si="114"/>
        <v>0</v>
      </c>
      <c r="BM51" s="86">
        <f t="shared" si="114"/>
        <v>0</v>
      </c>
      <c r="BN51" s="86">
        <f t="shared" si="114"/>
        <v>0</v>
      </c>
      <c r="BO51" s="86">
        <f t="shared" si="114"/>
        <v>0</v>
      </c>
      <c r="BP51" s="86">
        <f t="shared" si="114"/>
        <v>0</v>
      </c>
      <c r="BQ51" s="86">
        <f t="shared" si="114"/>
        <v>0</v>
      </c>
      <c r="BR51" s="86">
        <f t="shared" si="114"/>
        <v>0</v>
      </c>
      <c r="BS51" s="86">
        <f t="shared" si="114"/>
        <v>0</v>
      </c>
      <c r="BT51" s="86">
        <f t="shared" si="114"/>
        <v>0</v>
      </c>
      <c r="BU51" s="86">
        <f t="shared" si="114"/>
        <v>0</v>
      </c>
      <c r="BV51" s="86">
        <f t="shared" si="114"/>
        <v>0</v>
      </c>
      <c r="BW51" s="86">
        <f t="shared" si="114"/>
        <v>0</v>
      </c>
      <c r="BX51" s="86">
        <f t="shared" si="114"/>
        <v>0</v>
      </c>
      <c r="BY51" s="86">
        <f t="shared" si="114"/>
        <v>0</v>
      </c>
      <c r="BZ51" s="86">
        <f t="shared" si="114"/>
        <v>0</v>
      </c>
      <c r="CA51" s="86">
        <f t="shared" si="114"/>
        <v>0</v>
      </c>
      <c r="CB51" s="86">
        <f t="shared" ref="CB51:DM51" si="115">SUM(CB50:CB50)</f>
        <v>0</v>
      </c>
      <c r="CC51" s="86">
        <f t="shared" si="115"/>
        <v>0</v>
      </c>
      <c r="CD51" s="86">
        <f t="shared" si="115"/>
        <v>0</v>
      </c>
      <c r="CE51" s="86">
        <f t="shared" si="115"/>
        <v>0</v>
      </c>
      <c r="CF51" s="86">
        <f t="shared" si="115"/>
        <v>0</v>
      </c>
      <c r="CG51" s="86">
        <f t="shared" si="115"/>
        <v>0</v>
      </c>
      <c r="CH51" s="86">
        <f t="shared" si="115"/>
        <v>0</v>
      </c>
      <c r="CI51" s="86">
        <f t="shared" si="115"/>
        <v>0</v>
      </c>
      <c r="CJ51" s="86">
        <f t="shared" si="115"/>
        <v>0</v>
      </c>
      <c r="CK51" s="86">
        <f t="shared" si="115"/>
        <v>0</v>
      </c>
      <c r="CL51" s="86">
        <f t="shared" si="115"/>
        <v>0</v>
      </c>
      <c r="CM51" s="86">
        <f t="shared" si="115"/>
        <v>0</v>
      </c>
      <c r="CN51" s="86">
        <f t="shared" si="115"/>
        <v>0</v>
      </c>
      <c r="CO51" s="86">
        <f t="shared" si="115"/>
        <v>0</v>
      </c>
      <c r="CP51" s="86">
        <f t="shared" si="115"/>
        <v>0</v>
      </c>
      <c r="CQ51" s="86">
        <f t="shared" si="115"/>
        <v>0</v>
      </c>
      <c r="CR51" s="86">
        <f t="shared" si="115"/>
        <v>0</v>
      </c>
      <c r="CS51" s="86">
        <f t="shared" si="115"/>
        <v>0</v>
      </c>
      <c r="CT51" s="86">
        <f t="shared" si="115"/>
        <v>0</v>
      </c>
      <c r="CU51" s="86">
        <f t="shared" si="115"/>
        <v>0</v>
      </c>
      <c r="CV51" s="86">
        <f t="shared" si="115"/>
        <v>0</v>
      </c>
      <c r="CW51" s="86">
        <f t="shared" si="115"/>
        <v>0</v>
      </c>
      <c r="CX51" s="86">
        <f t="shared" si="115"/>
        <v>0</v>
      </c>
      <c r="CY51" s="86">
        <f t="shared" si="115"/>
        <v>0</v>
      </c>
      <c r="CZ51" s="86">
        <f t="shared" si="115"/>
        <v>0</v>
      </c>
      <c r="DA51" s="86">
        <f t="shared" si="115"/>
        <v>0</v>
      </c>
      <c r="DB51" s="86">
        <f t="shared" si="115"/>
        <v>0</v>
      </c>
      <c r="DC51" s="86">
        <f t="shared" si="115"/>
        <v>0</v>
      </c>
      <c r="DD51" s="86">
        <f t="shared" si="115"/>
        <v>0</v>
      </c>
      <c r="DE51" s="86">
        <f t="shared" si="115"/>
        <v>0</v>
      </c>
      <c r="DF51" s="86">
        <f t="shared" si="115"/>
        <v>0</v>
      </c>
      <c r="DG51" s="86">
        <f t="shared" si="115"/>
        <v>0</v>
      </c>
      <c r="DH51" s="86">
        <f t="shared" si="115"/>
        <v>0</v>
      </c>
      <c r="DI51" s="86">
        <f t="shared" si="115"/>
        <v>0</v>
      </c>
      <c r="DJ51" s="86">
        <f t="shared" si="115"/>
        <v>0</v>
      </c>
      <c r="DK51" s="86">
        <f t="shared" si="115"/>
        <v>0</v>
      </c>
      <c r="DL51" s="86">
        <f t="shared" si="115"/>
        <v>0</v>
      </c>
      <c r="DM51" s="86">
        <f t="shared" si="115"/>
        <v>0</v>
      </c>
      <c r="DN51" s="76">
        <f t="shared" ref="DN51" si="116">SUM(Q51:DM51)-P51</f>
        <v>30</v>
      </c>
      <c r="DO51" s="76">
        <f t="shared" ref="DO51" si="117">DN51-M51</f>
        <v>0</v>
      </c>
    </row>
    <row r="52" spans="1:119" ht="15" customHeight="1" x14ac:dyDescent="0.25">
      <c r="A52" s="64">
        <v>45902</v>
      </c>
      <c r="B52" s="65">
        <v>4167</v>
      </c>
      <c r="C52" s="65">
        <v>6711</v>
      </c>
      <c r="D52" s="66" t="s">
        <v>393</v>
      </c>
      <c r="E52" s="67" t="s">
        <v>403</v>
      </c>
      <c r="F52" s="67" t="s">
        <v>404</v>
      </c>
      <c r="G52" s="67" t="s">
        <v>405</v>
      </c>
      <c r="H52" s="68" t="s">
        <v>406</v>
      </c>
      <c r="I52" s="69"/>
      <c r="J52" s="66" t="s">
        <v>335</v>
      </c>
      <c r="K52" s="70">
        <v>1</v>
      </c>
      <c r="L52" s="70">
        <v>193</v>
      </c>
      <c r="M52" s="71">
        <f t="shared" ref="M52" si="118">K52*L52</f>
        <v>193</v>
      </c>
      <c r="N52" s="66"/>
      <c r="O52" s="72" t="s">
        <v>148</v>
      </c>
      <c r="P52" s="73">
        <f t="shared" ref="P52" si="119">M52/1.12*0.01</f>
        <v>1.7232142857142856</v>
      </c>
      <c r="Q52" s="74">
        <f t="shared" ref="Q52" si="120">M52/1.12*0.12</f>
        <v>20.678571428571427</v>
      </c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75"/>
      <c r="AQ52" s="66"/>
      <c r="AR52" s="66"/>
      <c r="AS52" s="66"/>
      <c r="AT52" s="75"/>
      <c r="AU52" s="66"/>
      <c r="AV52" s="66"/>
      <c r="AW52" s="66"/>
      <c r="AX52" s="66"/>
      <c r="AY52" s="66"/>
      <c r="AZ52" s="75"/>
      <c r="BA52" s="66"/>
      <c r="BB52" s="75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75"/>
      <c r="BV52" s="66"/>
      <c r="BW52" s="66"/>
      <c r="BX52" s="75"/>
      <c r="BY52" s="66"/>
      <c r="BZ52" s="75">
        <f>M52+P52-Q52</f>
        <v>174.04464285714286</v>
      </c>
      <c r="CA52" s="66"/>
      <c r="CB52" s="75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75"/>
      <c r="CT52" s="66"/>
      <c r="CU52" s="66"/>
      <c r="CV52" s="66"/>
      <c r="CW52" s="66"/>
      <c r="CX52" s="66"/>
      <c r="CY52" s="75"/>
      <c r="CZ52" s="66"/>
      <c r="DA52" s="75"/>
      <c r="DB52" s="75"/>
      <c r="DC52" s="75"/>
      <c r="DD52" s="75"/>
      <c r="DE52" s="75"/>
      <c r="DF52" s="75"/>
      <c r="DG52" s="66"/>
      <c r="DH52" s="75"/>
      <c r="DI52" s="66"/>
      <c r="DJ52" s="66"/>
      <c r="DK52" s="66"/>
      <c r="DL52" s="66"/>
      <c r="DM52" s="66"/>
      <c r="DN52" s="76">
        <f>SUM(Q52:DM52)-P52</f>
        <v>193</v>
      </c>
      <c r="DO52" s="76">
        <f>DN52-M52</f>
        <v>0</v>
      </c>
    </row>
    <row r="53" spans="1:119" ht="15" customHeight="1" x14ac:dyDescent="0.25">
      <c r="A53" s="80"/>
      <c r="B53" s="81"/>
      <c r="C53" s="82"/>
      <c r="D53" s="83"/>
      <c r="E53" s="83"/>
      <c r="F53" s="83"/>
      <c r="G53" s="83"/>
      <c r="H53" s="84"/>
      <c r="I53" s="81"/>
      <c r="J53" s="83"/>
      <c r="K53" s="85"/>
      <c r="L53" s="85"/>
      <c r="M53" s="86">
        <f>SUM(M52:M52)</f>
        <v>193</v>
      </c>
      <c r="N53" s="86"/>
      <c r="O53" s="85" t="s">
        <v>148</v>
      </c>
      <c r="P53" s="86">
        <f t="shared" ref="P53:CA53" si="121">SUM(P52:P52)</f>
        <v>1.7232142857142856</v>
      </c>
      <c r="Q53" s="86">
        <f t="shared" si="121"/>
        <v>20.678571428571427</v>
      </c>
      <c r="R53" s="86">
        <f t="shared" si="121"/>
        <v>0</v>
      </c>
      <c r="S53" s="86">
        <f t="shared" si="121"/>
        <v>0</v>
      </c>
      <c r="T53" s="86">
        <f t="shared" si="121"/>
        <v>0</v>
      </c>
      <c r="U53" s="86">
        <f t="shared" si="121"/>
        <v>0</v>
      </c>
      <c r="V53" s="86">
        <f t="shared" si="121"/>
        <v>0</v>
      </c>
      <c r="W53" s="86">
        <f t="shared" si="121"/>
        <v>0</v>
      </c>
      <c r="X53" s="86">
        <f t="shared" si="121"/>
        <v>0</v>
      </c>
      <c r="Y53" s="86">
        <f t="shared" si="121"/>
        <v>0</v>
      </c>
      <c r="Z53" s="86">
        <f t="shared" si="121"/>
        <v>0</v>
      </c>
      <c r="AA53" s="86">
        <f t="shared" si="121"/>
        <v>0</v>
      </c>
      <c r="AB53" s="86">
        <f t="shared" si="121"/>
        <v>0</v>
      </c>
      <c r="AC53" s="86">
        <f t="shared" si="121"/>
        <v>0</v>
      </c>
      <c r="AD53" s="86">
        <f t="shared" si="121"/>
        <v>0</v>
      </c>
      <c r="AE53" s="86">
        <f t="shared" si="121"/>
        <v>0</v>
      </c>
      <c r="AF53" s="86">
        <f t="shared" si="121"/>
        <v>0</v>
      </c>
      <c r="AG53" s="86">
        <f t="shared" si="121"/>
        <v>0</v>
      </c>
      <c r="AH53" s="86">
        <f t="shared" si="121"/>
        <v>0</v>
      </c>
      <c r="AI53" s="86">
        <f t="shared" si="121"/>
        <v>0</v>
      </c>
      <c r="AJ53" s="86">
        <f t="shared" si="121"/>
        <v>0</v>
      </c>
      <c r="AK53" s="86">
        <f t="shared" si="121"/>
        <v>0</v>
      </c>
      <c r="AL53" s="86">
        <f t="shared" si="121"/>
        <v>0</v>
      </c>
      <c r="AM53" s="86">
        <f t="shared" si="121"/>
        <v>0</v>
      </c>
      <c r="AN53" s="86">
        <f t="shared" si="121"/>
        <v>0</v>
      </c>
      <c r="AO53" s="86">
        <f t="shared" si="121"/>
        <v>0</v>
      </c>
      <c r="AP53" s="86">
        <f t="shared" si="121"/>
        <v>0</v>
      </c>
      <c r="AQ53" s="86">
        <f t="shared" si="121"/>
        <v>0</v>
      </c>
      <c r="AR53" s="86">
        <f t="shared" si="121"/>
        <v>0</v>
      </c>
      <c r="AS53" s="86">
        <f t="shared" si="121"/>
        <v>0</v>
      </c>
      <c r="AT53" s="86">
        <f t="shared" si="121"/>
        <v>0</v>
      </c>
      <c r="AU53" s="86">
        <f t="shared" si="121"/>
        <v>0</v>
      </c>
      <c r="AV53" s="86">
        <f t="shared" si="121"/>
        <v>0</v>
      </c>
      <c r="AW53" s="86">
        <f t="shared" si="121"/>
        <v>0</v>
      </c>
      <c r="AX53" s="86">
        <f t="shared" si="121"/>
        <v>0</v>
      </c>
      <c r="AY53" s="86">
        <f t="shared" si="121"/>
        <v>0</v>
      </c>
      <c r="AZ53" s="86">
        <f t="shared" si="121"/>
        <v>0</v>
      </c>
      <c r="BA53" s="86">
        <f t="shared" si="121"/>
        <v>0</v>
      </c>
      <c r="BB53" s="86">
        <f t="shared" si="121"/>
        <v>0</v>
      </c>
      <c r="BC53" s="86">
        <f t="shared" si="121"/>
        <v>0</v>
      </c>
      <c r="BD53" s="86">
        <f t="shared" si="121"/>
        <v>0</v>
      </c>
      <c r="BE53" s="86">
        <f t="shared" si="121"/>
        <v>0</v>
      </c>
      <c r="BF53" s="86">
        <f t="shared" si="121"/>
        <v>0</v>
      </c>
      <c r="BG53" s="86">
        <f t="shared" si="121"/>
        <v>0</v>
      </c>
      <c r="BH53" s="86">
        <f t="shared" si="121"/>
        <v>0</v>
      </c>
      <c r="BI53" s="86">
        <f t="shared" si="121"/>
        <v>0</v>
      </c>
      <c r="BJ53" s="86">
        <f t="shared" si="121"/>
        <v>0</v>
      </c>
      <c r="BK53" s="86">
        <f t="shared" si="121"/>
        <v>0</v>
      </c>
      <c r="BL53" s="86">
        <f t="shared" si="121"/>
        <v>0</v>
      </c>
      <c r="BM53" s="86">
        <f t="shared" si="121"/>
        <v>0</v>
      </c>
      <c r="BN53" s="86">
        <f t="shared" si="121"/>
        <v>0</v>
      </c>
      <c r="BO53" s="86">
        <f t="shared" si="121"/>
        <v>0</v>
      </c>
      <c r="BP53" s="86">
        <f t="shared" si="121"/>
        <v>0</v>
      </c>
      <c r="BQ53" s="86">
        <f t="shared" si="121"/>
        <v>0</v>
      </c>
      <c r="BR53" s="86">
        <f t="shared" si="121"/>
        <v>0</v>
      </c>
      <c r="BS53" s="86">
        <f t="shared" si="121"/>
        <v>0</v>
      </c>
      <c r="BT53" s="86">
        <f t="shared" si="121"/>
        <v>0</v>
      </c>
      <c r="BU53" s="86">
        <f t="shared" si="121"/>
        <v>0</v>
      </c>
      <c r="BV53" s="86">
        <f t="shared" si="121"/>
        <v>0</v>
      </c>
      <c r="BW53" s="86">
        <f t="shared" si="121"/>
        <v>0</v>
      </c>
      <c r="BX53" s="86">
        <f t="shared" si="121"/>
        <v>0</v>
      </c>
      <c r="BY53" s="86">
        <f t="shared" si="121"/>
        <v>0</v>
      </c>
      <c r="BZ53" s="86">
        <f t="shared" si="121"/>
        <v>174.04464285714286</v>
      </c>
      <c r="CA53" s="86">
        <f t="shared" si="121"/>
        <v>0</v>
      </c>
      <c r="CB53" s="86">
        <f t="shared" ref="CB53:DM53" si="122">SUM(CB52:CB52)</f>
        <v>0</v>
      </c>
      <c r="CC53" s="86">
        <f t="shared" si="122"/>
        <v>0</v>
      </c>
      <c r="CD53" s="86">
        <f t="shared" si="122"/>
        <v>0</v>
      </c>
      <c r="CE53" s="86">
        <f t="shared" si="122"/>
        <v>0</v>
      </c>
      <c r="CF53" s="86">
        <f t="shared" si="122"/>
        <v>0</v>
      </c>
      <c r="CG53" s="86">
        <f t="shared" si="122"/>
        <v>0</v>
      </c>
      <c r="CH53" s="86">
        <f t="shared" si="122"/>
        <v>0</v>
      </c>
      <c r="CI53" s="86">
        <f t="shared" si="122"/>
        <v>0</v>
      </c>
      <c r="CJ53" s="86">
        <f t="shared" si="122"/>
        <v>0</v>
      </c>
      <c r="CK53" s="86">
        <f t="shared" si="122"/>
        <v>0</v>
      </c>
      <c r="CL53" s="86">
        <f t="shared" si="122"/>
        <v>0</v>
      </c>
      <c r="CM53" s="86">
        <f t="shared" si="122"/>
        <v>0</v>
      </c>
      <c r="CN53" s="86">
        <f t="shared" si="122"/>
        <v>0</v>
      </c>
      <c r="CO53" s="86">
        <f t="shared" si="122"/>
        <v>0</v>
      </c>
      <c r="CP53" s="86">
        <f t="shared" si="122"/>
        <v>0</v>
      </c>
      <c r="CQ53" s="86">
        <f t="shared" si="122"/>
        <v>0</v>
      </c>
      <c r="CR53" s="86">
        <f t="shared" si="122"/>
        <v>0</v>
      </c>
      <c r="CS53" s="86">
        <f t="shared" si="122"/>
        <v>0</v>
      </c>
      <c r="CT53" s="86">
        <f t="shared" si="122"/>
        <v>0</v>
      </c>
      <c r="CU53" s="86">
        <f t="shared" si="122"/>
        <v>0</v>
      </c>
      <c r="CV53" s="86">
        <f t="shared" si="122"/>
        <v>0</v>
      </c>
      <c r="CW53" s="86">
        <f t="shared" si="122"/>
        <v>0</v>
      </c>
      <c r="CX53" s="86">
        <f t="shared" si="122"/>
        <v>0</v>
      </c>
      <c r="CY53" s="86">
        <f t="shared" si="122"/>
        <v>0</v>
      </c>
      <c r="CZ53" s="86">
        <f t="shared" si="122"/>
        <v>0</v>
      </c>
      <c r="DA53" s="86">
        <f t="shared" si="122"/>
        <v>0</v>
      </c>
      <c r="DB53" s="86">
        <f t="shared" si="122"/>
        <v>0</v>
      </c>
      <c r="DC53" s="86">
        <f t="shared" si="122"/>
        <v>0</v>
      </c>
      <c r="DD53" s="86">
        <f t="shared" si="122"/>
        <v>0</v>
      </c>
      <c r="DE53" s="86">
        <f t="shared" si="122"/>
        <v>0</v>
      </c>
      <c r="DF53" s="86">
        <f t="shared" si="122"/>
        <v>0</v>
      </c>
      <c r="DG53" s="86">
        <f t="shared" si="122"/>
        <v>0</v>
      </c>
      <c r="DH53" s="86">
        <f t="shared" si="122"/>
        <v>0</v>
      </c>
      <c r="DI53" s="86">
        <f t="shared" si="122"/>
        <v>0</v>
      </c>
      <c r="DJ53" s="86">
        <f t="shared" si="122"/>
        <v>0</v>
      </c>
      <c r="DK53" s="86">
        <f t="shared" si="122"/>
        <v>0</v>
      </c>
      <c r="DL53" s="86">
        <f t="shared" si="122"/>
        <v>0</v>
      </c>
      <c r="DM53" s="86">
        <f t="shared" si="122"/>
        <v>0</v>
      </c>
      <c r="DN53" s="76">
        <f t="shared" ref="DN53" si="123">SUM(Q53:DM53)-P53</f>
        <v>193</v>
      </c>
      <c r="DO53" s="76">
        <f t="shared" ref="DO53" si="124">DN53-M53</f>
        <v>0</v>
      </c>
    </row>
    <row r="54" spans="1:119" ht="15" customHeight="1" x14ac:dyDescent="0.25">
      <c r="A54" s="64">
        <v>45903</v>
      </c>
      <c r="B54" s="65">
        <v>4167</v>
      </c>
      <c r="C54" s="65">
        <v>6712</v>
      </c>
      <c r="D54" s="66" t="s">
        <v>393</v>
      </c>
      <c r="E54" s="67" t="s">
        <v>408</v>
      </c>
      <c r="F54" s="67" t="s">
        <v>409</v>
      </c>
      <c r="G54" s="67" t="s">
        <v>410</v>
      </c>
      <c r="H54" s="68" t="s">
        <v>411</v>
      </c>
      <c r="I54" s="69"/>
      <c r="J54" s="66" t="s">
        <v>329</v>
      </c>
      <c r="K54" s="70">
        <v>1</v>
      </c>
      <c r="L54" s="70">
        <v>35</v>
      </c>
      <c r="M54" s="71">
        <f t="shared" ref="M54" si="125">K54*L54</f>
        <v>35</v>
      </c>
      <c r="N54" s="66"/>
      <c r="O54" s="72" t="s">
        <v>148</v>
      </c>
      <c r="P54" s="73">
        <f>M54/1.12*0.02</f>
        <v>0.62499999999999989</v>
      </c>
      <c r="Q54" s="74">
        <f t="shared" ref="Q54" si="126">M54/1.12*0.12</f>
        <v>3.7499999999999996</v>
      </c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75"/>
      <c r="AQ54" s="66"/>
      <c r="AR54" s="66"/>
      <c r="AS54" s="66"/>
      <c r="AT54" s="75">
        <f>M54+P54-Q54</f>
        <v>31.875</v>
      </c>
      <c r="AU54" s="66"/>
      <c r="AV54" s="66"/>
      <c r="AW54" s="66"/>
      <c r="AX54" s="66"/>
      <c r="AY54" s="66"/>
      <c r="AZ54" s="75"/>
      <c r="BA54" s="66"/>
      <c r="BB54" s="75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75"/>
      <c r="BV54" s="66"/>
      <c r="BW54" s="66"/>
      <c r="BX54" s="75"/>
      <c r="BY54" s="66"/>
      <c r="BZ54" s="75"/>
      <c r="CA54" s="66"/>
      <c r="CB54" s="75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75"/>
      <c r="CT54" s="66"/>
      <c r="CU54" s="66"/>
      <c r="CV54" s="66"/>
      <c r="CW54" s="66"/>
      <c r="CX54" s="66"/>
      <c r="CY54" s="75"/>
      <c r="CZ54" s="66"/>
      <c r="DA54" s="75"/>
      <c r="DB54" s="75"/>
      <c r="DC54" s="75"/>
      <c r="DD54" s="75"/>
      <c r="DE54" s="75"/>
      <c r="DF54" s="75"/>
      <c r="DG54" s="66"/>
      <c r="DH54" s="75"/>
      <c r="DI54" s="66"/>
      <c r="DJ54" s="66"/>
      <c r="DK54" s="66"/>
      <c r="DL54" s="66"/>
      <c r="DM54" s="66"/>
      <c r="DN54" s="76">
        <f>SUM(Q54:DM54)-P54</f>
        <v>35</v>
      </c>
      <c r="DO54" s="76">
        <f>DN54-M54</f>
        <v>0</v>
      </c>
    </row>
    <row r="55" spans="1:119" ht="15" customHeight="1" x14ac:dyDescent="0.25">
      <c r="A55" s="128"/>
      <c r="B55" s="129"/>
      <c r="C55" s="130"/>
      <c r="D55" s="131"/>
      <c r="E55" s="131"/>
      <c r="F55" s="131"/>
      <c r="G55" s="131"/>
      <c r="H55" s="132"/>
      <c r="I55" s="129"/>
      <c r="J55" s="131"/>
      <c r="K55" s="133"/>
      <c r="L55" s="133"/>
      <c r="M55" s="134">
        <f>SUM(M54:M54)</f>
        <v>35</v>
      </c>
      <c r="N55" s="134">
        <f>M55+M53+M51+M49</f>
        <v>2368.0983000000001</v>
      </c>
      <c r="O55" s="133" t="s">
        <v>148</v>
      </c>
      <c r="P55" s="134">
        <f t="shared" ref="P55:CA55" si="127">SUM(P54:P54)</f>
        <v>0.62499999999999989</v>
      </c>
      <c r="Q55" s="134">
        <f t="shared" si="127"/>
        <v>3.7499999999999996</v>
      </c>
      <c r="R55" s="134">
        <f t="shared" si="127"/>
        <v>0</v>
      </c>
      <c r="S55" s="134">
        <f t="shared" si="127"/>
        <v>0</v>
      </c>
      <c r="T55" s="134">
        <f t="shared" si="127"/>
        <v>0</v>
      </c>
      <c r="U55" s="134">
        <f t="shared" si="127"/>
        <v>0</v>
      </c>
      <c r="V55" s="134">
        <f t="shared" si="127"/>
        <v>0</v>
      </c>
      <c r="W55" s="134">
        <f t="shared" si="127"/>
        <v>0</v>
      </c>
      <c r="X55" s="134">
        <f t="shared" si="127"/>
        <v>0</v>
      </c>
      <c r="Y55" s="134">
        <f t="shared" si="127"/>
        <v>0</v>
      </c>
      <c r="Z55" s="134">
        <f t="shared" si="127"/>
        <v>0</v>
      </c>
      <c r="AA55" s="134">
        <f t="shared" si="127"/>
        <v>0</v>
      </c>
      <c r="AB55" s="134">
        <f t="shared" si="127"/>
        <v>0</v>
      </c>
      <c r="AC55" s="134">
        <f t="shared" si="127"/>
        <v>0</v>
      </c>
      <c r="AD55" s="134">
        <f t="shared" si="127"/>
        <v>0</v>
      </c>
      <c r="AE55" s="134">
        <f t="shared" si="127"/>
        <v>0</v>
      </c>
      <c r="AF55" s="134">
        <f t="shared" si="127"/>
        <v>0</v>
      </c>
      <c r="AG55" s="134">
        <f t="shared" si="127"/>
        <v>0</v>
      </c>
      <c r="AH55" s="134">
        <f t="shared" si="127"/>
        <v>0</v>
      </c>
      <c r="AI55" s="134">
        <f t="shared" si="127"/>
        <v>0</v>
      </c>
      <c r="AJ55" s="134">
        <f t="shared" si="127"/>
        <v>0</v>
      </c>
      <c r="AK55" s="134">
        <f t="shared" si="127"/>
        <v>0</v>
      </c>
      <c r="AL55" s="134">
        <f t="shared" si="127"/>
        <v>0</v>
      </c>
      <c r="AM55" s="134">
        <f t="shared" si="127"/>
        <v>0</v>
      </c>
      <c r="AN55" s="134">
        <f t="shared" si="127"/>
        <v>0</v>
      </c>
      <c r="AO55" s="134">
        <f t="shared" si="127"/>
        <v>0</v>
      </c>
      <c r="AP55" s="134">
        <f t="shared" si="127"/>
        <v>0</v>
      </c>
      <c r="AQ55" s="134">
        <f t="shared" si="127"/>
        <v>0</v>
      </c>
      <c r="AR55" s="134">
        <f t="shared" si="127"/>
        <v>0</v>
      </c>
      <c r="AS55" s="134">
        <f t="shared" si="127"/>
        <v>0</v>
      </c>
      <c r="AT55" s="134">
        <f t="shared" si="127"/>
        <v>31.875</v>
      </c>
      <c r="AU55" s="134">
        <f t="shared" si="127"/>
        <v>0</v>
      </c>
      <c r="AV55" s="134">
        <f t="shared" si="127"/>
        <v>0</v>
      </c>
      <c r="AW55" s="134">
        <f t="shared" si="127"/>
        <v>0</v>
      </c>
      <c r="AX55" s="134">
        <f t="shared" si="127"/>
        <v>0</v>
      </c>
      <c r="AY55" s="134">
        <f t="shared" si="127"/>
        <v>0</v>
      </c>
      <c r="AZ55" s="134">
        <f t="shared" si="127"/>
        <v>0</v>
      </c>
      <c r="BA55" s="134">
        <f t="shared" si="127"/>
        <v>0</v>
      </c>
      <c r="BB55" s="134">
        <f t="shared" si="127"/>
        <v>0</v>
      </c>
      <c r="BC55" s="134">
        <f t="shared" si="127"/>
        <v>0</v>
      </c>
      <c r="BD55" s="134">
        <f t="shared" si="127"/>
        <v>0</v>
      </c>
      <c r="BE55" s="134">
        <f t="shared" si="127"/>
        <v>0</v>
      </c>
      <c r="BF55" s="134">
        <f t="shared" si="127"/>
        <v>0</v>
      </c>
      <c r="BG55" s="134">
        <f t="shared" si="127"/>
        <v>0</v>
      </c>
      <c r="BH55" s="134">
        <f t="shared" si="127"/>
        <v>0</v>
      </c>
      <c r="BI55" s="134">
        <f t="shared" si="127"/>
        <v>0</v>
      </c>
      <c r="BJ55" s="134">
        <f t="shared" si="127"/>
        <v>0</v>
      </c>
      <c r="BK55" s="134">
        <f t="shared" si="127"/>
        <v>0</v>
      </c>
      <c r="BL55" s="134">
        <f t="shared" si="127"/>
        <v>0</v>
      </c>
      <c r="BM55" s="134">
        <f t="shared" si="127"/>
        <v>0</v>
      </c>
      <c r="BN55" s="134">
        <f t="shared" si="127"/>
        <v>0</v>
      </c>
      <c r="BO55" s="134">
        <f t="shared" si="127"/>
        <v>0</v>
      </c>
      <c r="BP55" s="134">
        <f t="shared" si="127"/>
        <v>0</v>
      </c>
      <c r="BQ55" s="134">
        <f t="shared" si="127"/>
        <v>0</v>
      </c>
      <c r="BR55" s="134">
        <f t="shared" si="127"/>
        <v>0</v>
      </c>
      <c r="BS55" s="134">
        <f t="shared" si="127"/>
        <v>0</v>
      </c>
      <c r="BT55" s="134">
        <f t="shared" si="127"/>
        <v>0</v>
      </c>
      <c r="BU55" s="134">
        <f t="shared" si="127"/>
        <v>0</v>
      </c>
      <c r="BV55" s="134">
        <f t="shared" si="127"/>
        <v>0</v>
      </c>
      <c r="BW55" s="134">
        <f t="shared" si="127"/>
        <v>0</v>
      </c>
      <c r="BX55" s="134">
        <f t="shared" si="127"/>
        <v>0</v>
      </c>
      <c r="BY55" s="134">
        <f t="shared" si="127"/>
        <v>0</v>
      </c>
      <c r="BZ55" s="134">
        <f t="shared" si="127"/>
        <v>0</v>
      </c>
      <c r="CA55" s="134">
        <f t="shared" si="127"/>
        <v>0</v>
      </c>
      <c r="CB55" s="134">
        <f t="shared" ref="CB55:DM55" si="128">SUM(CB54:CB54)</f>
        <v>0</v>
      </c>
      <c r="CC55" s="134">
        <f t="shared" si="128"/>
        <v>0</v>
      </c>
      <c r="CD55" s="134">
        <f t="shared" si="128"/>
        <v>0</v>
      </c>
      <c r="CE55" s="134">
        <f t="shared" si="128"/>
        <v>0</v>
      </c>
      <c r="CF55" s="134">
        <f t="shared" si="128"/>
        <v>0</v>
      </c>
      <c r="CG55" s="134">
        <f t="shared" si="128"/>
        <v>0</v>
      </c>
      <c r="CH55" s="134">
        <f t="shared" si="128"/>
        <v>0</v>
      </c>
      <c r="CI55" s="134">
        <f t="shared" si="128"/>
        <v>0</v>
      </c>
      <c r="CJ55" s="134">
        <f t="shared" si="128"/>
        <v>0</v>
      </c>
      <c r="CK55" s="134">
        <f t="shared" si="128"/>
        <v>0</v>
      </c>
      <c r="CL55" s="134">
        <f t="shared" si="128"/>
        <v>0</v>
      </c>
      <c r="CM55" s="134">
        <f t="shared" si="128"/>
        <v>0</v>
      </c>
      <c r="CN55" s="134">
        <f t="shared" si="128"/>
        <v>0</v>
      </c>
      <c r="CO55" s="134">
        <f t="shared" si="128"/>
        <v>0</v>
      </c>
      <c r="CP55" s="134">
        <f t="shared" si="128"/>
        <v>0</v>
      </c>
      <c r="CQ55" s="134">
        <f t="shared" si="128"/>
        <v>0</v>
      </c>
      <c r="CR55" s="134">
        <f t="shared" si="128"/>
        <v>0</v>
      </c>
      <c r="CS55" s="134">
        <f t="shared" si="128"/>
        <v>0</v>
      </c>
      <c r="CT55" s="134">
        <f t="shared" si="128"/>
        <v>0</v>
      </c>
      <c r="CU55" s="134">
        <f t="shared" si="128"/>
        <v>0</v>
      </c>
      <c r="CV55" s="134">
        <f t="shared" si="128"/>
        <v>0</v>
      </c>
      <c r="CW55" s="134">
        <f t="shared" si="128"/>
        <v>0</v>
      </c>
      <c r="CX55" s="134">
        <f t="shared" si="128"/>
        <v>0</v>
      </c>
      <c r="CY55" s="134">
        <f t="shared" si="128"/>
        <v>0</v>
      </c>
      <c r="CZ55" s="134">
        <f t="shared" si="128"/>
        <v>0</v>
      </c>
      <c r="DA55" s="134">
        <f t="shared" si="128"/>
        <v>0</v>
      </c>
      <c r="DB55" s="134">
        <f t="shared" si="128"/>
        <v>0</v>
      </c>
      <c r="DC55" s="134">
        <f t="shared" si="128"/>
        <v>0</v>
      </c>
      <c r="DD55" s="134">
        <f t="shared" si="128"/>
        <v>0</v>
      </c>
      <c r="DE55" s="134">
        <f t="shared" si="128"/>
        <v>0</v>
      </c>
      <c r="DF55" s="134">
        <f t="shared" si="128"/>
        <v>0</v>
      </c>
      <c r="DG55" s="134">
        <f t="shared" si="128"/>
        <v>0</v>
      </c>
      <c r="DH55" s="134">
        <f t="shared" si="128"/>
        <v>0</v>
      </c>
      <c r="DI55" s="134">
        <f t="shared" si="128"/>
        <v>0</v>
      </c>
      <c r="DJ55" s="134">
        <f t="shared" si="128"/>
        <v>0</v>
      </c>
      <c r="DK55" s="134">
        <f t="shared" si="128"/>
        <v>0</v>
      </c>
      <c r="DL55" s="134">
        <f t="shared" si="128"/>
        <v>0</v>
      </c>
      <c r="DM55" s="134">
        <f t="shared" si="128"/>
        <v>0</v>
      </c>
      <c r="DN55" s="135">
        <f t="shared" ref="DN55" si="129">SUM(Q55:DM55)-P55</f>
        <v>35</v>
      </c>
      <c r="DO55" s="135">
        <f t="shared" ref="DO55" si="130">DN55-M55</f>
        <v>0</v>
      </c>
    </row>
    <row r="56" spans="1:119" ht="15" customHeight="1" x14ac:dyDescent="0.25">
      <c r="A56" s="64">
        <v>45902</v>
      </c>
      <c r="B56" s="65">
        <v>4173</v>
      </c>
      <c r="C56" s="65">
        <v>6713</v>
      </c>
      <c r="D56" s="66" t="s">
        <v>668</v>
      </c>
      <c r="E56" s="67" t="s">
        <v>391</v>
      </c>
      <c r="F56" s="67"/>
      <c r="G56" s="67"/>
      <c r="H56" s="68" t="s">
        <v>413</v>
      </c>
      <c r="I56" s="69"/>
      <c r="J56" s="66" t="s">
        <v>392</v>
      </c>
      <c r="K56" s="70">
        <v>1</v>
      </c>
      <c r="L56" s="70">
        <v>371.5</v>
      </c>
      <c r="M56" s="71">
        <f t="shared" ref="M56" si="131">K56*L56</f>
        <v>371.5</v>
      </c>
      <c r="N56" s="66"/>
      <c r="O56" s="72" t="s">
        <v>304</v>
      </c>
      <c r="P56" s="73"/>
      <c r="Q56" s="74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75"/>
      <c r="AQ56" s="66"/>
      <c r="AR56" s="66"/>
      <c r="AS56" s="66"/>
      <c r="AT56" s="75">
        <f>M56+P56-Q56</f>
        <v>371.5</v>
      </c>
      <c r="AU56" s="66"/>
      <c r="AV56" s="66"/>
      <c r="AW56" s="66"/>
      <c r="AX56" s="66"/>
      <c r="AY56" s="66"/>
      <c r="AZ56" s="75"/>
      <c r="BA56" s="66"/>
      <c r="BB56" s="75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75"/>
      <c r="BV56" s="66"/>
      <c r="BW56" s="66"/>
      <c r="BX56" s="75"/>
      <c r="BY56" s="66"/>
      <c r="BZ56" s="75"/>
      <c r="CA56" s="66"/>
      <c r="CB56" s="75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75"/>
      <c r="CT56" s="66"/>
      <c r="CU56" s="66"/>
      <c r="CV56" s="66"/>
      <c r="CW56" s="66"/>
      <c r="CX56" s="66"/>
      <c r="CY56" s="75"/>
      <c r="CZ56" s="66"/>
      <c r="DA56" s="75"/>
      <c r="DB56" s="75"/>
      <c r="DC56" s="75"/>
      <c r="DD56" s="75"/>
      <c r="DE56" s="75"/>
      <c r="DF56" s="75"/>
      <c r="DG56" s="66"/>
      <c r="DH56" s="75"/>
      <c r="DI56" s="66"/>
      <c r="DJ56" s="66"/>
      <c r="DK56" s="66"/>
      <c r="DL56" s="66"/>
      <c r="DM56" s="66"/>
      <c r="DN56" s="76">
        <f>SUM(Q56:DM56)-P56</f>
        <v>371.5</v>
      </c>
      <c r="DO56" s="76">
        <f>DN56-M56</f>
        <v>0</v>
      </c>
    </row>
    <row r="57" spans="1:119" ht="15" customHeight="1" x14ac:dyDescent="0.25">
      <c r="A57" s="128"/>
      <c r="B57" s="129"/>
      <c r="C57" s="130"/>
      <c r="D57" s="131"/>
      <c r="E57" s="131"/>
      <c r="F57" s="131"/>
      <c r="G57" s="131"/>
      <c r="H57" s="132"/>
      <c r="I57" s="129"/>
      <c r="J57" s="131"/>
      <c r="K57" s="133"/>
      <c r="L57" s="133"/>
      <c r="M57" s="134">
        <f>SUM(M56:M56)</f>
        <v>371.5</v>
      </c>
      <c r="N57" s="134">
        <f>M57</f>
        <v>371.5</v>
      </c>
      <c r="O57" s="133" t="s">
        <v>304</v>
      </c>
      <c r="P57" s="134"/>
      <c r="Q57" s="134"/>
      <c r="R57" s="134">
        <f t="shared" ref="R57:CC57" si="132">SUM(R56:R56)</f>
        <v>0</v>
      </c>
      <c r="S57" s="134">
        <f t="shared" si="132"/>
        <v>0</v>
      </c>
      <c r="T57" s="134">
        <f t="shared" si="132"/>
        <v>0</v>
      </c>
      <c r="U57" s="134">
        <f t="shared" si="132"/>
        <v>0</v>
      </c>
      <c r="V57" s="134">
        <f t="shared" si="132"/>
        <v>0</v>
      </c>
      <c r="W57" s="134">
        <f t="shared" si="132"/>
        <v>0</v>
      </c>
      <c r="X57" s="134">
        <f t="shared" si="132"/>
        <v>0</v>
      </c>
      <c r="Y57" s="134">
        <f t="shared" si="132"/>
        <v>0</v>
      </c>
      <c r="Z57" s="134">
        <f t="shared" si="132"/>
        <v>0</v>
      </c>
      <c r="AA57" s="134">
        <f t="shared" si="132"/>
        <v>0</v>
      </c>
      <c r="AB57" s="134">
        <f t="shared" si="132"/>
        <v>0</v>
      </c>
      <c r="AC57" s="134">
        <f t="shared" si="132"/>
        <v>0</v>
      </c>
      <c r="AD57" s="134">
        <f t="shared" si="132"/>
        <v>0</v>
      </c>
      <c r="AE57" s="134">
        <f t="shared" si="132"/>
        <v>0</v>
      </c>
      <c r="AF57" s="134">
        <f t="shared" si="132"/>
        <v>0</v>
      </c>
      <c r="AG57" s="134">
        <f t="shared" si="132"/>
        <v>0</v>
      </c>
      <c r="AH57" s="134">
        <f t="shared" si="132"/>
        <v>0</v>
      </c>
      <c r="AI57" s="134">
        <f t="shared" si="132"/>
        <v>0</v>
      </c>
      <c r="AJ57" s="134">
        <f t="shared" si="132"/>
        <v>0</v>
      </c>
      <c r="AK57" s="134">
        <f t="shared" si="132"/>
        <v>0</v>
      </c>
      <c r="AL57" s="134">
        <f t="shared" si="132"/>
        <v>0</v>
      </c>
      <c r="AM57" s="134">
        <f t="shared" si="132"/>
        <v>0</v>
      </c>
      <c r="AN57" s="134">
        <f t="shared" si="132"/>
        <v>0</v>
      </c>
      <c r="AO57" s="134">
        <f t="shared" si="132"/>
        <v>0</v>
      </c>
      <c r="AP57" s="134">
        <f t="shared" si="132"/>
        <v>0</v>
      </c>
      <c r="AQ57" s="134">
        <f t="shared" si="132"/>
        <v>0</v>
      </c>
      <c r="AR57" s="134">
        <f t="shared" si="132"/>
        <v>0</v>
      </c>
      <c r="AS57" s="134">
        <f t="shared" si="132"/>
        <v>0</v>
      </c>
      <c r="AT57" s="134">
        <f t="shared" si="132"/>
        <v>371.5</v>
      </c>
      <c r="AU57" s="134">
        <f t="shared" si="132"/>
        <v>0</v>
      </c>
      <c r="AV57" s="134">
        <f t="shared" si="132"/>
        <v>0</v>
      </c>
      <c r="AW57" s="134">
        <f t="shared" si="132"/>
        <v>0</v>
      </c>
      <c r="AX57" s="134">
        <f t="shared" si="132"/>
        <v>0</v>
      </c>
      <c r="AY57" s="134">
        <f t="shared" si="132"/>
        <v>0</v>
      </c>
      <c r="AZ57" s="134">
        <f t="shared" si="132"/>
        <v>0</v>
      </c>
      <c r="BA57" s="134">
        <f t="shared" si="132"/>
        <v>0</v>
      </c>
      <c r="BB57" s="134">
        <f t="shared" si="132"/>
        <v>0</v>
      </c>
      <c r="BC57" s="134">
        <f t="shared" si="132"/>
        <v>0</v>
      </c>
      <c r="BD57" s="134">
        <f t="shared" si="132"/>
        <v>0</v>
      </c>
      <c r="BE57" s="134">
        <f t="shared" si="132"/>
        <v>0</v>
      </c>
      <c r="BF57" s="134">
        <f t="shared" si="132"/>
        <v>0</v>
      </c>
      <c r="BG57" s="134">
        <f t="shared" si="132"/>
        <v>0</v>
      </c>
      <c r="BH57" s="134">
        <f t="shared" si="132"/>
        <v>0</v>
      </c>
      <c r="BI57" s="134">
        <f t="shared" si="132"/>
        <v>0</v>
      </c>
      <c r="BJ57" s="134">
        <f t="shared" si="132"/>
        <v>0</v>
      </c>
      <c r="BK57" s="134">
        <f t="shared" si="132"/>
        <v>0</v>
      </c>
      <c r="BL57" s="134">
        <f t="shared" si="132"/>
        <v>0</v>
      </c>
      <c r="BM57" s="134">
        <f t="shared" si="132"/>
        <v>0</v>
      </c>
      <c r="BN57" s="134">
        <f t="shared" si="132"/>
        <v>0</v>
      </c>
      <c r="BO57" s="134">
        <f t="shared" si="132"/>
        <v>0</v>
      </c>
      <c r="BP57" s="134">
        <f t="shared" si="132"/>
        <v>0</v>
      </c>
      <c r="BQ57" s="134">
        <f t="shared" si="132"/>
        <v>0</v>
      </c>
      <c r="BR57" s="134">
        <f t="shared" si="132"/>
        <v>0</v>
      </c>
      <c r="BS57" s="134">
        <f t="shared" si="132"/>
        <v>0</v>
      </c>
      <c r="BT57" s="134">
        <f t="shared" si="132"/>
        <v>0</v>
      </c>
      <c r="BU57" s="134">
        <f t="shared" si="132"/>
        <v>0</v>
      </c>
      <c r="BV57" s="134">
        <f t="shared" si="132"/>
        <v>0</v>
      </c>
      <c r="BW57" s="134">
        <f t="shared" si="132"/>
        <v>0</v>
      </c>
      <c r="BX57" s="134">
        <f t="shared" si="132"/>
        <v>0</v>
      </c>
      <c r="BY57" s="134">
        <f t="shared" si="132"/>
        <v>0</v>
      </c>
      <c r="BZ57" s="134">
        <f t="shared" si="132"/>
        <v>0</v>
      </c>
      <c r="CA57" s="134">
        <f t="shared" si="132"/>
        <v>0</v>
      </c>
      <c r="CB57" s="134">
        <f t="shared" si="132"/>
        <v>0</v>
      </c>
      <c r="CC57" s="134">
        <f t="shared" si="132"/>
        <v>0</v>
      </c>
      <c r="CD57" s="134">
        <f t="shared" ref="CD57:DM57" si="133">SUM(CD56:CD56)</f>
        <v>0</v>
      </c>
      <c r="CE57" s="134">
        <f t="shared" si="133"/>
        <v>0</v>
      </c>
      <c r="CF57" s="134">
        <f t="shared" si="133"/>
        <v>0</v>
      </c>
      <c r="CG57" s="134">
        <f t="shared" si="133"/>
        <v>0</v>
      </c>
      <c r="CH57" s="134">
        <f t="shared" si="133"/>
        <v>0</v>
      </c>
      <c r="CI57" s="134">
        <f t="shared" si="133"/>
        <v>0</v>
      </c>
      <c r="CJ57" s="134">
        <f t="shared" si="133"/>
        <v>0</v>
      </c>
      <c r="CK57" s="134">
        <f t="shared" si="133"/>
        <v>0</v>
      </c>
      <c r="CL57" s="134">
        <f t="shared" si="133"/>
        <v>0</v>
      </c>
      <c r="CM57" s="134">
        <f t="shared" si="133"/>
        <v>0</v>
      </c>
      <c r="CN57" s="134">
        <f t="shared" si="133"/>
        <v>0</v>
      </c>
      <c r="CO57" s="134">
        <f t="shared" si="133"/>
        <v>0</v>
      </c>
      <c r="CP57" s="134">
        <f t="shared" si="133"/>
        <v>0</v>
      </c>
      <c r="CQ57" s="134">
        <f t="shared" si="133"/>
        <v>0</v>
      </c>
      <c r="CR57" s="134">
        <f t="shared" si="133"/>
        <v>0</v>
      </c>
      <c r="CS57" s="134">
        <f t="shared" si="133"/>
        <v>0</v>
      </c>
      <c r="CT57" s="134">
        <f t="shared" si="133"/>
        <v>0</v>
      </c>
      <c r="CU57" s="134">
        <f t="shared" si="133"/>
        <v>0</v>
      </c>
      <c r="CV57" s="134">
        <f t="shared" si="133"/>
        <v>0</v>
      </c>
      <c r="CW57" s="134">
        <f t="shared" si="133"/>
        <v>0</v>
      </c>
      <c r="CX57" s="134">
        <f t="shared" si="133"/>
        <v>0</v>
      </c>
      <c r="CY57" s="134">
        <f t="shared" si="133"/>
        <v>0</v>
      </c>
      <c r="CZ57" s="134">
        <f t="shared" si="133"/>
        <v>0</v>
      </c>
      <c r="DA57" s="134">
        <f t="shared" si="133"/>
        <v>0</v>
      </c>
      <c r="DB57" s="134">
        <f t="shared" si="133"/>
        <v>0</v>
      </c>
      <c r="DC57" s="134">
        <f t="shared" si="133"/>
        <v>0</v>
      </c>
      <c r="DD57" s="134">
        <f t="shared" si="133"/>
        <v>0</v>
      </c>
      <c r="DE57" s="134">
        <f t="shared" si="133"/>
        <v>0</v>
      </c>
      <c r="DF57" s="134">
        <f t="shared" si="133"/>
        <v>0</v>
      </c>
      <c r="DG57" s="134">
        <f t="shared" si="133"/>
        <v>0</v>
      </c>
      <c r="DH57" s="134">
        <f t="shared" si="133"/>
        <v>0</v>
      </c>
      <c r="DI57" s="134">
        <f t="shared" si="133"/>
        <v>0</v>
      </c>
      <c r="DJ57" s="134">
        <f t="shared" si="133"/>
        <v>0</v>
      </c>
      <c r="DK57" s="134">
        <f t="shared" si="133"/>
        <v>0</v>
      </c>
      <c r="DL57" s="134">
        <f t="shared" si="133"/>
        <v>0</v>
      </c>
      <c r="DM57" s="134">
        <f t="shared" si="133"/>
        <v>0</v>
      </c>
      <c r="DN57" s="135">
        <f t="shared" ref="DN57" si="134">SUM(Q57:DM57)-P57</f>
        <v>371.5</v>
      </c>
      <c r="DO57" s="135">
        <f t="shared" ref="DO57" si="135">DN57-M57</f>
        <v>0</v>
      </c>
    </row>
    <row r="58" spans="1:119" ht="15" customHeight="1" x14ac:dyDescent="0.25">
      <c r="A58" s="64">
        <v>45899</v>
      </c>
      <c r="B58" s="65">
        <v>4160</v>
      </c>
      <c r="C58" s="65">
        <v>6714</v>
      </c>
      <c r="D58" s="66" t="s">
        <v>324</v>
      </c>
      <c r="E58" s="67" t="s">
        <v>367</v>
      </c>
      <c r="F58" s="67"/>
      <c r="G58" s="67" t="s">
        <v>414</v>
      </c>
      <c r="H58" s="68" t="s">
        <v>415</v>
      </c>
      <c r="I58" s="69"/>
      <c r="J58" s="66" t="s">
        <v>416</v>
      </c>
      <c r="K58" s="70">
        <v>1</v>
      </c>
      <c r="L58" s="70">
        <v>1970.34</v>
      </c>
      <c r="M58" s="71">
        <f t="shared" ref="M58" si="136">K58*L58</f>
        <v>1970.34</v>
      </c>
      <c r="N58" s="66"/>
      <c r="O58" s="72" t="s">
        <v>148</v>
      </c>
      <c r="P58" s="73">
        <f>M58/1.12*0.02</f>
        <v>35.184642857142855</v>
      </c>
      <c r="Q58" s="74">
        <f t="shared" ref="Q58" si="137">M58/1.12*0.12</f>
        <v>211.10785714285711</v>
      </c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75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75"/>
      <c r="AQ58" s="66"/>
      <c r="AR58" s="66"/>
      <c r="AS58" s="66"/>
      <c r="AT58" s="75"/>
      <c r="AU58" s="66"/>
      <c r="AV58" s="66"/>
      <c r="AW58" s="66"/>
      <c r="AX58" s="66"/>
      <c r="AY58" s="66"/>
      <c r="AZ58" s="75"/>
      <c r="BA58" s="66"/>
      <c r="BB58" s="75"/>
      <c r="BC58" s="66"/>
      <c r="BD58" s="66"/>
      <c r="BE58" s="75">
        <f>M58+P58-Q58</f>
        <v>1794.4167857142857</v>
      </c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75"/>
      <c r="BV58" s="66"/>
      <c r="BW58" s="66"/>
      <c r="BX58" s="75"/>
      <c r="BY58" s="66"/>
      <c r="BZ58" s="75"/>
      <c r="CA58" s="66"/>
      <c r="CB58" s="75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75"/>
      <c r="CT58" s="66"/>
      <c r="CU58" s="66"/>
      <c r="CV58" s="66"/>
      <c r="CW58" s="66"/>
      <c r="CX58" s="66"/>
      <c r="CY58" s="75"/>
      <c r="CZ58" s="66"/>
      <c r="DA58" s="75"/>
      <c r="DB58" s="75"/>
      <c r="DC58" s="75"/>
      <c r="DD58" s="75"/>
      <c r="DE58" s="75"/>
      <c r="DF58" s="75"/>
      <c r="DG58" s="66"/>
      <c r="DH58" s="75"/>
      <c r="DI58" s="66"/>
      <c r="DJ58" s="66"/>
      <c r="DK58" s="66"/>
      <c r="DL58" s="66"/>
      <c r="DM58" s="66"/>
      <c r="DN58" s="76">
        <f>SUM(Q58:DM58)-P58</f>
        <v>1970.34</v>
      </c>
      <c r="DO58" s="76">
        <f>DN58-M58</f>
        <v>0</v>
      </c>
    </row>
    <row r="59" spans="1:119" ht="15" customHeight="1" x14ac:dyDescent="0.25">
      <c r="A59" s="80"/>
      <c r="B59" s="81"/>
      <c r="C59" s="82"/>
      <c r="D59" s="83"/>
      <c r="E59" s="83"/>
      <c r="F59" s="83"/>
      <c r="G59" s="83"/>
      <c r="H59" s="84"/>
      <c r="I59" s="81"/>
      <c r="J59" s="83"/>
      <c r="K59" s="85"/>
      <c r="L59" s="85"/>
      <c r="M59" s="86">
        <f>SUM(M58:M58)</f>
        <v>1970.34</v>
      </c>
      <c r="N59" s="86"/>
      <c r="O59" s="85" t="s">
        <v>148</v>
      </c>
      <c r="P59" s="86">
        <f t="shared" ref="P59:CA59" si="138">SUM(P58:P58)</f>
        <v>35.184642857142855</v>
      </c>
      <c r="Q59" s="86">
        <f t="shared" si="138"/>
        <v>211.10785714285711</v>
      </c>
      <c r="R59" s="86">
        <f t="shared" si="138"/>
        <v>0</v>
      </c>
      <c r="S59" s="86">
        <f t="shared" si="138"/>
        <v>0</v>
      </c>
      <c r="T59" s="86">
        <f t="shared" si="138"/>
        <v>0</v>
      </c>
      <c r="U59" s="86">
        <f t="shared" si="138"/>
        <v>0</v>
      </c>
      <c r="V59" s="86">
        <f t="shared" si="138"/>
        <v>0</v>
      </c>
      <c r="W59" s="86">
        <f t="shared" si="138"/>
        <v>0</v>
      </c>
      <c r="X59" s="86">
        <f t="shared" si="138"/>
        <v>0</v>
      </c>
      <c r="Y59" s="86">
        <f t="shared" si="138"/>
        <v>0</v>
      </c>
      <c r="Z59" s="86">
        <f t="shared" si="138"/>
        <v>0</v>
      </c>
      <c r="AA59" s="86">
        <f t="shared" si="138"/>
        <v>0</v>
      </c>
      <c r="AB59" s="86">
        <f t="shared" si="138"/>
        <v>0</v>
      </c>
      <c r="AC59" s="86">
        <f t="shared" si="138"/>
        <v>0</v>
      </c>
      <c r="AD59" s="86">
        <f t="shared" si="138"/>
        <v>0</v>
      </c>
      <c r="AE59" s="86">
        <f t="shared" si="138"/>
        <v>0</v>
      </c>
      <c r="AF59" s="86">
        <f t="shared" si="138"/>
        <v>0</v>
      </c>
      <c r="AG59" s="86">
        <f t="shared" si="138"/>
        <v>0</v>
      </c>
      <c r="AH59" s="86">
        <f t="shared" si="138"/>
        <v>0</v>
      </c>
      <c r="AI59" s="86">
        <f t="shared" si="138"/>
        <v>0</v>
      </c>
      <c r="AJ59" s="86">
        <f t="shared" si="138"/>
        <v>0</v>
      </c>
      <c r="AK59" s="86">
        <f t="shared" si="138"/>
        <v>0</v>
      </c>
      <c r="AL59" s="86">
        <f t="shared" si="138"/>
        <v>0</v>
      </c>
      <c r="AM59" s="86">
        <f t="shared" si="138"/>
        <v>0</v>
      </c>
      <c r="AN59" s="86">
        <f t="shared" si="138"/>
        <v>0</v>
      </c>
      <c r="AO59" s="86">
        <f t="shared" si="138"/>
        <v>0</v>
      </c>
      <c r="AP59" s="86">
        <f t="shared" si="138"/>
        <v>0</v>
      </c>
      <c r="AQ59" s="86">
        <f t="shared" si="138"/>
        <v>0</v>
      </c>
      <c r="AR59" s="86">
        <f t="shared" si="138"/>
        <v>0</v>
      </c>
      <c r="AS59" s="86">
        <f t="shared" si="138"/>
        <v>0</v>
      </c>
      <c r="AT59" s="86">
        <f t="shared" si="138"/>
        <v>0</v>
      </c>
      <c r="AU59" s="86">
        <f t="shared" si="138"/>
        <v>0</v>
      </c>
      <c r="AV59" s="86">
        <f t="shared" si="138"/>
        <v>0</v>
      </c>
      <c r="AW59" s="86">
        <f t="shared" si="138"/>
        <v>0</v>
      </c>
      <c r="AX59" s="86">
        <f t="shared" si="138"/>
        <v>0</v>
      </c>
      <c r="AY59" s="86">
        <f t="shared" si="138"/>
        <v>0</v>
      </c>
      <c r="AZ59" s="86">
        <f t="shared" si="138"/>
        <v>0</v>
      </c>
      <c r="BA59" s="86">
        <f t="shared" si="138"/>
        <v>0</v>
      </c>
      <c r="BB59" s="86">
        <f t="shared" si="138"/>
        <v>0</v>
      </c>
      <c r="BC59" s="86">
        <f t="shared" si="138"/>
        <v>0</v>
      </c>
      <c r="BD59" s="86">
        <f t="shared" si="138"/>
        <v>0</v>
      </c>
      <c r="BE59" s="86">
        <f t="shared" si="138"/>
        <v>1794.4167857142857</v>
      </c>
      <c r="BF59" s="86">
        <f t="shared" si="138"/>
        <v>0</v>
      </c>
      <c r="BG59" s="86">
        <f t="shared" si="138"/>
        <v>0</v>
      </c>
      <c r="BH59" s="86">
        <f t="shared" si="138"/>
        <v>0</v>
      </c>
      <c r="BI59" s="86">
        <f t="shared" si="138"/>
        <v>0</v>
      </c>
      <c r="BJ59" s="86">
        <f t="shared" si="138"/>
        <v>0</v>
      </c>
      <c r="BK59" s="86">
        <f t="shared" si="138"/>
        <v>0</v>
      </c>
      <c r="BL59" s="86">
        <f t="shared" si="138"/>
        <v>0</v>
      </c>
      <c r="BM59" s="86">
        <f t="shared" si="138"/>
        <v>0</v>
      </c>
      <c r="BN59" s="86">
        <f t="shared" si="138"/>
        <v>0</v>
      </c>
      <c r="BO59" s="86">
        <f t="shared" si="138"/>
        <v>0</v>
      </c>
      <c r="BP59" s="86">
        <f t="shared" si="138"/>
        <v>0</v>
      </c>
      <c r="BQ59" s="86">
        <f t="shared" si="138"/>
        <v>0</v>
      </c>
      <c r="BR59" s="86">
        <f t="shared" si="138"/>
        <v>0</v>
      </c>
      <c r="BS59" s="86">
        <f t="shared" si="138"/>
        <v>0</v>
      </c>
      <c r="BT59" s="86">
        <f t="shared" si="138"/>
        <v>0</v>
      </c>
      <c r="BU59" s="86">
        <f t="shared" si="138"/>
        <v>0</v>
      </c>
      <c r="BV59" s="86">
        <f t="shared" si="138"/>
        <v>0</v>
      </c>
      <c r="BW59" s="86">
        <f t="shared" si="138"/>
        <v>0</v>
      </c>
      <c r="BX59" s="86">
        <f t="shared" si="138"/>
        <v>0</v>
      </c>
      <c r="BY59" s="86">
        <f t="shared" si="138"/>
        <v>0</v>
      </c>
      <c r="BZ59" s="86">
        <f t="shared" si="138"/>
        <v>0</v>
      </c>
      <c r="CA59" s="86">
        <f t="shared" si="138"/>
        <v>0</v>
      </c>
      <c r="CB59" s="86">
        <f t="shared" ref="CB59:DM59" si="139">SUM(CB58:CB58)</f>
        <v>0</v>
      </c>
      <c r="CC59" s="86">
        <f t="shared" si="139"/>
        <v>0</v>
      </c>
      <c r="CD59" s="86">
        <f t="shared" si="139"/>
        <v>0</v>
      </c>
      <c r="CE59" s="86">
        <f t="shared" si="139"/>
        <v>0</v>
      </c>
      <c r="CF59" s="86">
        <f t="shared" si="139"/>
        <v>0</v>
      </c>
      <c r="CG59" s="86">
        <f t="shared" si="139"/>
        <v>0</v>
      </c>
      <c r="CH59" s="86">
        <f t="shared" si="139"/>
        <v>0</v>
      </c>
      <c r="CI59" s="86">
        <f t="shared" si="139"/>
        <v>0</v>
      </c>
      <c r="CJ59" s="86">
        <f t="shared" si="139"/>
        <v>0</v>
      </c>
      <c r="CK59" s="86">
        <f t="shared" si="139"/>
        <v>0</v>
      </c>
      <c r="CL59" s="86">
        <f t="shared" si="139"/>
        <v>0</v>
      </c>
      <c r="CM59" s="86">
        <f t="shared" si="139"/>
        <v>0</v>
      </c>
      <c r="CN59" s="86">
        <f t="shared" si="139"/>
        <v>0</v>
      </c>
      <c r="CO59" s="86">
        <f t="shared" si="139"/>
        <v>0</v>
      </c>
      <c r="CP59" s="86">
        <f t="shared" si="139"/>
        <v>0</v>
      </c>
      <c r="CQ59" s="86">
        <f t="shared" si="139"/>
        <v>0</v>
      </c>
      <c r="CR59" s="86">
        <f t="shared" si="139"/>
        <v>0</v>
      </c>
      <c r="CS59" s="86">
        <f t="shared" si="139"/>
        <v>0</v>
      </c>
      <c r="CT59" s="86">
        <f t="shared" si="139"/>
        <v>0</v>
      </c>
      <c r="CU59" s="86">
        <f t="shared" si="139"/>
        <v>0</v>
      </c>
      <c r="CV59" s="86">
        <f t="shared" si="139"/>
        <v>0</v>
      </c>
      <c r="CW59" s="86">
        <f t="shared" si="139"/>
        <v>0</v>
      </c>
      <c r="CX59" s="86">
        <f t="shared" si="139"/>
        <v>0</v>
      </c>
      <c r="CY59" s="86">
        <f t="shared" si="139"/>
        <v>0</v>
      </c>
      <c r="CZ59" s="86">
        <f t="shared" si="139"/>
        <v>0</v>
      </c>
      <c r="DA59" s="86">
        <f t="shared" si="139"/>
        <v>0</v>
      </c>
      <c r="DB59" s="86">
        <f t="shared" si="139"/>
        <v>0</v>
      </c>
      <c r="DC59" s="86">
        <f t="shared" si="139"/>
        <v>0</v>
      </c>
      <c r="DD59" s="86">
        <f t="shared" si="139"/>
        <v>0</v>
      </c>
      <c r="DE59" s="86">
        <f t="shared" si="139"/>
        <v>0</v>
      </c>
      <c r="DF59" s="86">
        <f t="shared" si="139"/>
        <v>0</v>
      </c>
      <c r="DG59" s="86">
        <f t="shared" si="139"/>
        <v>0</v>
      </c>
      <c r="DH59" s="86">
        <f t="shared" si="139"/>
        <v>0</v>
      </c>
      <c r="DI59" s="86">
        <f t="shared" si="139"/>
        <v>0</v>
      </c>
      <c r="DJ59" s="86">
        <f t="shared" si="139"/>
        <v>0</v>
      </c>
      <c r="DK59" s="86">
        <f t="shared" si="139"/>
        <v>0</v>
      </c>
      <c r="DL59" s="86">
        <f t="shared" si="139"/>
        <v>0</v>
      </c>
      <c r="DM59" s="86">
        <f t="shared" si="139"/>
        <v>0</v>
      </c>
      <c r="DN59" s="76">
        <f t="shared" ref="DN59" si="140">SUM(Q59:DM59)-P59</f>
        <v>1970.34</v>
      </c>
      <c r="DO59" s="76">
        <f t="shared" ref="DO59" si="141">DN59-M59</f>
        <v>0</v>
      </c>
    </row>
    <row r="60" spans="1:119" ht="15" customHeight="1" x14ac:dyDescent="0.25">
      <c r="A60" s="64">
        <v>45899</v>
      </c>
      <c r="B60" s="65">
        <v>4160</v>
      </c>
      <c r="C60" s="65">
        <v>6715</v>
      </c>
      <c r="D60" s="66" t="s">
        <v>324</v>
      </c>
      <c r="E60" s="67" t="s">
        <v>417</v>
      </c>
      <c r="F60" s="67"/>
      <c r="G60" s="67"/>
      <c r="H60" s="68"/>
      <c r="I60" s="69"/>
      <c r="J60" s="66" t="s">
        <v>335</v>
      </c>
      <c r="K60" s="70">
        <v>1</v>
      </c>
      <c r="L60" s="70">
        <v>100</v>
      </c>
      <c r="M60" s="71">
        <f t="shared" ref="M60" si="142">K60*L60</f>
        <v>100</v>
      </c>
      <c r="N60" s="66"/>
      <c r="O60" s="72" t="s">
        <v>304</v>
      </c>
      <c r="P60" s="73"/>
      <c r="Q60" s="74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75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75"/>
      <c r="AQ60" s="66"/>
      <c r="AR60" s="66"/>
      <c r="AS60" s="66"/>
      <c r="AT60" s="75"/>
      <c r="AU60" s="66"/>
      <c r="AV60" s="66"/>
      <c r="AW60" s="66"/>
      <c r="AX60" s="66"/>
      <c r="AY60" s="66"/>
      <c r="AZ60" s="75"/>
      <c r="BA60" s="66"/>
      <c r="BB60" s="75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75"/>
      <c r="BV60" s="66"/>
      <c r="BW60" s="66"/>
      <c r="BX60" s="75"/>
      <c r="BY60" s="66"/>
      <c r="BZ60" s="75">
        <f>M60+P60-Q60</f>
        <v>100</v>
      </c>
      <c r="CA60" s="66"/>
      <c r="CB60" s="75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75"/>
      <c r="CT60" s="66"/>
      <c r="CU60" s="66"/>
      <c r="CV60" s="66"/>
      <c r="CW60" s="66"/>
      <c r="CX60" s="66"/>
      <c r="CY60" s="75"/>
      <c r="CZ60" s="66"/>
      <c r="DA60" s="75"/>
      <c r="DB60" s="75"/>
      <c r="DC60" s="75"/>
      <c r="DD60" s="75"/>
      <c r="DE60" s="75"/>
      <c r="DF60" s="75"/>
      <c r="DG60" s="66"/>
      <c r="DH60" s="75"/>
      <c r="DI60" s="66"/>
      <c r="DJ60" s="66"/>
      <c r="DK60" s="66"/>
      <c r="DL60" s="66"/>
      <c r="DM60" s="66"/>
      <c r="DN60" s="76">
        <f>SUM(Q60:DM60)-P60</f>
        <v>100</v>
      </c>
      <c r="DO60" s="76">
        <f>DN60-M60</f>
        <v>0</v>
      </c>
    </row>
    <row r="61" spans="1:119" ht="15" customHeight="1" x14ac:dyDescent="0.25">
      <c r="A61" s="128"/>
      <c r="B61" s="129"/>
      <c r="C61" s="130"/>
      <c r="D61" s="131"/>
      <c r="E61" s="131"/>
      <c r="F61" s="131"/>
      <c r="G61" s="131"/>
      <c r="H61" s="132"/>
      <c r="I61" s="129"/>
      <c r="J61" s="131"/>
      <c r="K61" s="133"/>
      <c r="L61" s="133"/>
      <c r="M61" s="134">
        <f>SUM(M60:M60)</f>
        <v>100</v>
      </c>
      <c r="N61" s="134">
        <f>M61+M59</f>
        <v>2070.34</v>
      </c>
      <c r="O61" s="133" t="s">
        <v>304</v>
      </c>
      <c r="P61" s="134"/>
      <c r="Q61" s="134"/>
      <c r="R61" s="134">
        <f t="shared" ref="R61:CC61" si="143">SUM(R60:R60)</f>
        <v>0</v>
      </c>
      <c r="S61" s="134">
        <f t="shared" si="143"/>
        <v>0</v>
      </c>
      <c r="T61" s="134">
        <f t="shared" si="143"/>
        <v>0</v>
      </c>
      <c r="U61" s="134">
        <f t="shared" si="143"/>
        <v>0</v>
      </c>
      <c r="V61" s="134">
        <f t="shared" si="143"/>
        <v>0</v>
      </c>
      <c r="W61" s="134">
        <f t="shared" si="143"/>
        <v>0</v>
      </c>
      <c r="X61" s="134">
        <f t="shared" si="143"/>
        <v>0</v>
      </c>
      <c r="Y61" s="134">
        <f t="shared" si="143"/>
        <v>0</v>
      </c>
      <c r="Z61" s="134">
        <f t="shared" si="143"/>
        <v>0</v>
      </c>
      <c r="AA61" s="134">
        <f t="shared" si="143"/>
        <v>0</v>
      </c>
      <c r="AB61" s="134">
        <f t="shared" si="143"/>
        <v>0</v>
      </c>
      <c r="AC61" s="134">
        <f t="shared" si="143"/>
        <v>0</v>
      </c>
      <c r="AD61" s="134">
        <f t="shared" si="143"/>
        <v>0</v>
      </c>
      <c r="AE61" s="134">
        <f t="shared" si="143"/>
        <v>0</v>
      </c>
      <c r="AF61" s="134">
        <f t="shared" si="143"/>
        <v>0</v>
      </c>
      <c r="AG61" s="134">
        <f t="shared" si="143"/>
        <v>0</v>
      </c>
      <c r="AH61" s="134">
        <f t="shared" si="143"/>
        <v>0</v>
      </c>
      <c r="AI61" s="134">
        <f t="shared" si="143"/>
        <v>0</v>
      </c>
      <c r="AJ61" s="134">
        <f t="shared" si="143"/>
        <v>0</v>
      </c>
      <c r="AK61" s="134">
        <f t="shared" si="143"/>
        <v>0</v>
      </c>
      <c r="AL61" s="134">
        <f t="shared" si="143"/>
        <v>0</v>
      </c>
      <c r="AM61" s="134">
        <f t="shared" si="143"/>
        <v>0</v>
      </c>
      <c r="AN61" s="134">
        <f t="shared" si="143"/>
        <v>0</v>
      </c>
      <c r="AO61" s="134">
        <f t="shared" si="143"/>
        <v>0</v>
      </c>
      <c r="AP61" s="134">
        <f t="shared" si="143"/>
        <v>0</v>
      </c>
      <c r="AQ61" s="134">
        <f t="shared" si="143"/>
        <v>0</v>
      </c>
      <c r="AR61" s="134">
        <f t="shared" si="143"/>
        <v>0</v>
      </c>
      <c r="AS61" s="134">
        <f t="shared" si="143"/>
        <v>0</v>
      </c>
      <c r="AT61" s="134">
        <f t="shared" si="143"/>
        <v>0</v>
      </c>
      <c r="AU61" s="134">
        <f t="shared" si="143"/>
        <v>0</v>
      </c>
      <c r="AV61" s="134">
        <f t="shared" si="143"/>
        <v>0</v>
      </c>
      <c r="AW61" s="134">
        <f t="shared" si="143"/>
        <v>0</v>
      </c>
      <c r="AX61" s="134">
        <f t="shared" si="143"/>
        <v>0</v>
      </c>
      <c r="AY61" s="134">
        <f t="shared" si="143"/>
        <v>0</v>
      </c>
      <c r="AZ61" s="134">
        <f t="shared" si="143"/>
        <v>0</v>
      </c>
      <c r="BA61" s="134">
        <f t="shared" si="143"/>
        <v>0</v>
      </c>
      <c r="BB61" s="134">
        <f t="shared" si="143"/>
        <v>0</v>
      </c>
      <c r="BC61" s="134">
        <f t="shared" si="143"/>
        <v>0</v>
      </c>
      <c r="BD61" s="134">
        <f t="shared" si="143"/>
        <v>0</v>
      </c>
      <c r="BE61" s="134">
        <f t="shared" si="143"/>
        <v>0</v>
      </c>
      <c r="BF61" s="134">
        <f t="shared" si="143"/>
        <v>0</v>
      </c>
      <c r="BG61" s="134">
        <f t="shared" si="143"/>
        <v>0</v>
      </c>
      <c r="BH61" s="134">
        <f t="shared" si="143"/>
        <v>0</v>
      </c>
      <c r="BI61" s="134">
        <f t="shared" si="143"/>
        <v>0</v>
      </c>
      <c r="BJ61" s="134">
        <f t="shared" si="143"/>
        <v>0</v>
      </c>
      <c r="BK61" s="134">
        <f t="shared" si="143"/>
        <v>0</v>
      </c>
      <c r="BL61" s="134">
        <f t="shared" si="143"/>
        <v>0</v>
      </c>
      <c r="BM61" s="134">
        <f t="shared" si="143"/>
        <v>0</v>
      </c>
      <c r="BN61" s="134">
        <f t="shared" si="143"/>
        <v>0</v>
      </c>
      <c r="BO61" s="134">
        <f t="shared" si="143"/>
        <v>0</v>
      </c>
      <c r="BP61" s="134">
        <f t="shared" si="143"/>
        <v>0</v>
      </c>
      <c r="BQ61" s="134">
        <f t="shared" si="143"/>
        <v>0</v>
      </c>
      <c r="BR61" s="134">
        <f t="shared" si="143"/>
        <v>0</v>
      </c>
      <c r="BS61" s="134">
        <f t="shared" si="143"/>
        <v>0</v>
      </c>
      <c r="BT61" s="134">
        <f t="shared" si="143"/>
        <v>0</v>
      </c>
      <c r="BU61" s="134">
        <f t="shared" si="143"/>
        <v>0</v>
      </c>
      <c r="BV61" s="134">
        <f t="shared" si="143"/>
        <v>0</v>
      </c>
      <c r="BW61" s="134">
        <f t="shared" si="143"/>
        <v>0</v>
      </c>
      <c r="BX61" s="134">
        <f t="shared" si="143"/>
        <v>0</v>
      </c>
      <c r="BY61" s="134">
        <f t="shared" si="143"/>
        <v>0</v>
      </c>
      <c r="BZ61" s="134">
        <f t="shared" si="143"/>
        <v>100</v>
      </c>
      <c r="CA61" s="134">
        <f t="shared" si="143"/>
        <v>0</v>
      </c>
      <c r="CB61" s="134">
        <f t="shared" si="143"/>
        <v>0</v>
      </c>
      <c r="CC61" s="134">
        <f t="shared" si="143"/>
        <v>0</v>
      </c>
      <c r="CD61" s="134">
        <f t="shared" ref="CD61:DM61" si="144">SUM(CD60:CD60)</f>
        <v>0</v>
      </c>
      <c r="CE61" s="134">
        <f t="shared" si="144"/>
        <v>0</v>
      </c>
      <c r="CF61" s="134">
        <f t="shared" si="144"/>
        <v>0</v>
      </c>
      <c r="CG61" s="134">
        <f t="shared" si="144"/>
        <v>0</v>
      </c>
      <c r="CH61" s="134">
        <f t="shared" si="144"/>
        <v>0</v>
      </c>
      <c r="CI61" s="134">
        <f t="shared" si="144"/>
        <v>0</v>
      </c>
      <c r="CJ61" s="134">
        <f t="shared" si="144"/>
        <v>0</v>
      </c>
      <c r="CK61" s="134">
        <f t="shared" si="144"/>
        <v>0</v>
      </c>
      <c r="CL61" s="134">
        <f t="shared" si="144"/>
        <v>0</v>
      </c>
      <c r="CM61" s="134">
        <f t="shared" si="144"/>
        <v>0</v>
      </c>
      <c r="CN61" s="134">
        <f t="shared" si="144"/>
        <v>0</v>
      </c>
      <c r="CO61" s="134">
        <f t="shared" si="144"/>
        <v>0</v>
      </c>
      <c r="CP61" s="134">
        <f t="shared" si="144"/>
        <v>0</v>
      </c>
      <c r="CQ61" s="134">
        <f t="shared" si="144"/>
        <v>0</v>
      </c>
      <c r="CR61" s="134">
        <f t="shared" si="144"/>
        <v>0</v>
      </c>
      <c r="CS61" s="134">
        <f t="shared" si="144"/>
        <v>0</v>
      </c>
      <c r="CT61" s="134">
        <f t="shared" si="144"/>
        <v>0</v>
      </c>
      <c r="CU61" s="134">
        <f t="shared" si="144"/>
        <v>0</v>
      </c>
      <c r="CV61" s="134">
        <f t="shared" si="144"/>
        <v>0</v>
      </c>
      <c r="CW61" s="134">
        <f t="shared" si="144"/>
        <v>0</v>
      </c>
      <c r="CX61" s="134">
        <f t="shared" si="144"/>
        <v>0</v>
      </c>
      <c r="CY61" s="134">
        <f t="shared" si="144"/>
        <v>0</v>
      </c>
      <c r="CZ61" s="134">
        <f t="shared" si="144"/>
        <v>0</v>
      </c>
      <c r="DA61" s="134">
        <f t="shared" si="144"/>
        <v>0</v>
      </c>
      <c r="DB61" s="134">
        <f t="shared" si="144"/>
        <v>0</v>
      </c>
      <c r="DC61" s="134">
        <f t="shared" si="144"/>
        <v>0</v>
      </c>
      <c r="DD61" s="134">
        <f t="shared" si="144"/>
        <v>0</v>
      </c>
      <c r="DE61" s="134">
        <f t="shared" si="144"/>
        <v>0</v>
      </c>
      <c r="DF61" s="134">
        <f t="shared" si="144"/>
        <v>0</v>
      </c>
      <c r="DG61" s="134">
        <f t="shared" si="144"/>
        <v>0</v>
      </c>
      <c r="DH61" s="134">
        <f t="shared" si="144"/>
        <v>0</v>
      </c>
      <c r="DI61" s="134">
        <f t="shared" si="144"/>
        <v>0</v>
      </c>
      <c r="DJ61" s="134">
        <f t="shared" si="144"/>
        <v>0</v>
      </c>
      <c r="DK61" s="134">
        <f t="shared" si="144"/>
        <v>0</v>
      </c>
      <c r="DL61" s="134">
        <f t="shared" si="144"/>
        <v>0</v>
      </c>
      <c r="DM61" s="134">
        <f t="shared" si="144"/>
        <v>0</v>
      </c>
      <c r="DN61" s="135">
        <f t="shared" ref="DN61" si="145">SUM(Q61:DM61)-P61</f>
        <v>100</v>
      </c>
      <c r="DO61" s="135">
        <f t="shared" ref="DO61" si="146">DN61-M61</f>
        <v>0</v>
      </c>
    </row>
    <row r="62" spans="1:119" ht="15" customHeight="1" x14ac:dyDescent="0.25">
      <c r="A62" s="64">
        <v>45884</v>
      </c>
      <c r="B62" s="65">
        <v>4168</v>
      </c>
      <c r="C62" s="65">
        <v>6716</v>
      </c>
      <c r="D62" s="66" t="s">
        <v>412</v>
      </c>
      <c r="E62" s="67" t="s">
        <v>391</v>
      </c>
      <c r="F62" s="67"/>
      <c r="G62" s="67"/>
      <c r="H62" s="68"/>
      <c r="I62" s="69"/>
      <c r="J62" s="66" t="s">
        <v>392</v>
      </c>
      <c r="K62" s="70">
        <v>1</v>
      </c>
      <c r="L62" s="70">
        <v>281</v>
      </c>
      <c r="M62" s="71">
        <f t="shared" ref="M62" si="147">K62*L62</f>
        <v>281</v>
      </c>
      <c r="N62" s="66"/>
      <c r="O62" s="72" t="s">
        <v>304</v>
      </c>
      <c r="P62" s="73"/>
      <c r="Q62" s="74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75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75"/>
      <c r="AQ62" s="66"/>
      <c r="AR62" s="66"/>
      <c r="AS62" s="66"/>
      <c r="AT62" s="75">
        <f>M62+P62-Q62</f>
        <v>281</v>
      </c>
      <c r="AU62" s="66"/>
      <c r="AV62" s="66"/>
      <c r="AW62" s="66"/>
      <c r="AX62" s="66"/>
      <c r="AY62" s="66"/>
      <c r="AZ62" s="75"/>
      <c r="BA62" s="66"/>
      <c r="BB62" s="75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75"/>
      <c r="BV62" s="66"/>
      <c r="BW62" s="66"/>
      <c r="BX62" s="75"/>
      <c r="BY62" s="66"/>
      <c r="BZ62" s="75"/>
      <c r="CA62" s="66"/>
      <c r="CB62" s="75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75"/>
      <c r="CT62" s="66"/>
      <c r="CU62" s="66"/>
      <c r="CV62" s="66"/>
      <c r="CW62" s="66"/>
      <c r="CX62" s="66"/>
      <c r="CY62" s="75"/>
      <c r="CZ62" s="66"/>
      <c r="DA62" s="75"/>
      <c r="DB62" s="75"/>
      <c r="DC62" s="75"/>
      <c r="DD62" s="75"/>
      <c r="DE62" s="75"/>
      <c r="DF62" s="75"/>
      <c r="DG62" s="66"/>
      <c r="DH62" s="75"/>
      <c r="DI62" s="66"/>
      <c r="DJ62" s="66"/>
      <c r="DK62" s="66"/>
      <c r="DL62" s="66"/>
      <c r="DM62" s="66"/>
      <c r="DN62" s="76">
        <f>SUM(Q62:DM62)-P62</f>
        <v>281</v>
      </c>
      <c r="DO62" s="76">
        <f>DN62-M62</f>
        <v>0</v>
      </c>
    </row>
    <row r="63" spans="1:119" ht="15" customHeight="1" x14ac:dyDescent="0.25">
      <c r="A63" s="80"/>
      <c r="B63" s="81"/>
      <c r="C63" s="82"/>
      <c r="D63" s="83"/>
      <c r="E63" s="83"/>
      <c r="F63" s="83"/>
      <c r="G63" s="83"/>
      <c r="H63" s="84"/>
      <c r="I63" s="81"/>
      <c r="J63" s="83"/>
      <c r="K63" s="85"/>
      <c r="L63" s="85"/>
      <c r="M63" s="86">
        <f>SUM(M62:M62)</f>
        <v>281</v>
      </c>
      <c r="N63" s="86"/>
      <c r="O63" s="85" t="s">
        <v>304</v>
      </c>
      <c r="P63" s="86"/>
      <c r="Q63" s="86"/>
      <c r="R63" s="86">
        <f t="shared" ref="R63:CC63" si="148">SUM(R62:R62)</f>
        <v>0</v>
      </c>
      <c r="S63" s="86">
        <f t="shared" si="148"/>
        <v>0</v>
      </c>
      <c r="T63" s="86">
        <f t="shared" si="148"/>
        <v>0</v>
      </c>
      <c r="U63" s="86">
        <f t="shared" si="148"/>
        <v>0</v>
      </c>
      <c r="V63" s="86">
        <f t="shared" si="148"/>
        <v>0</v>
      </c>
      <c r="W63" s="86">
        <f t="shared" si="148"/>
        <v>0</v>
      </c>
      <c r="X63" s="86">
        <f t="shared" si="148"/>
        <v>0</v>
      </c>
      <c r="Y63" s="86">
        <f t="shared" si="148"/>
        <v>0</v>
      </c>
      <c r="Z63" s="86">
        <f t="shared" si="148"/>
        <v>0</v>
      </c>
      <c r="AA63" s="86">
        <f t="shared" si="148"/>
        <v>0</v>
      </c>
      <c r="AB63" s="86">
        <f t="shared" si="148"/>
        <v>0</v>
      </c>
      <c r="AC63" s="86">
        <f t="shared" si="148"/>
        <v>0</v>
      </c>
      <c r="AD63" s="86">
        <f t="shared" si="148"/>
        <v>0</v>
      </c>
      <c r="AE63" s="86">
        <f t="shared" si="148"/>
        <v>0</v>
      </c>
      <c r="AF63" s="86">
        <f t="shared" si="148"/>
        <v>0</v>
      </c>
      <c r="AG63" s="86">
        <f t="shared" si="148"/>
        <v>0</v>
      </c>
      <c r="AH63" s="86">
        <f t="shared" si="148"/>
        <v>0</v>
      </c>
      <c r="AI63" s="86">
        <f t="shared" si="148"/>
        <v>0</v>
      </c>
      <c r="AJ63" s="86">
        <f t="shared" si="148"/>
        <v>0</v>
      </c>
      <c r="AK63" s="86">
        <f t="shared" si="148"/>
        <v>0</v>
      </c>
      <c r="AL63" s="86">
        <f t="shared" si="148"/>
        <v>0</v>
      </c>
      <c r="AM63" s="86">
        <f t="shared" si="148"/>
        <v>0</v>
      </c>
      <c r="AN63" s="86">
        <f t="shared" si="148"/>
        <v>0</v>
      </c>
      <c r="AO63" s="86">
        <f t="shared" si="148"/>
        <v>0</v>
      </c>
      <c r="AP63" s="86">
        <f t="shared" si="148"/>
        <v>0</v>
      </c>
      <c r="AQ63" s="86">
        <f t="shared" si="148"/>
        <v>0</v>
      </c>
      <c r="AR63" s="86">
        <f t="shared" si="148"/>
        <v>0</v>
      </c>
      <c r="AS63" s="86">
        <f t="shared" si="148"/>
        <v>0</v>
      </c>
      <c r="AT63" s="86">
        <f t="shared" si="148"/>
        <v>281</v>
      </c>
      <c r="AU63" s="86">
        <f t="shared" si="148"/>
        <v>0</v>
      </c>
      <c r="AV63" s="86">
        <f t="shared" si="148"/>
        <v>0</v>
      </c>
      <c r="AW63" s="86">
        <f t="shared" si="148"/>
        <v>0</v>
      </c>
      <c r="AX63" s="86">
        <f t="shared" si="148"/>
        <v>0</v>
      </c>
      <c r="AY63" s="86">
        <f t="shared" si="148"/>
        <v>0</v>
      </c>
      <c r="AZ63" s="86">
        <f t="shared" si="148"/>
        <v>0</v>
      </c>
      <c r="BA63" s="86">
        <f t="shared" si="148"/>
        <v>0</v>
      </c>
      <c r="BB63" s="86">
        <f t="shared" si="148"/>
        <v>0</v>
      </c>
      <c r="BC63" s="86">
        <f t="shared" si="148"/>
        <v>0</v>
      </c>
      <c r="BD63" s="86">
        <f t="shared" si="148"/>
        <v>0</v>
      </c>
      <c r="BE63" s="86">
        <f t="shared" si="148"/>
        <v>0</v>
      </c>
      <c r="BF63" s="86">
        <f t="shared" si="148"/>
        <v>0</v>
      </c>
      <c r="BG63" s="86">
        <f t="shared" si="148"/>
        <v>0</v>
      </c>
      <c r="BH63" s="86">
        <f t="shared" si="148"/>
        <v>0</v>
      </c>
      <c r="BI63" s="86">
        <f t="shared" si="148"/>
        <v>0</v>
      </c>
      <c r="BJ63" s="86">
        <f t="shared" si="148"/>
        <v>0</v>
      </c>
      <c r="BK63" s="86">
        <f t="shared" si="148"/>
        <v>0</v>
      </c>
      <c r="BL63" s="86">
        <f t="shared" si="148"/>
        <v>0</v>
      </c>
      <c r="BM63" s="86">
        <f t="shared" si="148"/>
        <v>0</v>
      </c>
      <c r="BN63" s="86">
        <f t="shared" si="148"/>
        <v>0</v>
      </c>
      <c r="BO63" s="86">
        <f t="shared" si="148"/>
        <v>0</v>
      </c>
      <c r="BP63" s="86">
        <f t="shared" si="148"/>
        <v>0</v>
      </c>
      <c r="BQ63" s="86">
        <f t="shared" si="148"/>
        <v>0</v>
      </c>
      <c r="BR63" s="86">
        <f t="shared" si="148"/>
        <v>0</v>
      </c>
      <c r="BS63" s="86">
        <f t="shared" si="148"/>
        <v>0</v>
      </c>
      <c r="BT63" s="86">
        <f t="shared" si="148"/>
        <v>0</v>
      </c>
      <c r="BU63" s="86">
        <f t="shared" si="148"/>
        <v>0</v>
      </c>
      <c r="BV63" s="86">
        <f t="shared" si="148"/>
        <v>0</v>
      </c>
      <c r="BW63" s="86">
        <f t="shared" si="148"/>
        <v>0</v>
      </c>
      <c r="BX63" s="86">
        <f t="shared" si="148"/>
        <v>0</v>
      </c>
      <c r="BY63" s="86">
        <f t="shared" si="148"/>
        <v>0</v>
      </c>
      <c r="BZ63" s="86">
        <f t="shared" si="148"/>
        <v>0</v>
      </c>
      <c r="CA63" s="86">
        <f t="shared" si="148"/>
        <v>0</v>
      </c>
      <c r="CB63" s="86">
        <f t="shared" si="148"/>
        <v>0</v>
      </c>
      <c r="CC63" s="86">
        <f t="shared" si="148"/>
        <v>0</v>
      </c>
      <c r="CD63" s="86">
        <f t="shared" ref="CD63:DM63" si="149">SUM(CD62:CD62)</f>
        <v>0</v>
      </c>
      <c r="CE63" s="86">
        <f t="shared" si="149"/>
        <v>0</v>
      </c>
      <c r="CF63" s="86">
        <f t="shared" si="149"/>
        <v>0</v>
      </c>
      <c r="CG63" s="86">
        <f t="shared" si="149"/>
        <v>0</v>
      </c>
      <c r="CH63" s="86">
        <f t="shared" si="149"/>
        <v>0</v>
      </c>
      <c r="CI63" s="86">
        <f t="shared" si="149"/>
        <v>0</v>
      </c>
      <c r="CJ63" s="86">
        <f t="shared" si="149"/>
        <v>0</v>
      </c>
      <c r="CK63" s="86">
        <f t="shared" si="149"/>
        <v>0</v>
      </c>
      <c r="CL63" s="86">
        <f t="shared" si="149"/>
        <v>0</v>
      </c>
      <c r="CM63" s="86">
        <f t="shared" si="149"/>
        <v>0</v>
      </c>
      <c r="CN63" s="86">
        <f t="shared" si="149"/>
        <v>0</v>
      </c>
      <c r="CO63" s="86">
        <f t="shared" si="149"/>
        <v>0</v>
      </c>
      <c r="CP63" s="86">
        <f t="shared" si="149"/>
        <v>0</v>
      </c>
      <c r="CQ63" s="86">
        <f t="shared" si="149"/>
        <v>0</v>
      </c>
      <c r="CR63" s="86">
        <f t="shared" si="149"/>
        <v>0</v>
      </c>
      <c r="CS63" s="86">
        <f t="shared" si="149"/>
        <v>0</v>
      </c>
      <c r="CT63" s="86">
        <f t="shared" si="149"/>
        <v>0</v>
      </c>
      <c r="CU63" s="86">
        <f t="shared" si="149"/>
        <v>0</v>
      </c>
      <c r="CV63" s="86">
        <f t="shared" si="149"/>
        <v>0</v>
      </c>
      <c r="CW63" s="86">
        <f t="shared" si="149"/>
        <v>0</v>
      </c>
      <c r="CX63" s="86">
        <f t="shared" si="149"/>
        <v>0</v>
      </c>
      <c r="CY63" s="86">
        <f t="shared" si="149"/>
        <v>0</v>
      </c>
      <c r="CZ63" s="86">
        <f t="shared" si="149"/>
        <v>0</v>
      </c>
      <c r="DA63" s="86">
        <f t="shared" si="149"/>
        <v>0</v>
      </c>
      <c r="DB63" s="86">
        <f t="shared" si="149"/>
        <v>0</v>
      </c>
      <c r="DC63" s="86">
        <f t="shared" si="149"/>
        <v>0</v>
      </c>
      <c r="DD63" s="86">
        <f t="shared" si="149"/>
        <v>0</v>
      </c>
      <c r="DE63" s="86">
        <f t="shared" si="149"/>
        <v>0</v>
      </c>
      <c r="DF63" s="86">
        <f t="shared" si="149"/>
        <v>0</v>
      </c>
      <c r="DG63" s="86">
        <f t="shared" si="149"/>
        <v>0</v>
      </c>
      <c r="DH63" s="86">
        <f t="shared" si="149"/>
        <v>0</v>
      </c>
      <c r="DI63" s="86">
        <f t="shared" si="149"/>
        <v>0</v>
      </c>
      <c r="DJ63" s="86">
        <f t="shared" si="149"/>
        <v>0</v>
      </c>
      <c r="DK63" s="86">
        <f t="shared" si="149"/>
        <v>0</v>
      </c>
      <c r="DL63" s="86">
        <f t="shared" si="149"/>
        <v>0</v>
      </c>
      <c r="DM63" s="86">
        <f t="shared" si="149"/>
        <v>0</v>
      </c>
      <c r="DN63" s="76">
        <f t="shared" ref="DN63" si="150">SUM(Q63:DM63)-P63</f>
        <v>281</v>
      </c>
      <c r="DO63" s="76">
        <f t="shared" ref="DO63" si="151">DN63-M63</f>
        <v>0</v>
      </c>
    </row>
    <row r="64" spans="1:119" ht="15" customHeight="1" x14ac:dyDescent="0.25">
      <c r="A64" s="64">
        <v>45884</v>
      </c>
      <c r="B64" s="65">
        <v>4168</v>
      </c>
      <c r="C64" s="65">
        <v>6717</v>
      </c>
      <c r="D64" s="66" t="s">
        <v>419</v>
      </c>
      <c r="E64" s="67" t="s">
        <v>420</v>
      </c>
      <c r="F64" s="67"/>
      <c r="G64" s="67"/>
      <c r="H64" s="68"/>
      <c r="I64" s="69"/>
      <c r="J64" s="66" t="s">
        <v>392</v>
      </c>
      <c r="K64" s="70">
        <v>1</v>
      </c>
      <c r="L64" s="70">
        <v>400</v>
      </c>
      <c r="M64" s="71">
        <f t="shared" ref="M64" si="152">K64*L64</f>
        <v>400</v>
      </c>
      <c r="N64" s="66"/>
      <c r="O64" s="72" t="s">
        <v>148</v>
      </c>
      <c r="P64" s="73">
        <f>M64/1.12*0.02</f>
        <v>7.1428571428571423</v>
      </c>
      <c r="Q64" s="74">
        <f t="shared" ref="Q64" si="153">M64/1.12*0.12</f>
        <v>42.857142857142854</v>
      </c>
      <c r="R64" s="66" t="s">
        <v>421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75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75"/>
      <c r="AQ64" s="66"/>
      <c r="AR64" s="66"/>
      <c r="AS64" s="66"/>
      <c r="AT64" s="75">
        <f>M64+P64-Q64</f>
        <v>364.28571428571433</v>
      </c>
      <c r="AU64" s="66"/>
      <c r="AV64" s="66"/>
      <c r="AW64" s="66"/>
      <c r="AX64" s="66"/>
      <c r="AY64" s="66"/>
      <c r="AZ64" s="75"/>
      <c r="BA64" s="66"/>
      <c r="BB64" s="75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75"/>
      <c r="BV64" s="66"/>
      <c r="BW64" s="66"/>
      <c r="BX64" s="75"/>
      <c r="BY64" s="66"/>
      <c r="BZ64" s="75"/>
      <c r="CA64" s="66"/>
      <c r="CB64" s="75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75"/>
      <c r="CT64" s="66"/>
      <c r="CU64" s="66"/>
      <c r="CV64" s="66"/>
      <c r="CW64" s="66"/>
      <c r="CX64" s="66"/>
      <c r="CY64" s="75"/>
      <c r="CZ64" s="66"/>
      <c r="DA64" s="75"/>
      <c r="DB64" s="75"/>
      <c r="DC64" s="75"/>
      <c r="DD64" s="75"/>
      <c r="DE64" s="75"/>
      <c r="DF64" s="75"/>
      <c r="DG64" s="66"/>
      <c r="DH64" s="75"/>
      <c r="DI64" s="66"/>
      <c r="DJ64" s="66"/>
      <c r="DK64" s="66"/>
      <c r="DL64" s="66"/>
      <c r="DM64" s="66"/>
      <c r="DN64" s="76">
        <f>SUM(Q64:DM64)-P64</f>
        <v>400</v>
      </c>
      <c r="DO64" s="76">
        <f>DN64-M64</f>
        <v>0</v>
      </c>
    </row>
    <row r="65" spans="1:119" ht="15" customHeight="1" x14ac:dyDescent="0.25">
      <c r="A65" s="128"/>
      <c r="B65" s="129"/>
      <c r="C65" s="130"/>
      <c r="D65" s="131"/>
      <c r="E65" s="131"/>
      <c r="F65" s="131"/>
      <c r="G65" s="131"/>
      <c r="H65" s="132"/>
      <c r="I65" s="129"/>
      <c r="J65" s="131"/>
      <c r="K65" s="133"/>
      <c r="L65" s="133"/>
      <c r="M65" s="134">
        <f>SUM(M64:M64)</f>
        <v>400</v>
      </c>
      <c r="N65" s="134">
        <f>M65+M63</f>
        <v>681</v>
      </c>
      <c r="O65" s="133" t="s">
        <v>148</v>
      </c>
      <c r="P65" s="134">
        <f t="shared" ref="P65:CA65" si="154">SUM(P64:P64)</f>
        <v>7.1428571428571423</v>
      </c>
      <c r="Q65" s="134">
        <f t="shared" si="154"/>
        <v>42.857142857142854</v>
      </c>
      <c r="R65" s="134">
        <f t="shared" si="154"/>
        <v>0</v>
      </c>
      <c r="S65" s="134">
        <f t="shared" si="154"/>
        <v>0</v>
      </c>
      <c r="T65" s="134">
        <f t="shared" si="154"/>
        <v>0</v>
      </c>
      <c r="U65" s="134">
        <f t="shared" si="154"/>
        <v>0</v>
      </c>
      <c r="V65" s="134">
        <f t="shared" si="154"/>
        <v>0</v>
      </c>
      <c r="W65" s="134">
        <f t="shared" si="154"/>
        <v>0</v>
      </c>
      <c r="X65" s="134">
        <f t="shared" si="154"/>
        <v>0</v>
      </c>
      <c r="Y65" s="134">
        <f t="shared" si="154"/>
        <v>0</v>
      </c>
      <c r="Z65" s="134">
        <f t="shared" si="154"/>
        <v>0</v>
      </c>
      <c r="AA65" s="134">
        <f t="shared" si="154"/>
        <v>0</v>
      </c>
      <c r="AB65" s="134">
        <f t="shared" si="154"/>
        <v>0</v>
      </c>
      <c r="AC65" s="134">
        <f t="shared" si="154"/>
        <v>0</v>
      </c>
      <c r="AD65" s="134">
        <f t="shared" si="154"/>
        <v>0</v>
      </c>
      <c r="AE65" s="134">
        <f t="shared" si="154"/>
        <v>0</v>
      </c>
      <c r="AF65" s="134">
        <f t="shared" si="154"/>
        <v>0</v>
      </c>
      <c r="AG65" s="134">
        <f t="shared" si="154"/>
        <v>0</v>
      </c>
      <c r="AH65" s="134">
        <f t="shared" si="154"/>
        <v>0</v>
      </c>
      <c r="AI65" s="134">
        <f t="shared" si="154"/>
        <v>0</v>
      </c>
      <c r="AJ65" s="134">
        <f t="shared" si="154"/>
        <v>0</v>
      </c>
      <c r="AK65" s="134">
        <f t="shared" si="154"/>
        <v>0</v>
      </c>
      <c r="AL65" s="134">
        <f t="shared" si="154"/>
        <v>0</v>
      </c>
      <c r="AM65" s="134">
        <f t="shared" si="154"/>
        <v>0</v>
      </c>
      <c r="AN65" s="134">
        <f t="shared" si="154"/>
        <v>0</v>
      </c>
      <c r="AO65" s="134">
        <f t="shared" si="154"/>
        <v>0</v>
      </c>
      <c r="AP65" s="134">
        <f t="shared" si="154"/>
        <v>0</v>
      </c>
      <c r="AQ65" s="134">
        <f t="shared" si="154"/>
        <v>0</v>
      </c>
      <c r="AR65" s="134">
        <f t="shared" si="154"/>
        <v>0</v>
      </c>
      <c r="AS65" s="134">
        <f t="shared" si="154"/>
        <v>0</v>
      </c>
      <c r="AT65" s="134">
        <f t="shared" si="154"/>
        <v>364.28571428571433</v>
      </c>
      <c r="AU65" s="134">
        <f t="shared" si="154"/>
        <v>0</v>
      </c>
      <c r="AV65" s="134">
        <f t="shared" si="154"/>
        <v>0</v>
      </c>
      <c r="AW65" s="134">
        <f t="shared" si="154"/>
        <v>0</v>
      </c>
      <c r="AX65" s="134">
        <f t="shared" si="154"/>
        <v>0</v>
      </c>
      <c r="AY65" s="134">
        <f t="shared" si="154"/>
        <v>0</v>
      </c>
      <c r="AZ65" s="134">
        <f t="shared" si="154"/>
        <v>0</v>
      </c>
      <c r="BA65" s="134">
        <f t="shared" si="154"/>
        <v>0</v>
      </c>
      <c r="BB65" s="134">
        <f t="shared" si="154"/>
        <v>0</v>
      </c>
      <c r="BC65" s="134">
        <f t="shared" si="154"/>
        <v>0</v>
      </c>
      <c r="BD65" s="134">
        <f t="shared" si="154"/>
        <v>0</v>
      </c>
      <c r="BE65" s="134">
        <f t="shared" si="154"/>
        <v>0</v>
      </c>
      <c r="BF65" s="134">
        <f t="shared" si="154"/>
        <v>0</v>
      </c>
      <c r="BG65" s="134">
        <f t="shared" si="154"/>
        <v>0</v>
      </c>
      <c r="BH65" s="134">
        <f t="shared" si="154"/>
        <v>0</v>
      </c>
      <c r="BI65" s="134">
        <f t="shared" si="154"/>
        <v>0</v>
      </c>
      <c r="BJ65" s="134">
        <f t="shared" si="154"/>
        <v>0</v>
      </c>
      <c r="BK65" s="134">
        <f t="shared" si="154"/>
        <v>0</v>
      </c>
      <c r="BL65" s="134">
        <f t="shared" si="154"/>
        <v>0</v>
      </c>
      <c r="BM65" s="134">
        <f t="shared" si="154"/>
        <v>0</v>
      </c>
      <c r="BN65" s="134">
        <f t="shared" si="154"/>
        <v>0</v>
      </c>
      <c r="BO65" s="134">
        <f t="shared" si="154"/>
        <v>0</v>
      </c>
      <c r="BP65" s="134">
        <f t="shared" si="154"/>
        <v>0</v>
      </c>
      <c r="BQ65" s="134">
        <f t="shared" si="154"/>
        <v>0</v>
      </c>
      <c r="BR65" s="134">
        <f t="shared" si="154"/>
        <v>0</v>
      </c>
      <c r="BS65" s="134">
        <f t="shared" si="154"/>
        <v>0</v>
      </c>
      <c r="BT65" s="134">
        <f t="shared" si="154"/>
        <v>0</v>
      </c>
      <c r="BU65" s="134">
        <f t="shared" si="154"/>
        <v>0</v>
      </c>
      <c r="BV65" s="134">
        <f t="shared" si="154"/>
        <v>0</v>
      </c>
      <c r="BW65" s="134">
        <f t="shared" si="154"/>
        <v>0</v>
      </c>
      <c r="BX65" s="134">
        <f t="shared" si="154"/>
        <v>0</v>
      </c>
      <c r="BY65" s="134">
        <f t="shared" si="154"/>
        <v>0</v>
      </c>
      <c r="BZ65" s="134">
        <f t="shared" si="154"/>
        <v>0</v>
      </c>
      <c r="CA65" s="134">
        <f t="shared" si="154"/>
        <v>0</v>
      </c>
      <c r="CB65" s="134">
        <f t="shared" ref="CB65:DM65" si="155">SUM(CB64:CB64)</f>
        <v>0</v>
      </c>
      <c r="CC65" s="134">
        <f t="shared" si="155"/>
        <v>0</v>
      </c>
      <c r="CD65" s="134">
        <f t="shared" si="155"/>
        <v>0</v>
      </c>
      <c r="CE65" s="134">
        <f t="shared" si="155"/>
        <v>0</v>
      </c>
      <c r="CF65" s="134">
        <f t="shared" si="155"/>
        <v>0</v>
      </c>
      <c r="CG65" s="134">
        <f t="shared" si="155"/>
        <v>0</v>
      </c>
      <c r="CH65" s="134">
        <f t="shared" si="155"/>
        <v>0</v>
      </c>
      <c r="CI65" s="134">
        <f t="shared" si="155"/>
        <v>0</v>
      </c>
      <c r="CJ65" s="134">
        <f t="shared" si="155"/>
        <v>0</v>
      </c>
      <c r="CK65" s="134">
        <f t="shared" si="155"/>
        <v>0</v>
      </c>
      <c r="CL65" s="134">
        <f t="shared" si="155"/>
        <v>0</v>
      </c>
      <c r="CM65" s="134">
        <f t="shared" si="155"/>
        <v>0</v>
      </c>
      <c r="CN65" s="134">
        <f t="shared" si="155"/>
        <v>0</v>
      </c>
      <c r="CO65" s="134">
        <f t="shared" si="155"/>
        <v>0</v>
      </c>
      <c r="CP65" s="134">
        <f t="shared" si="155"/>
        <v>0</v>
      </c>
      <c r="CQ65" s="134">
        <f t="shared" si="155"/>
        <v>0</v>
      </c>
      <c r="CR65" s="134">
        <f t="shared" si="155"/>
        <v>0</v>
      </c>
      <c r="CS65" s="134">
        <f t="shared" si="155"/>
        <v>0</v>
      </c>
      <c r="CT65" s="134">
        <f t="shared" si="155"/>
        <v>0</v>
      </c>
      <c r="CU65" s="134">
        <f t="shared" si="155"/>
        <v>0</v>
      </c>
      <c r="CV65" s="134">
        <f t="shared" si="155"/>
        <v>0</v>
      </c>
      <c r="CW65" s="134">
        <f t="shared" si="155"/>
        <v>0</v>
      </c>
      <c r="CX65" s="134">
        <f t="shared" si="155"/>
        <v>0</v>
      </c>
      <c r="CY65" s="134">
        <f t="shared" si="155"/>
        <v>0</v>
      </c>
      <c r="CZ65" s="134">
        <f t="shared" si="155"/>
        <v>0</v>
      </c>
      <c r="DA65" s="134">
        <f t="shared" si="155"/>
        <v>0</v>
      </c>
      <c r="DB65" s="134">
        <f t="shared" si="155"/>
        <v>0</v>
      </c>
      <c r="DC65" s="134">
        <f t="shared" si="155"/>
        <v>0</v>
      </c>
      <c r="DD65" s="134">
        <f t="shared" si="155"/>
        <v>0</v>
      </c>
      <c r="DE65" s="134">
        <f t="shared" si="155"/>
        <v>0</v>
      </c>
      <c r="DF65" s="134">
        <f t="shared" si="155"/>
        <v>0</v>
      </c>
      <c r="DG65" s="134">
        <f t="shared" si="155"/>
        <v>0</v>
      </c>
      <c r="DH65" s="134">
        <f t="shared" si="155"/>
        <v>0</v>
      </c>
      <c r="DI65" s="134">
        <f t="shared" si="155"/>
        <v>0</v>
      </c>
      <c r="DJ65" s="134">
        <f t="shared" si="155"/>
        <v>0</v>
      </c>
      <c r="DK65" s="134">
        <f t="shared" si="155"/>
        <v>0</v>
      </c>
      <c r="DL65" s="134">
        <f t="shared" si="155"/>
        <v>0</v>
      </c>
      <c r="DM65" s="134">
        <f t="shared" si="155"/>
        <v>0</v>
      </c>
      <c r="DN65" s="135">
        <f t="shared" ref="DN65" si="156">SUM(Q65:DM65)-P65</f>
        <v>400</v>
      </c>
      <c r="DO65" s="135">
        <f t="shared" ref="DO65" si="157">DN65-M65</f>
        <v>0</v>
      </c>
    </row>
    <row r="66" spans="1:119" ht="15" customHeight="1" x14ac:dyDescent="0.25">
      <c r="A66" s="64">
        <v>45871</v>
      </c>
      <c r="B66" s="65">
        <v>4151</v>
      </c>
      <c r="C66" s="65">
        <v>6718</v>
      </c>
      <c r="D66" s="66" t="s">
        <v>422</v>
      </c>
      <c r="E66" s="67" t="s">
        <v>423</v>
      </c>
      <c r="F66" s="67" t="s">
        <v>424</v>
      </c>
      <c r="G66" s="67" t="s">
        <v>425</v>
      </c>
      <c r="H66" s="68" t="s">
        <v>426</v>
      </c>
      <c r="I66" s="69"/>
      <c r="J66" s="66" t="s">
        <v>335</v>
      </c>
      <c r="K66" s="70">
        <v>1</v>
      </c>
      <c r="L66" s="70">
        <v>801</v>
      </c>
      <c r="M66" s="71">
        <f t="shared" ref="M66" si="158">K66*L66</f>
        <v>801</v>
      </c>
      <c r="N66" s="66"/>
      <c r="O66" s="72" t="s">
        <v>148</v>
      </c>
      <c r="P66" s="73">
        <f t="shared" ref="P66" si="159">M66/1.12*0.01</f>
        <v>7.1517857142857135</v>
      </c>
      <c r="Q66" s="74">
        <f t="shared" ref="Q66" si="160">M66/1.12*0.12</f>
        <v>85.821428571428555</v>
      </c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75"/>
      <c r="AQ66" s="66"/>
      <c r="AR66" s="66"/>
      <c r="AS66" s="66"/>
      <c r="AT66" s="75"/>
      <c r="AU66" s="66"/>
      <c r="AV66" s="66"/>
      <c r="AW66" s="66"/>
      <c r="AX66" s="66"/>
      <c r="AY66" s="66"/>
      <c r="AZ66" s="75"/>
      <c r="BA66" s="66"/>
      <c r="BB66" s="75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75"/>
      <c r="BV66" s="66"/>
      <c r="BW66" s="66"/>
      <c r="BX66" s="75"/>
      <c r="BY66" s="66"/>
      <c r="BZ66" s="75">
        <f>M66+P66-Q66</f>
        <v>722.33035714285711</v>
      </c>
      <c r="CA66" s="66"/>
      <c r="CB66" s="75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75"/>
      <c r="CT66" s="66"/>
      <c r="CU66" s="66"/>
      <c r="CV66" s="66"/>
      <c r="CW66" s="66"/>
      <c r="CX66" s="66"/>
      <c r="CY66" s="75"/>
      <c r="CZ66" s="66"/>
      <c r="DA66" s="75"/>
      <c r="DB66" s="75"/>
      <c r="DC66" s="75"/>
      <c r="DD66" s="75"/>
      <c r="DE66" s="75"/>
      <c r="DF66" s="75"/>
      <c r="DG66" s="66"/>
      <c r="DH66" s="75"/>
      <c r="DI66" s="66"/>
      <c r="DJ66" s="66"/>
      <c r="DK66" s="66"/>
      <c r="DL66" s="66"/>
      <c r="DM66" s="66"/>
      <c r="DN66" s="76">
        <f>SUM(Q66:DM66)-P66</f>
        <v>801</v>
      </c>
      <c r="DO66" s="76">
        <f>DN66-M66</f>
        <v>0</v>
      </c>
    </row>
    <row r="67" spans="1:119" ht="15" customHeight="1" x14ac:dyDescent="0.25">
      <c r="A67" s="80"/>
      <c r="B67" s="81"/>
      <c r="C67" s="82"/>
      <c r="D67" s="83"/>
      <c r="E67" s="83"/>
      <c r="F67" s="83"/>
      <c r="G67" s="83"/>
      <c r="H67" s="84"/>
      <c r="I67" s="81"/>
      <c r="J67" s="83"/>
      <c r="K67" s="85"/>
      <c r="L67" s="85"/>
      <c r="M67" s="86">
        <f>SUM(M66:M66)</f>
        <v>801</v>
      </c>
      <c r="N67" s="86"/>
      <c r="O67" s="85" t="s">
        <v>148</v>
      </c>
      <c r="P67" s="86">
        <f>SUM(P66:P66)</f>
        <v>7.1517857142857135</v>
      </c>
      <c r="Q67" s="86">
        <f>SUM(Q66:Q66)</f>
        <v>85.821428571428555</v>
      </c>
      <c r="R67" s="87"/>
      <c r="S67" s="86">
        <f t="shared" ref="S67:CD67" si="161">SUM(S66:S66)</f>
        <v>0</v>
      </c>
      <c r="T67" s="86">
        <f t="shared" si="161"/>
        <v>0</v>
      </c>
      <c r="U67" s="86">
        <f t="shared" si="161"/>
        <v>0</v>
      </c>
      <c r="V67" s="86">
        <f t="shared" si="161"/>
        <v>0</v>
      </c>
      <c r="W67" s="86">
        <f t="shared" si="161"/>
        <v>0</v>
      </c>
      <c r="X67" s="86">
        <f t="shared" si="161"/>
        <v>0</v>
      </c>
      <c r="Y67" s="86">
        <f t="shared" si="161"/>
        <v>0</v>
      </c>
      <c r="Z67" s="86">
        <f t="shared" si="161"/>
        <v>0</v>
      </c>
      <c r="AA67" s="86">
        <f t="shared" si="161"/>
        <v>0</v>
      </c>
      <c r="AB67" s="86">
        <f t="shared" si="161"/>
        <v>0</v>
      </c>
      <c r="AC67" s="86">
        <f t="shared" si="161"/>
        <v>0</v>
      </c>
      <c r="AD67" s="86">
        <f t="shared" si="161"/>
        <v>0</v>
      </c>
      <c r="AE67" s="86">
        <f t="shared" si="161"/>
        <v>0</v>
      </c>
      <c r="AF67" s="86">
        <f t="shared" si="161"/>
        <v>0</v>
      </c>
      <c r="AG67" s="86">
        <f t="shared" si="161"/>
        <v>0</v>
      </c>
      <c r="AH67" s="86">
        <f t="shared" si="161"/>
        <v>0</v>
      </c>
      <c r="AI67" s="86">
        <f t="shared" si="161"/>
        <v>0</v>
      </c>
      <c r="AJ67" s="86">
        <f t="shared" si="161"/>
        <v>0</v>
      </c>
      <c r="AK67" s="86">
        <f t="shared" si="161"/>
        <v>0</v>
      </c>
      <c r="AL67" s="86">
        <f t="shared" si="161"/>
        <v>0</v>
      </c>
      <c r="AM67" s="86">
        <f t="shared" si="161"/>
        <v>0</v>
      </c>
      <c r="AN67" s="86">
        <f t="shared" si="161"/>
        <v>0</v>
      </c>
      <c r="AO67" s="86">
        <f t="shared" si="161"/>
        <v>0</v>
      </c>
      <c r="AP67" s="86">
        <f t="shared" si="161"/>
        <v>0</v>
      </c>
      <c r="AQ67" s="86">
        <f t="shared" si="161"/>
        <v>0</v>
      </c>
      <c r="AR67" s="86">
        <f t="shared" si="161"/>
        <v>0</v>
      </c>
      <c r="AS67" s="86">
        <f t="shared" si="161"/>
        <v>0</v>
      </c>
      <c r="AT67" s="86">
        <f t="shared" si="161"/>
        <v>0</v>
      </c>
      <c r="AU67" s="86">
        <f t="shared" si="161"/>
        <v>0</v>
      </c>
      <c r="AV67" s="86">
        <f t="shared" si="161"/>
        <v>0</v>
      </c>
      <c r="AW67" s="86">
        <f t="shared" si="161"/>
        <v>0</v>
      </c>
      <c r="AX67" s="86">
        <f t="shared" si="161"/>
        <v>0</v>
      </c>
      <c r="AY67" s="86">
        <f t="shared" si="161"/>
        <v>0</v>
      </c>
      <c r="AZ67" s="86">
        <f t="shared" si="161"/>
        <v>0</v>
      </c>
      <c r="BA67" s="86">
        <f t="shared" si="161"/>
        <v>0</v>
      </c>
      <c r="BB67" s="86">
        <f t="shared" si="161"/>
        <v>0</v>
      </c>
      <c r="BC67" s="86">
        <f t="shared" si="161"/>
        <v>0</v>
      </c>
      <c r="BD67" s="86">
        <f t="shared" si="161"/>
        <v>0</v>
      </c>
      <c r="BE67" s="86">
        <f t="shared" si="161"/>
        <v>0</v>
      </c>
      <c r="BF67" s="86">
        <f t="shared" si="161"/>
        <v>0</v>
      </c>
      <c r="BG67" s="86">
        <f t="shared" si="161"/>
        <v>0</v>
      </c>
      <c r="BH67" s="86">
        <f t="shared" si="161"/>
        <v>0</v>
      </c>
      <c r="BI67" s="86">
        <f t="shared" si="161"/>
        <v>0</v>
      </c>
      <c r="BJ67" s="86">
        <f t="shared" si="161"/>
        <v>0</v>
      </c>
      <c r="BK67" s="86">
        <f t="shared" si="161"/>
        <v>0</v>
      </c>
      <c r="BL67" s="86">
        <f t="shared" si="161"/>
        <v>0</v>
      </c>
      <c r="BM67" s="86">
        <f t="shared" si="161"/>
        <v>0</v>
      </c>
      <c r="BN67" s="86">
        <f t="shared" si="161"/>
        <v>0</v>
      </c>
      <c r="BO67" s="86">
        <f t="shared" si="161"/>
        <v>0</v>
      </c>
      <c r="BP67" s="86">
        <f t="shared" si="161"/>
        <v>0</v>
      </c>
      <c r="BQ67" s="86">
        <f t="shared" si="161"/>
        <v>0</v>
      </c>
      <c r="BR67" s="86">
        <f t="shared" si="161"/>
        <v>0</v>
      </c>
      <c r="BS67" s="86">
        <f t="shared" si="161"/>
        <v>0</v>
      </c>
      <c r="BT67" s="86">
        <f t="shared" si="161"/>
        <v>0</v>
      </c>
      <c r="BU67" s="86">
        <f t="shared" si="161"/>
        <v>0</v>
      </c>
      <c r="BV67" s="86">
        <f t="shared" si="161"/>
        <v>0</v>
      </c>
      <c r="BW67" s="86">
        <f t="shared" si="161"/>
        <v>0</v>
      </c>
      <c r="BX67" s="86">
        <f t="shared" si="161"/>
        <v>0</v>
      </c>
      <c r="BY67" s="86">
        <f t="shared" si="161"/>
        <v>0</v>
      </c>
      <c r="BZ67" s="86">
        <f t="shared" si="161"/>
        <v>722.33035714285711</v>
      </c>
      <c r="CA67" s="86">
        <f t="shared" si="161"/>
        <v>0</v>
      </c>
      <c r="CB67" s="86">
        <f t="shared" si="161"/>
        <v>0</v>
      </c>
      <c r="CC67" s="86">
        <f t="shared" si="161"/>
        <v>0</v>
      </c>
      <c r="CD67" s="86">
        <f t="shared" si="161"/>
        <v>0</v>
      </c>
      <c r="CE67" s="86">
        <f t="shared" ref="CE67:DM67" si="162">SUM(CE66:CE66)</f>
        <v>0</v>
      </c>
      <c r="CF67" s="86">
        <f t="shared" si="162"/>
        <v>0</v>
      </c>
      <c r="CG67" s="86">
        <f t="shared" si="162"/>
        <v>0</v>
      </c>
      <c r="CH67" s="86">
        <f t="shared" si="162"/>
        <v>0</v>
      </c>
      <c r="CI67" s="86">
        <f t="shared" si="162"/>
        <v>0</v>
      </c>
      <c r="CJ67" s="86">
        <f t="shared" si="162"/>
        <v>0</v>
      </c>
      <c r="CK67" s="86">
        <f t="shared" si="162"/>
        <v>0</v>
      </c>
      <c r="CL67" s="86">
        <f t="shared" si="162"/>
        <v>0</v>
      </c>
      <c r="CM67" s="86">
        <f t="shared" si="162"/>
        <v>0</v>
      </c>
      <c r="CN67" s="86">
        <f t="shared" si="162"/>
        <v>0</v>
      </c>
      <c r="CO67" s="86">
        <f t="shared" si="162"/>
        <v>0</v>
      </c>
      <c r="CP67" s="86">
        <f t="shared" si="162"/>
        <v>0</v>
      </c>
      <c r="CQ67" s="86">
        <f t="shared" si="162"/>
        <v>0</v>
      </c>
      <c r="CR67" s="86">
        <f t="shared" si="162"/>
        <v>0</v>
      </c>
      <c r="CS67" s="86">
        <f t="shared" si="162"/>
        <v>0</v>
      </c>
      <c r="CT67" s="86">
        <f t="shared" si="162"/>
        <v>0</v>
      </c>
      <c r="CU67" s="86">
        <f t="shared" si="162"/>
        <v>0</v>
      </c>
      <c r="CV67" s="86">
        <f t="shared" si="162"/>
        <v>0</v>
      </c>
      <c r="CW67" s="86">
        <f t="shared" si="162"/>
        <v>0</v>
      </c>
      <c r="CX67" s="86">
        <f t="shared" si="162"/>
        <v>0</v>
      </c>
      <c r="CY67" s="86">
        <f t="shared" si="162"/>
        <v>0</v>
      </c>
      <c r="CZ67" s="86">
        <f t="shared" si="162"/>
        <v>0</v>
      </c>
      <c r="DA67" s="86">
        <f t="shared" si="162"/>
        <v>0</v>
      </c>
      <c r="DB67" s="86">
        <f t="shared" si="162"/>
        <v>0</v>
      </c>
      <c r="DC67" s="86">
        <f t="shared" si="162"/>
        <v>0</v>
      </c>
      <c r="DD67" s="86">
        <f t="shared" si="162"/>
        <v>0</v>
      </c>
      <c r="DE67" s="86">
        <f t="shared" si="162"/>
        <v>0</v>
      </c>
      <c r="DF67" s="86">
        <f t="shared" si="162"/>
        <v>0</v>
      </c>
      <c r="DG67" s="86">
        <f t="shared" si="162"/>
        <v>0</v>
      </c>
      <c r="DH67" s="86">
        <f t="shared" si="162"/>
        <v>0</v>
      </c>
      <c r="DI67" s="86">
        <f t="shared" si="162"/>
        <v>0</v>
      </c>
      <c r="DJ67" s="86">
        <f t="shared" si="162"/>
        <v>0</v>
      </c>
      <c r="DK67" s="86">
        <f t="shared" si="162"/>
        <v>0</v>
      </c>
      <c r="DL67" s="86">
        <f t="shared" si="162"/>
        <v>0</v>
      </c>
      <c r="DM67" s="86">
        <f t="shared" si="162"/>
        <v>0</v>
      </c>
      <c r="DN67" s="76">
        <f t="shared" ref="DN67" si="163">SUM(Q67:DM67)-P67</f>
        <v>801</v>
      </c>
      <c r="DO67" s="76">
        <f t="shared" ref="DO67" si="164">DN67-M67</f>
        <v>0</v>
      </c>
    </row>
    <row r="68" spans="1:119" ht="15" customHeight="1" x14ac:dyDescent="0.25">
      <c r="A68" s="64">
        <v>45871</v>
      </c>
      <c r="B68" s="65">
        <v>4151</v>
      </c>
      <c r="C68" s="65">
        <v>6719</v>
      </c>
      <c r="D68" s="66" t="s">
        <v>422</v>
      </c>
      <c r="E68" s="67" t="s">
        <v>427</v>
      </c>
      <c r="F68" s="67"/>
      <c r="G68" s="67" t="s">
        <v>428</v>
      </c>
      <c r="H68" s="68" t="s">
        <v>429</v>
      </c>
      <c r="I68" s="69"/>
      <c r="J68" s="66" t="s">
        <v>362</v>
      </c>
      <c r="K68" s="70">
        <v>1</v>
      </c>
      <c r="L68" s="70">
        <v>200</v>
      </c>
      <c r="M68" s="71">
        <f t="shared" ref="M68" si="165">K68*L68</f>
        <v>200</v>
      </c>
      <c r="N68" s="66"/>
      <c r="O68" s="72" t="s">
        <v>148</v>
      </c>
      <c r="P68" s="73">
        <f>M68/1.12*0.02</f>
        <v>3.5714285714285712</v>
      </c>
      <c r="Q68" s="74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75"/>
      <c r="AQ68" s="66"/>
      <c r="AR68" s="66"/>
      <c r="AS68" s="66"/>
      <c r="AT68" s="75"/>
      <c r="AU68" s="66"/>
      <c r="AV68" s="66"/>
      <c r="AW68" s="66"/>
      <c r="AX68" s="66"/>
      <c r="AY68" s="66"/>
      <c r="AZ68" s="75"/>
      <c r="BA68" s="66"/>
      <c r="BB68" s="75"/>
      <c r="BC68" s="66"/>
      <c r="BD68" s="66"/>
      <c r="BE68" s="66"/>
      <c r="BF68" s="75">
        <f>M68+P68-Q68</f>
        <v>203.57142857142858</v>
      </c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75"/>
      <c r="BV68" s="66"/>
      <c r="BW68" s="66"/>
      <c r="BX68" s="75"/>
      <c r="BY68" s="66"/>
      <c r="BZ68" s="75"/>
      <c r="CA68" s="66"/>
      <c r="CB68" s="75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75"/>
      <c r="CT68" s="66"/>
      <c r="CU68" s="66"/>
      <c r="CV68" s="66"/>
      <c r="CW68" s="66"/>
      <c r="CX68" s="66"/>
      <c r="CY68" s="75"/>
      <c r="CZ68" s="66"/>
      <c r="DA68" s="75"/>
      <c r="DB68" s="75"/>
      <c r="DC68" s="75"/>
      <c r="DD68" s="75"/>
      <c r="DE68" s="75"/>
      <c r="DF68" s="75"/>
      <c r="DG68" s="66"/>
      <c r="DH68" s="75"/>
      <c r="DI68" s="66"/>
      <c r="DJ68" s="66"/>
      <c r="DK68" s="66"/>
      <c r="DL68" s="66"/>
      <c r="DM68" s="66"/>
      <c r="DN68" s="76">
        <f>SUM(Q68:DM68)-P68</f>
        <v>200</v>
      </c>
      <c r="DO68" s="76">
        <f>DN68-M68</f>
        <v>0</v>
      </c>
    </row>
    <row r="69" spans="1:119" ht="15" customHeight="1" x14ac:dyDescent="0.25">
      <c r="A69" s="80"/>
      <c r="B69" s="81"/>
      <c r="C69" s="82"/>
      <c r="D69" s="83"/>
      <c r="E69" s="83"/>
      <c r="F69" s="83"/>
      <c r="G69" s="83"/>
      <c r="H69" s="84"/>
      <c r="I69" s="81"/>
      <c r="J69" s="83"/>
      <c r="K69" s="85"/>
      <c r="L69" s="85"/>
      <c r="M69" s="86">
        <f>SUM(M68:M68)</f>
        <v>200</v>
      </c>
      <c r="N69" s="86"/>
      <c r="O69" s="85" t="s">
        <v>148</v>
      </c>
      <c r="P69" s="86">
        <f t="shared" ref="P69:CA69" si="166">SUM(P68:P68)</f>
        <v>3.5714285714285712</v>
      </c>
      <c r="Q69" s="86"/>
      <c r="R69" s="86">
        <f t="shared" si="166"/>
        <v>0</v>
      </c>
      <c r="S69" s="86">
        <f t="shared" si="166"/>
        <v>0</v>
      </c>
      <c r="T69" s="86">
        <f t="shared" si="166"/>
        <v>0</v>
      </c>
      <c r="U69" s="86">
        <f t="shared" si="166"/>
        <v>0</v>
      </c>
      <c r="V69" s="86">
        <f t="shared" si="166"/>
        <v>0</v>
      </c>
      <c r="W69" s="86">
        <f t="shared" si="166"/>
        <v>0</v>
      </c>
      <c r="X69" s="86">
        <f t="shared" si="166"/>
        <v>0</v>
      </c>
      <c r="Y69" s="86">
        <f t="shared" si="166"/>
        <v>0</v>
      </c>
      <c r="Z69" s="86">
        <f t="shared" si="166"/>
        <v>0</v>
      </c>
      <c r="AA69" s="86">
        <f t="shared" si="166"/>
        <v>0</v>
      </c>
      <c r="AB69" s="86">
        <f t="shared" si="166"/>
        <v>0</v>
      </c>
      <c r="AC69" s="86">
        <f t="shared" si="166"/>
        <v>0</v>
      </c>
      <c r="AD69" s="86">
        <f t="shared" si="166"/>
        <v>0</v>
      </c>
      <c r="AE69" s="86">
        <f t="shared" si="166"/>
        <v>0</v>
      </c>
      <c r="AF69" s="86">
        <f t="shared" si="166"/>
        <v>0</v>
      </c>
      <c r="AG69" s="86">
        <f t="shared" si="166"/>
        <v>0</v>
      </c>
      <c r="AH69" s="86">
        <f t="shared" si="166"/>
        <v>0</v>
      </c>
      <c r="AI69" s="86">
        <f t="shared" si="166"/>
        <v>0</v>
      </c>
      <c r="AJ69" s="86">
        <f t="shared" si="166"/>
        <v>0</v>
      </c>
      <c r="AK69" s="86">
        <f t="shared" si="166"/>
        <v>0</v>
      </c>
      <c r="AL69" s="86">
        <f t="shared" si="166"/>
        <v>0</v>
      </c>
      <c r="AM69" s="86">
        <f t="shared" si="166"/>
        <v>0</v>
      </c>
      <c r="AN69" s="86">
        <f t="shared" si="166"/>
        <v>0</v>
      </c>
      <c r="AO69" s="86">
        <f t="shared" si="166"/>
        <v>0</v>
      </c>
      <c r="AP69" s="86">
        <f t="shared" si="166"/>
        <v>0</v>
      </c>
      <c r="AQ69" s="86">
        <f t="shared" si="166"/>
        <v>0</v>
      </c>
      <c r="AR69" s="86">
        <f t="shared" si="166"/>
        <v>0</v>
      </c>
      <c r="AS69" s="86">
        <f t="shared" si="166"/>
        <v>0</v>
      </c>
      <c r="AT69" s="86">
        <f t="shared" si="166"/>
        <v>0</v>
      </c>
      <c r="AU69" s="86">
        <f t="shared" si="166"/>
        <v>0</v>
      </c>
      <c r="AV69" s="86">
        <f t="shared" si="166"/>
        <v>0</v>
      </c>
      <c r="AW69" s="86">
        <f t="shared" si="166"/>
        <v>0</v>
      </c>
      <c r="AX69" s="86">
        <f t="shared" si="166"/>
        <v>0</v>
      </c>
      <c r="AY69" s="86">
        <f t="shared" si="166"/>
        <v>0</v>
      </c>
      <c r="AZ69" s="86">
        <f t="shared" si="166"/>
        <v>0</v>
      </c>
      <c r="BA69" s="86">
        <f t="shared" si="166"/>
        <v>0</v>
      </c>
      <c r="BB69" s="86">
        <f t="shared" si="166"/>
        <v>0</v>
      </c>
      <c r="BC69" s="86">
        <f t="shared" si="166"/>
        <v>0</v>
      </c>
      <c r="BD69" s="86">
        <f t="shared" si="166"/>
        <v>0</v>
      </c>
      <c r="BE69" s="86">
        <f t="shared" si="166"/>
        <v>0</v>
      </c>
      <c r="BF69" s="86">
        <f t="shared" si="166"/>
        <v>203.57142857142858</v>
      </c>
      <c r="BG69" s="86">
        <f t="shared" si="166"/>
        <v>0</v>
      </c>
      <c r="BH69" s="86">
        <f t="shared" si="166"/>
        <v>0</v>
      </c>
      <c r="BI69" s="86">
        <f t="shared" si="166"/>
        <v>0</v>
      </c>
      <c r="BJ69" s="86">
        <f t="shared" si="166"/>
        <v>0</v>
      </c>
      <c r="BK69" s="86">
        <f t="shared" si="166"/>
        <v>0</v>
      </c>
      <c r="BL69" s="86">
        <f t="shared" si="166"/>
        <v>0</v>
      </c>
      <c r="BM69" s="86">
        <f t="shared" si="166"/>
        <v>0</v>
      </c>
      <c r="BN69" s="86">
        <f t="shared" si="166"/>
        <v>0</v>
      </c>
      <c r="BO69" s="86">
        <f t="shared" si="166"/>
        <v>0</v>
      </c>
      <c r="BP69" s="86">
        <f t="shared" si="166"/>
        <v>0</v>
      </c>
      <c r="BQ69" s="86">
        <f t="shared" si="166"/>
        <v>0</v>
      </c>
      <c r="BR69" s="86">
        <f t="shared" si="166"/>
        <v>0</v>
      </c>
      <c r="BS69" s="86">
        <f t="shared" si="166"/>
        <v>0</v>
      </c>
      <c r="BT69" s="86">
        <f t="shared" si="166"/>
        <v>0</v>
      </c>
      <c r="BU69" s="86">
        <f t="shared" si="166"/>
        <v>0</v>
      </c>
      <c r="BV69" s="86">
        <f t="shared" si="166"/>
        <v>0</v>
      </c>
      <c r="BW69" s="86">
        <f t="shared" si="166"/>
        <v>0</v>
      </c>
      <c r="BX69" s="86">
        <f t="shared" si="166"/>
        <v>0</v>
      </c>
      <c r="BY69" s="86">
        <f t="shared" si="166"/>
        <v>0</v>
      </c>
      <c r="BZ69" s="86">
        <f t="shared" si="166"/>
        <v>0</v>
      </c>
      <c r="CA69" s="86">
        <f t="shared" si="166"/>
        <v>0</v>
      </c>
      <c r="CB69" s="86">
        <f t="shared" ref="CB69:DM69" si="167">SUM(CB68:CB68)</f>
        <v>0</v>
      </c>
      <c r="CC69" s="86">
        <f t="shared" si="167"/>
        <v>0</v>
      </c>
      <c r="CD69" s="86">
        <f t="shared" si="167"/>
        <v>0</v>
      </c>
      <c r="CE69" s="86">
        <f t="shared" si="167"/>
        <v>0</v>
      </c>
      <c r="CF69" s="86">
        <f t="shared" si="167"/>
        <v>0</v>
      </c>
      <c r="CG69" s="86">
        <f t="shared" si="167"/>
        <v>0</v>
      </c>
      <c r="CH69" s="86">
        <f t="shared" si="167"/>
        <v>0</v>
      </c>
      <c r="CI69" s="86">
        <f t="shared" si="167"/>
        <v>0</v>
      </c>
      <c r="CJ69" s="86">
        <f t="shared" si="167"/>
        <v>0</v>
      </c>
      <c r="CK69" s="86">
        <f t="shared" si="167"/>
        <v>0</v>
      </c>
      <c r="CL69" s="86">
        <f t="shared" si="167"/>
        <v>0</v>
      </c>
      <c r="CM69" s="86">
        <f t="shared" si="167"/>
        <v>0</v>
      </c>
      <c r="CN69" s="86">
        <f t="shared" si="167"/>
        <v>0</v>
      </c>
      <c r="CO69" s="86">
        <f t="shared" si="167"/>
        <v>0</v>
      </c>
      <c r="CP69" s="86">
        <f t="shared" si="167"/>
        <v>0</v>
      </c>
      <c r="CQ69" s="86">
        <f t="shared" si="167"/>
        <v>0</v>
      </c>
      <c r="CR69" s="86">
        <f t="shared" si="167"/>
        <v>0</v>
      </c>
      <c r="CS69" s="86">
        <f t="shared" si="167"/>
        <v>0</v>
      </c>
      <c r="CT69" s="86">
        <f t="shared" si="167"/>
        <v>0</v>
      </c>
      <c r="CU69" s="86">
        <f t="shared" si="167"/>
        <v>0</v>
      </c>
      <c r="CV69" s="86">
        <f t="shared" si="167"/>
        <v>0</v>
      </c>
      <c r="CW69" s="86">
        <f t="shared" si="167"/>
        <v>0</v>
      </c>
      <c r="CX69" s="86">
        <f t="shared" si="167"/>
        <v>0</v>
      </c>
      <c r="CY69" s="86">
        <f t="shared" si="167"/>
        <v>0</v>
      </c>
      <c r="CZ69" s="86">
        <f t="shared" si="167"/>
        <v>0</v>
      </c>
      <c r="DA69" s="86">
        <f t="shared" si="167"/>
        <v>0</v>
      </c>
      <c r="DB69" s="86">
        <f t="shared" si="167"/>
        <v>0</v>
      </c>
      <c r="DC69" s="86">
        <f t="shared" si="167"/>
        <v>0</v>
      </c>
      <c r="DD69" s="86">
        <f t="shared" si="167"/>
        <v>0</v>
      </c>
      <c r="DE69" s="86">
        <f t="shared" si="167"/>
        <v>0</v>
      </c>
      <c r="DF69" s="86">
        <f t="shared" si="167"/>
        <v>0</v>
      </c>
      <c r="DG69" s="86">
        <f t="shared" si="167"/>
        <v>0</v>
      </c>
      <c r="DH69" s="86">
        <f t="shared" si="167"/>
        <v>0</v>
      </c>
      <c r="DI69" s="86">
        <f t="shared" si="167"/>
        <v>0</v>
      </c>
      <c r="DJ69" s="86">
        <f t="shared" si="167"/>
        <v>0</v>
      </c>
      <c r="DK69" s="86">
        <f t="shared" si="167"/>
        <v>0</v>
      </c>
      <c r="DL69" s="86">
        <f t="shared" si="167"/>
        <v>0</v>
      </c>
      <c r="DM69" s="86">
        <f t="shared" si="167"/>
        <v>0</v>
      </c>
      <c r="DN69" s="76">
        <f t="shared" ref="DN69" si="168">SUM(Q69:DM69)-P69</f>
        <v>200</v>
      </c>
      <c r="DO69" s="76">
        <f t="shared" ref="DO69" si="169">DN69-M69</f>
        <v>0</v>
      </c>
    </row>
    <row r="70" spans="1:119" ht="15" customHeight="1" x14ac:dyDescent="0.25">
      <c r="A70" s="64">
        <v>45871</v>
      </c>
      <c r="B70" s="65">
        <v>4151</v>
      </c>
      <c r="C70" s="65">
        <v>6720</v>
      </c>
      <c r="D70" s="66" t="s">
        <v>422</v>
      </c>
      <c r="E70" s="67" t="s">
        <v>430</v>
      </c>
      <c r="F70" s="67" t="s">
        <v>431</v>
      </c>
      <c r="G70" s="67" t="s">
        <v>432</v>
      </c>
      <c r="H70" s="68" t="s">
        <v>433</v>
      </c>
      <c r="I70" s="69"/>
      <c r="J70" s="66" t="s">
        <v>335</v>
      </c>
      <c r="K70" s="70">
        <v>1</v>
      </c>
      <c r="L70" s="70">
        <v>740</v>
      </c>
      <c r="M70" s="71">
        <f t="shared" ref="M70" si="170">K70*L70</f>
        <v>740</v>
      </c>
      <c r="N70" s="66"/>
      <c r="O70" s="72" t="s">
        <v>148</v>
      </c>
      <c r="P70" s="73">
        <f t="shared" ref="P70" si="171">M70/1.12*0.01</f>
        <v>6.6071428571428568</v>
      </c>
      <c r="Q70" s="74">
        <f t="shared" ref="Q70" si="172">M70/1.12*0.12</f>
        <v>79.285714285714278</v>
      </c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75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75"/>
      <c r="AQ70" s="66"/>
      <c r="AR70" s="66"/>
      <c r="AS70" s="66"/>
      <c r="AT70" s="75"/>
      <c r="AU70" s="66"/>
      <c r="AV70" s="66"/>
      <c r="AW70" s="66"/>
      <c r="AX70" s="66"/>
      <c r="AY70" s="66"/>
      <c r="AZ70" s="75"/>
      <c r="BA70" s="66"/>
      <c r="BB70" s="75"/>
      <c r="BC70" s="66"/>
      <c r="BD70" s="66"/>
      <c r="BE70" s="66"/>
      <c r="BF70" s="66"/>
      <c r="BG70" s="66"/>
      <c r="BH70" s="66"/>
      <c r="BI70" s="66"/>
      <c r="BJ70" s="66"/>
      <c r="BK70" s="66"/>
      <c r="BL70" s="66"/>
      <c r="BM70" s="66"/>
      <c r="BN70" s="66"/>
      <c r="BO70" s="66"/>
      <c r="BP70" s="66"/>
      <c r="BQ70" s="66"/>
      <c r="BR70" s="66"/>
      <c r="BS70" s="66"/>
      <c r="BT70" s="66"/>
      <c r="BU70" s="75"/>
      <c r="BV70" s="66"/>
      <c r="BW70" s="66"/>
      <c r="BX70" s="75"/>
      <c r="BY70" s="66"/>
      <c r="BZ70" s="75">
        <f>M70+P70-Q70</f>
        <v>667.32142857142867</v>
      </c>
      <c r="CA70" s="66"/>
      <c r="CB70" s="75"/>
      <c r="CC70" s="66"/>
      <c r="CD70" s="66"/>
      <c r="CE70" s="66"/>
      <c r="CF70" s="66"/>
      <c r="CG70" s="66"/>
      <c r="CH70" s="66"/>
      <c r="CI70" s="66"/>
      <c r="CJ70" s="66"/>
      <c r="CK70" s="66"/>
      <c r="CL70" s="66"/>
      <c r="CM70" s="66"/>
      <c r="CN70" s="66"/>
      <c r="CO70" s="66"/>
      <c r="CP70" s="66"/>
      <c r="CQ70" s="66"/>
      <c r="CR70" s="66"/>
      <c r="CS70" s="75"/>
      <c r="CT70" s="66"/>
      <c r="CU70" s="66"/>
      <c r="CV70" s="66"/>
      <c r="CW70" s="66"/>
      <c r="CX70" s="66"/>
      <c r="CY70" s="75"/>
      <c r="CZ70" s="66"/>
      <c r="DA70" s="75"/>
      <c r="DB70" s="75"/>
      <c r="DC70" s="75"/>
      <c r="DD70" s="75"/>
      <c r="DE70" s="75"/>
      <c r="DF70" s="75"/>
      <c r="DG70" s="66"/>
      <c r="DH70" s="75"/>
      <c r="DI70" s="66"/>
      <c r="DJ70" s="66"/>
      <c r="DK70" s="66"/>
      <c r="DL70" s="66"/>
      <c r="DM70" s="66"/>
      <c r="DN70" s="76">
        <f>SUM(Q70:DM70)-P70</f>
        <v>740</v>
      </c>
      <c r="DO70" s="76">
        <f>DN70-M70</f>
        <v>0</v>
      </c>
    </row>
    <row r="71" spans="1:119" ht="15" customHeight="1" x14ac:dyDescent="0.25">
      <c r="A71" s="80"/>
      <c r="B71" s="81"/>
      <c r="C71" s="82"/>
      <c r="D71" s="83"/>
      <c r="E71" s="83"/>
      <c r="F71" s="83"/>
      <c r="G71" s="83"/>
      <c r="H71" s="84"/>
      <c r="I71" s="81"/>
      <c r="J71" s="83"/>
      <c r="K71" s="85"/>
      <c r="L71" s="85"/>
      <c r="M71" s="86">
        <f>SUM(M70:M70)</f>
        <v>740</v>
      </c>
      <c r="N71" s="86"/>
      <c r="O71" s="85" t="s">
        <v>148</v>
      </c>
      <c r="P71" s="86">
        <f t="shared" ref="P71:CA71" si="173">SUM(P70:P70)</f>
        <v>6.6071428571428568</v>
      </c>
      <c r="Q71" s="86">
        <f t="shared" si="173"/>
        <v>79.285714285714278</v>
      </c>
      <c r="R71" s="86">
        <f t="shared" si="173"/>
        <v>0</v>
      </c>
      <c r="S71" s="86">
        <f t="shared" si="173"/>
        <v>0</v>
      </c>
      <c r="T71" s="86">
        <f t="shared" si="173"/>
        <v>0</v>
      </c>
      <c r="U71" s="86">
        <f t="shared" si="173"/>
        <v>0</v>
      </c>
      <c r="V71" s="86">
        <f t="shared" si="173"/>
        <v>0</v>
      </c>
      <c r="W71" s="86">
        <f t="shared" si="173"/>
        <v>0</v>
      </c>
      <c r="X71" s="86">
        <f t="shared" si="173"/>
        <v>0</v>
      </c>
      <c r="Y71" s="86">
        <f t="shared" si="173"/>
        <v>0</v>
      </c>
      <c r="Z71" s="86">
        <f t="shared" si="173"/>
        <v>0</v>
      </c>
      <c r="AA71" s="86">
        <f t="shared" si="173"/>
        <v>0</v>
      </c>
      <c r="AB71" s="86">
        <f t="shared" si="173"/>
        <v>0</v>
      </c>
      <c r="AC71" s="86">
        <f t="shared" si="173"/>
        <v>0</v>
      </c>
      <c r="AD71" s="86">
        <f t="shared" si="173"/>
        <v>0</v>
      </c>
      <c r="AE71" s="86">
        <f t="shared" si="173"/>
        <v>0</v>
      </c>
      <c r="AF71" s="86">
        <f t="shared" si="173"/>
        <v>0</v>
      </c>
      <c r="AG71" s="86">
        <f t="shared" si="173"/>
        <v>0</v>
      </c>
      <c r="AH71" s="86">
        <f t="shared" si="173"/>
        <v>0</v>
      </c>
      <c r="AI71" s="86">
        <f t="shared" si="173"/>
        <v>0</v>
      </c>
      <c r="AJ71" s="86">
        <f t="shared" si="173"/>
        <v>0</v>
      </c>
      <c r="AK71" s="86">
        <f t="shared" si="173"/>
        <v>0</v>
      </c>
      <c r="AL71" s="86">
        <f t="shared" si="173"/>
        <v>0</v>
      </c>
      <c r="AM71" s="86">
        <f t="shared" si="173"/>
        <v>0</v>
      </c>
      <c r="AN71" s="86">
        <f t="shared" si="173"/>
        <v>0</v>
      </c>
      <c r="AO71" s="86">
        <f t="shared" si="173"/>
        <v>0</v>
      </c>
      <c r="AP71" s="86">
        <f t="shared" si="173"/>
        <v>0</v>
      </c>
      <c r="AQ71" s="86">
        <f t="shared" si="173"/>
        <v>0</v>
      </c>
      <c r="AR71" s="86">
        <f t="shared" si="173"/>
        <v>0</v>
      </c>
      <c r="AS71" s="86">
        <f t="shared" si="173"/>
        <v>0</v>
      </c>
      <c r="AT71" s="86">
        <f t="shared" si="173"/>
        <v>0</v>
      </c>
      <c r="AU71" s="86">
        <f t="shared" si="173"/>
        <v>0</v>
      </c>
      <c r="AV71" s="86">
        <f t="shared" si="173"/>
        <v>0</v>
      </c>
      <c r="AW71" s="86">
        <f t="shared" si="173"/>
        <v>0</v>
      </c>
      <c r="AX71" s="86">
        <f t="shared" si="173"/>
        <v>0</v>
      </c>
      <c r="AY71" s="86">
        <f t="shared" si="173"/>
        <v>0</v>
      </c>
      <c r="AZ71" s="86">
        <f t="shared" si="173"/>
        <v>0</v>
      </c>
      <c r="BA71" s="86">
        <f t="shared" si="173"/>
        <v>0</v>
      </c>
      <c r="BB71" s="86">
        <f t="shared" si="173"/>
        <v>0</v>
      </c>
      <c r="BC71" s="86">
        <f t="shared" si="173"/>
        <v>0</v>
      </c>
      <c r="BD71" s="86">
        <f t="shared" si="173"/>
        <v>0</v>
      </c>
      <c r="BE71" s="86">
        <f t="shared" si="173"/>
        <v>0</v>
      </c>
      <c r="BF71" s="86">
        <f t="shared" si="173"/>
        <v>0</v>
      </c>
      <c r="BG71" s="86">
        <f t="shared" si="173"/>
        <v>0</v>
      </c>
      <c r="BH71" s="86">
        <f t="shared" si="173"/>
        <v>0</v>
      </c>
      <c r="BI71" s="86">
        <f t="shared" si="173"/>
        <v>0</v>
      </c>
      <c r="BJ71" s="86">
        <f t="shared" si="173"/>
        <v>0</v>
      </c>
      <c r="BK71" s="86">
        <f t="shared" si="173"/>
        <v>0</v>
      </c>
      <c r="BL71" s="86">
        <f t="shared" si="173"/>
        <v>0</v>
      </c>
      <c r="BM71" s="86">
        <f t="shared" si="173"/>
        <v>0</v>
      </c>
      <c r="BN71" s="86">
        <f t="shared" si="173"/>
        <v>0</v>
      </c>
      <c r="BO71" s="86">
        <f t="shared" si="173"/>
        <v>0</v>
      </c>
      <c r="BP71" s="86">
        <f t="shared" si="173"/>
        <v>0</v>
      </c>
      <c r="BQ71" s="86">
        <f t="shared" si="173"/>
        <v>0</v>
      </c>
      <c r="BR71" s="86">
        <f t="shared" si="173"/>
        <v>0</v>
      </c>
      <c r="BS71" s="86">
        <f t="shared" si="173"/>
        <v>0</v>
      </c>
      <c r="BT71" s="86">
        <f t="shared" si="173"/>
        <v>0</v>
      </c>
      <c r="BU71" s="86">
        <f t="shared" si="173"/>
        <v>0</v>
      </c>
      <c r="BV71" s="86">
        <f t="shared" si="173"/>
        <v>0</v>
      </c>
      <c r="BW71" s="86">
        <f t="shared" si="173"/>
        <v>0</v>
      </c>
      <c r="BX71" s="86">
        <f t="shared" si="173"/>
        <v>0</v>
      </c>
      <c r="BY71" s="86">
        <f t="shared" si="173"/>
        <v>0</v>
      </c>
      <c r="BZ71" s="86">
        <f t="shared" si="173"/>
        <v>667.32142857142867</v>
      </c>
      <c r="CA71" s="86">
        <f t="shared" si="173"/>
        <v>0</v>
      </c>
      <c r="CB71" s="86">
        <f t="shared" ref="CB71:DM71" si="174">SUM(CB70:CB70)</f>
        <v>0</v>
      </c>
      <c r="CC71" s="86">
        <f t="shared" si="174"/>
        <v>0</v>
      </c>
      <c r="CD71" s="86">
        <f t="shared" si="174"/>
        <v>0</v>
      </c>
      <c r="CE71" s="86">
        <f t="shared" si="174"/>
        <v>0</v>
      </c>
      <c r="CF71" s="86">
        <f t="shared" si="174"/>
        <v>0</v>
      </c>
      <c r="CG71" s="86">
        <f t="shared" si="174"/>
        <v>0</v>
      </c>
      <c r="CH71" s="86">
        <f t="shared" si="174"/>
        <v>0</v>
      </c>
      <c r="CI71" s="86">
        <f t="shared" si="174"/>
        <v>0</v>
      </c>
      <c r="CJ71" s="86">
        <f t="shared" si="174"/>
        <v>0</v>
      </c>
      <c r="CK71" s="86">
        <f t="shared" si="174"/>
        <v>0</v>
      </c>
      <c r="CL71" s="86">
        <f t="shared" si="174"/>
        <v>0</v>
      </c>
      <c r="CM71" s="86">
        <f t="shared" si="174"/>
        <v>0</v>
      </c>
      <c r="CN71" s="86">
        <f t="shared" si="174"/>
        <v>0</v>
      </c>
      <c r="CO71" s="86">
        <f t="shared" si="174"/>
        <v>0</v>
      </c>
      <c r="CP71" s="86">
        <f t="shared" si="174"/>
        <v>0</v>
      </c>
      <c r="CQ71" s="86">
        <f t="shared" si="174"/>
        <v>0</v>
      </c>
      <c r="CR71" s="86">
        <f t="shared" si="174"/>
        <v>0</v>
      </c>
      <c r="CS71" s="86">
        <f t="shared" si="174"/>
        <v>0</v>
      </c>
      <c r="CT71" s="86">
        <f t="shared" si="174"/>
        <v>0</v>
      </c>
      <c r="CU71" s="86">
        <f t="shared" si="174"/>
        <v>0</v>
      </c>
      <c r="CV71" s="86">
        <f t="shared" si="174"/>
        <v>0</v>
      </c>
      <c r="CW71" s="86">
        <f t="shared" si="174"/>
        <v>0</v>
      </c>
      <c r="CX71" s="86">
        <f t="shared" si="174"/>
        <v>0</v>
      </c>
      <c r="CY71" s="86">
        <f t="shared" si="174"/>
        <v>0</v>
      </c>
      <c r="CZ71" s="86">
        <f t="shared" si="174"/>
        <v>0</v>
      </c>
      <c r="DA71" s="86">
        <f t="shared" si="174"/>
        <v>0</v>
      </c>
      <c r="DB71" s="86">
        <f t="shared" si="174"/>
        <v>0</v>
      </c>
      <c r="DC71" s="86">
        <f t="shared" si="174"/>
        <v>0</v>
      </c>
      <c r="DD71" s="86">
        <f t="shared" si="174"/>
        <v>0</v>
      </c>
      <c r="DE71" s="86">
        <f t="shared" si="174"/>
        <v>0</v>
      </c>
      <c r="DF71" s="86">
        <f t="shared" si="174"/>
        <v>0</v>
      </c>
      <c r="DG71" s="86">
        <f t="shared" si="174"/>
        <v>0</v>
      </c>
      <c r="DH71" s="86">
        <f t="shared" si="174"/>
        <v>0</v>
      </c>
      <c r="DI71" s="86">
        <f t="shared" si="174"/>
        <v>0</v>
      </c>
      <c r="DJ71" s="86">
        <f t="shared" si="174"/>
        <v>0</v>
      </c>
      <c r="DK71" s="86">
        <f t="shared" si="174"/>
        <v>0</v>
      </c>
      <c r="DL71" s="86">
        <f t="shared" si="174"/>
        <v>0</v>
      </c>
      <c r="DM71" s="86">
        <f t="shared" si="174"/>
        <v>0</v>
      </c>
      <c r="DN71" s="76">
        <f t="shared" ref="DN71" si="175">SUM(Q71:DM71)-P71</f>
        <v>740</v>
      </c>
      <c r="DO71" s="76">
        <f t="shared" ref="DO71" si="176">DN71-M71</f>
        <v>0</v>
      </c>
    </row>
    <row r="72" spans="1:119" ht="15" customHeight="1" x14ac:dyDescent="0.25">
      <c r="A72" s="64">
        <v>45868</v>
      </c>
      <c r="B72" s="65">
        <v>4151</v>
      </c>
      <c r="C72" s="65">
        <v>6721</v>
      </c>
      <c r="D72" s="66" t="s">
        <v>422</v>
      </c>
      <c r="E72" s="67" t="s">
        <v>434</v>
      </c>
      <c r="F72" s="67" t="s">
        <v>435</v>
      </c>
      <c r="G72" s="67" t="s">
        <v>436</v>
      </c>
      <c r="H72" s="68" t="s">
        <v>437</v>
      </c>
      <c r="I72" s="69"/>
      <c r="J72" s="66" t="s">
        <v>438</v>
      </c>
      <c r="K72" s="70">
        <v>3</v>
      </c>
      <c r="L72" s="70">
        <v>54</v>
      </c>
      <c r="M72" s="71">
        <f t="shared" ref="M72:M75" si="177">K72*L72</f>
        <v>162</v>
      </c>
      <c r="N72" s="66"/>
      <c r="O72" s="72" t="s">
        <v>148</v>
      </c>
      <c r="P72" s="73">
        <f t="shared" ref="P72:P75" si="178">M72/1.12*0.01</f>
        <v>1.4464285714285714</v>
      </c>
      <c r="Q72" s="74">
        <f t="shared" ref="Q72:Q75" si="179">M72/1.12*0.12</f>
        <v>17.357142857142858</v>
      </c>
      <c r="R72" s="66"/>
      <c r="S72" s="66"/>
      <c r="T72" s="66"/>
      <c r="U72" s="66"/>
      <c r="V72" s="66"/>
      <c r="W72" s="66"/>
      <c r="X72" s="75">
        <f>M72+P72-Q72</f>
        <v>146.08928571428572</v>
      </c>
      <c r="Y72" s="66"/>
      <c r="Z72" s="66"/>
      <c r="AA72" s="66"/>
      <c r="AB72" s="66"/>
      <c r="AC72" s="66"/>
      <c r="AD72" s="66"/>
      <c r="AE72" s="75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75"/>
      <c r="AQ72" s="66"/>
      <c r="AR72" s="66"/>
      <c r="AS72" s="66"/>
      <c r="AT72" s="75"/>
      <c r="AU72" s="66"/>
      <c r="AV72" s="66"/>
      <c r="AW72" s="66"/>
      <c r="AX72" s="66"/>
      <c r="AY72" s="66"/>
      <c r="AZ72" s="75"/>
      <c r="BA72" s="66"/>
      <c r="BB72" s="75"/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  <c r="BP72" s="66"/>
      <c r="BQ72" s="66"/>
      <c r="BR72" s="66"/>
      <c r="BS72" s="66"/>
      <c r="BT72" s="66"/>
      <c r="BU72" s="75"/>
      <c r="BV72" s="66"/>
      <c r="BW72" s="66"/>
      <c r="BX72" s="75"/>
      <c r="BY72" s="66"/>
      <c r="BZ72" s="75"/>
      <c r="CA72" s="66"/>
      <c r="CB72" s="75"/>
      <c r="CC72" s="66"/>
      <c r="CD72" s="66"/>
      <c r="CE72" s="66"/>
      <c r="CF72" s="66"/>
      <c r="CG72" s="66"/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75"/>
      <c r="CT72" s="66"/>
      <c r="CU72" s="66"/>
      <c r="CV72" s="66"/>
      <c r="CW72" s="66"/>
      <c r="CX72" s="66"/>
      <c r="CY72" s="75"/>
      <c r="CZ72" s="66"/>
      <c r="DA72" s="75"/>
      <c r="DB72" s="75"/>
      <c r="DC72" s="75"/>
      <c r="DD72" s="75"/>
      <c r="DE72" s="75"/>
      <c r="DF72" s="75"/>
      <c r="DG72" s="66"/>
      <c r="DH72" s="75"/>
      <c r="DI72" s="66"/>
      <c r="DJ72" s="66"/>
      <c r="DK72" s="66"/>
      <c r="DL72" s="66"/>
      <c r="DM72" s="66"/>
      <c r="DN72" s="76">
        <f>SUM(Q72:DM72)-P72</f>
        <v>162</v>
      </c>
      <c r="DO72" s="76">
        <f>DN72-M72</f>
        <v>0</v>
      </c>
    </row>
    <row r="73" spans="1:119" ht="15" customHeight="1" x14ac:dyDescent="0.25">
      <c r="A73" s="64"/>
      <c r="B73" s="65"/>
      <c r="C73" s="65"/>
      <c r="D73" s="66"/>
      <c r="E73" s="77"/>
      <c r="F73" s="78"/>
      <c r="G73" s="79"/>
      <c r="H73" s="68"/>
      <c r="I73" s="69"/>
      <c r="J73" s="66" t="s">
        <v>439</v>
      </c>
      <c r="K73" s="70">
        <v>1</v>
      </c>
      <c r="L73" s="70">
        <v>87</v>
      </c>
      <c r="M73" s="71">
        <f t="shared" si="177"/>
        <v>87</v>
      </c>
      <c r="N73" s="66"/>
      <c r="O73" s="72" t="s">
        <v>148</v>
      </c>
      <c r="P73" s="73">
        <f t="shared" si="178"/>
        <v>0.77678571428571419</v>
      </c>
      <c r="Q73" s="74">
        <f t="shared" si="179"/>
        <v>9.3214285714285694</v>
      </c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75"/>
      <c r="AQ73" s="66"/>
      <c r="AR73" s="66"/>
      <c r="AS73" s="66"/>
      <c r="AT73" s="75"/>
      <c r="AU73" s="66"/>
      <c r="AV73" s="66"/>
      <c r="AW73" s="66"/>
      <c r="AX73" s="66"/>
      <c r="AY73" s="66"/>
      <c r="AZ73" s="75"/>
      <c r="BA73" s="66"/>
      <c r="BB73" s="75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75"/>
      <c r="BV73" s="66"/>
      <c r="BW73" s="66"/>
      <c r="BX73" s="75"/>
      <c r="BY73" s="66"/>
      <c r="BZ73" s="75">
        <f>M73+P73-Q73</f>
        <v>78.455357142857139</v>
      </c>
      <c r="CA73" s="66"/>
      <c r="CB73" s="75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75"/>
      <c r="CT73" s="66"/>
      <c r="CU73" s="66"/>
      <c r="CV73" s="66"/>
      <c r="CW73" s="66"/>
      <c r="CX73" s="66"/>
      <c r="CY73" s="75"/>
      <c r="CZ73" s="66"/>
      <c r="DA73" s="75"/>
      <c r="DB73" s="75"/>
      <c r="DC73" s="75"/>
      <c r="DD73" s="75"/>
      <c r="DE73" s="75"/>
      <c r="DF73" s="75"/>
      <c r="DG73" s="66"/>
      <c r="DH73" s="75"/>
      <c r="DI73" s="66"/>
      <c r="DJ73" s="66"/>
      <c r="DK73" s="66"/>
      <c r="DL73" s="66"/>
      <c r="DM73" s="66"/>
      <c r="DN73" s="76">
        <f t="shared" ref="DN73:DN76" si="180">SUM(Q73:DM73)-P73</f>
        <v>87</v>
      </c>
      <c r="DO73" s="76">
        <f t="shared" ref="DO73:DO76" si="181">DN73-M73</f>
        <v>0</v>
      </c>
    </row>
    <row r="74" spans="1:119" ht="15" customHeight="1" x14ac:dyDescent="0.25">
      <c r="A74" s="64"/>
      <c r="B74" s="65"/>
      <c r="C74" s="65"/>
      <c r="D74" s="66"/>
      <c r="E74" s="77"/>
      <c r="F74" s="78"/>
      <c r="G74" s="79"/>
      <c r="H74" s="68"/>
      <c r="I74" s="69"/>
      <c r="J74" s="66" t="s">
        <v>440</v>
      </c>
      <c r="K74" s="70">
        <v>1</v>
      </c>
      <c r="L74" s="70">
        <v>44</v>
      </c>
      <c r="M74" s="71">
        <f t="shared" si="177"/>
        <v>44</v>
      </c>
      <c r="N74" s="66"/>
      <c r="O74" s="72" t="s">
        <v>148</v>
      </c>
      <c r="P74" s="73">
        <f t="shared" si="178"/>
        <v>0.39285714285714285</v>
      </c>
      <c r="Q74" s="74">
        <f t="shared" si="179"/>
        <v>4.7142857142857144</v>
      </c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75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75"/>
      <c r="AQ74" s="66"/>
      <c r="AR74" s="66"/>
      <c r="AS74" s="66"/>
      <c r="AT74" s="75"/>
      <c r="AU74" s="66"/>
      <c r="AV74" s="66"/>
      <c r="AW74" s="66"/>
      <c r="AX74" s="66"/>
      <c r="AY74" s="66"/>
      <c r="AZ74" s="75"/>
      <c r="BA74" s="66"/>
      <c r="BB74" s="75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75"/>
      <c r="BV74" s="66"/>
      <c r="BW74" s="66"/>
      <c r="BX74" s="75"/>
      <c r="BY74" s="66"/>
      <c r="BZ74" s="75">
        <f>M74+P74-Q74</f>
        <v>39.678571428571431</v>
      </c>
      <c r="CA74" s="66"/>
      <c r="CB74" s="75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75"/>
      <c r="CT74" s="66"/>
      <c r="CU74" s="66"/>
      <c r="CV74" s="66"/>
      <c r="CW74" s="66"/>
      <c r="CX74" s="66"/>
      <c r="CY74" s="75"/>
      <c r="CZ74" s="66"/>
      <c r="DA74" s="75"/>
      <c r="DB74" s="75"/>
      <c r="DC74" s="75"/>
      <c r="DD74" s="75"/>
      <c r="DE74" s="75"/>
      <c r="DF74" s="75"/>
      <c r="DG74" s="66"/>
      <c r="DH74" s="75"/>
      <c r="DI74" s="66"/>
      <c r="DJ74" s="66"/>
      <c r="DK74" s="66"/>
      <c r="DL74" s="66"/>
      <c r="DM74" s="66"/>
      <c r="DN74" s="76">
        <f t="shared" si="180"/>
        <v>44</v>
      </c>
      <c r="DO74" s="76">
        <f t="shared" si="181"/>
        <v>0</v>
      </c>
    </row>
    <row r="75" spans="1:119" ht="15" customHeight="1" x14ac:dyDescent="0.25">
      <c r="A75" s="64"/>
      <c r="B75" s="65"/>
      <c r="C75" s="65"/>
      <c r="D75" s="66"/>
      <c r="E75" s="77"/>
      <c r="F75" s="78"/>
      <c r="G75" s="79"/>
      <c r="H75" s="68"/>
      <c r="I75" s="69"/>
      <c r="J75" s="66" t="s">
        <v>439</v>
      </c>
      <c r="K75" s="70">
        <v>2</v>
      </c>
      <c r="L75" s="70">
        <v>87</v>
      </c>
      <c r="M75" s="71">
        <f t="shared" si="177"/>
        <v>174</v>
      </c>
      <c r="N75" s="66"/>
      <c r="O75" s="72" t="s">
        <v>148</v>
      </c>
      <c r="P75" s="73">
        <f t="shared" si="178"/>
        <v>1.5535714285714284</v>
      </c>
      <c r="Q75" s="74">
        <f t="shared" si="179"/>
        <v>18.642857142857139</v>
      </c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75"/>
      <c r="AQ75" s="66"/>
      <c r="AR75" s="66"/>
      <c r="AS75" s="66"/>
      <c r="AT75" s="75"/>
      <c r="AU75" s="66"/>
      <c r="AV75" s="66"/>
      <c r="AW75" s="66"/>
      <c r="AX75" s="66"/>
      <c r="AY75" s="66"/>
      <c r="AZ75" s="75"/>
      <c r="BA75" s="66"/>
      <c r="BB75" s="75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75"/>
      <c r="BV75" s="66"/>
      <c r="BW75" s="66"/>
      <c r="BX75" s="75"/>
      <c r="BY75" s="66"/>
      <c r="BZ75" s="75">
        <f>M75+P75-Q75</f>
        <v>156.91071428571428</v>
      </c>
      <c r="CA75" s="66"/>
      <c r="CB75" s="75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75"/>
      <c r="CT75" s="66"/>
      <c r="CU75" s="66"/>
      <c r="CV75" s="66"/>
      <c r="CW75" s="66"/>
      <c r="CX75" s="66"/>
      <c r="CY75" s="75"/>
      <c r="CZ75" s="66"/>
      <c r="DA75" s="75"/>
      <c r="DB75" s="75"/>
      <c r="DC75" s="75"/>
      <c r="DD75" s="75"/>
      <c r="DE75" s="75"/>
      <c r="DF75" s="75"/>
      <c r="DG75" s="66"/>
      <c r="DH75" s="75"/>
      <c r="DI75" s="66"/>
      <c r="DJ75" s="66"/>
      <c r="DK75" s="66"/>
      <c r="DL75" s="66"/>
      <c r="DM75" s="66"/>
      <c r="DN75" s="76">
        <f t="shared" si="180"/>
        <v>174</v>
      </c>
      <c r="DO75" s="76">
        <f t="shared" si="181"/>
        <v>0</v>
      </c>
    </row>
    <row r="76" spans="1:119" ht="15" customHeight="1" x14ac:dyDescent="0.25">
      <c r="A76" s="80"/>
      <c r="B76" s="81"/>
      <c r="C76" s="82"/>
      <c r="D76" s="83"/>
      <c r="E76" s="83"/>
      <c r="F76" s="83"/>
      <c r="G76" s="83"/>
      <c r="H76" s="84"/>
      <c r="I76" s="81"/>
      <c r="J76" s="83"/>
      <c r="K76" s="85"/>
      <c r="L76" s="85"/>
      <c r="M76" s="86">
        <f>SUM(M72:M75)</f>
        <v>467</v>
      </c>
      <c r="N76" s="86"/>
      <c r="O76" s="85" t="s">
        <v>148</v>
      </c>
      <c r="P76" s="86">
        <f t="shared" ref="P76:BX76" si="182">SUM(P72:P75)</f>
        <v>4.1696428571428568</v>
      </c>
      <c r="Q76" s="86">
        <f t="shared" si="182"/>
        <v>50.035714285714278</v>
      </c>
      <c r="R76" s="86">
        <f t="shared" si="182"/>
        <v>0</v>
      </c>
      <c r="S76" s="86">
        <f t="shared" si="182"/>
        <v>0</v>
      </c>
      <c r="T76" s="86">
        <f t="shared" si="182"/>
        <v>0</v>
      </c>
      <c r="U76" s="86">
        <f t="shared" si="182"/>
        <v>0</v>
      </c>
      <c r="V76" s="86">
        <f t="shared" si="182"/>
        <v>0</v>
      </c>
      <c r="W76" s="86">
        <f t="shared" si="182"/>
        <v>0</v>
      </c>
      <c r="X76" s="86">
        <f t="shared" si="182"/>
        <v>146.08928571428572</v>
      </c>
      <c r="Y76" s="86">
        <f t="shared" si="182"/>
        <v>0</v>
      </c>
      <c r="Z76" s="86">
        <f t="shared" si="182"/>
        <v>0</v>
      </c>
      <c r="AA76" s="86">
        <f t="shared" si="182"/>
        <v>0</v>
      </c>
      <c r="AB76" s="86">
        <f t="shared" si="182"/>
        <v>0</v>
      </c>
      <c r="AC76" s="86">
        <f t="shared" si="182"/>
        <v>0</v>
      </c>
      <c r="AD76" s="86">
        <f t="shared" si="182"/>
        <v>0</v>
      </c>
      <c r="AE76" s="86">
        <f t="shared" si="182"/>
        <v>0</v>
      </c>
      <c r="AF76" s="86">
        <f t="shared" si="182"/>
        <v>0</v>
      </c>
      <c r="AG76" s="86">
        <f t="shared" si="182"/>
        <v>0</v>
      </c>
      <c r="AH76" s="86">
        <f t="shared" si="182"/>
        <v>0</v>
      </c>
      <c r="AI76" s="86">
        <f t="shared" si="182"/>
        <v>0</v>
      </c>
      <c r="AJ76" s="86">
        <f t="shared" si="182"/>
        <v>0</v>
      </c>
      <c r="AK76" s="86">
        <f t="shared" si="182"/>
        <v>0</v>
      </c>
      <c r="AL76" s="86">
        <f t="shared" si="182"/>
        <v>0</v>
      </c>
      <c r="AM76" s="86">
        <f t="shared" si="182"/>
        <v>0</v>
      </c>
      <c r="AN76" s="86">
        <f t="shared" si="182"/>
        <v>0</v>
      </c>
      <c r="AO76" s="86">
        <f t="shared" si="182"/>
        <v>0</v>
      </c>
      <c r="AP76" s="86">
        <f t="shared" si="182"/>
        <v>0</v>
      </c>
      <c r="AQ76" s="86">
        <f t="shared" si="182"/>
        <v>0</v>
      </c>
      <c r="AR76" s="86">
        <f t="shared" si="182"/>
        <v>0</v>
      </c>
      <c r="AS76" s="86">
        <f t="shared" si="182"/>
        <v>0</v>
      </c>
      <c r="AT76" s="86">
        <f t="shared" si="182"/>
        <v>0</v>
      </c>
      <c r="AU76" s="86">
        <f t="shared" si="182"/>
        <v>0</v>
      </c>
      <c r="AV76" s="86">
        <f t="shared" si="182"/>
        <v>0</v>
      </c>
      <c r="AW76" s="86">
        <f t="shared" si="182"/>
        <v>0</v>
      </c>
      <c r="AX76" s="86">
        <f t="shared" si="182"/>
        <v>0</v>
      </c>
      <c r="AY76" s="86">
        <f t="shared" si="182"/>
        <v>0</v>
      </c>
      <c r="AZ76" s="86">
        <f t="shared" si="182"/>
        <v>0</v>
      </c>
      <c r="BA76" s="86">
        <f t="shared" si="182"/>
        <v>0</v>
      </c>
      <c r="BB76" s="86">
        <f t="shared" si="182"/>
        <v>0</v>
      </c>
      <c r="BC76" s="86">
        <f t="shared" si="182"/>
        <v>0</v>
      </c>
      <c r="BD76" s="86">
        <f t="shared" si="182"/>
        <v>0</v>
      </c>
      <c r="BE76" s="86">
        <f t="shared" si="182"/>
        <v>0</v>
      </c>
      <c r="BF76" s="86">
        <f t="shared" si="182"/>
        <v>0</v>
      </c>
      <c r="BG76" s="86">
        <f t="shared" si="182"/>
        <v>0</v>
      </c>
      <c r="BH76" s="86">
        <f t="shared" si="182"/>
        <v>0</v>
      </c>
      <c r="BI76" s="86">
        <f t="shared" si="182"/>
        <v>0</v>
      </c>
      <c r="BJ76" s="86">
        <f t="shared" si="182"/>
        <v>0</v>
      </c>
      <c r="BK76" s="86">
        <f t="shared" si="182"/>
        <v>0</v>
      </c>
      <c r="BL76" s="86">
        <f t="shared" si="182"/>
        <v>0</v>
      </c>
      <c r="BM76" s="86">
        <f t="shared" si="182"/>
        <v>0</v>
      </c>
      <c r="BN76" s="86">
        <f t="shared" si="182"/>
        <v>0</v>
      </c>
      <c r="BO76" s="86">
        <f t="shared" si="182"/>
        <v>0</v>
      </c>
      <c r="BP76" s="86">
        <f t="shared" si="182"/>
        <v>0</v>
      </c>
      <c r="BQ76" s="86">
        <f t="shared" si="182"/>
        <v>0</v>
      </c>
      <c r="BR76" s="86">
        <f t="shared" si="182"/>
        <v>0</v>
      </c>
      <c r="BS76" s="86">
        <f t="shared" si="182"/>
        <v>0</v>
      </c>
      <c r="BT76" s="86">
        <f t="shared" si="182"/>
        <v>0</v>
      </c>
      <c r="BU76" s="86">
        <f t="shared" si="182"/>
        <v>0</v>
      </c>
      <c r="BV76" s="86">
        <f t="shared" si="182"/>
        <v>0</v>
      </c>
      <c r="BW76" s="86">
        <f t="shared" si="182"/>
        <v>0</v>
      </c>
      <c r="BX76" s="86">
        <f t="shared" si="182"/>
        <v>0</v>
      </c>
      <c r="BY76" s="86">
        <f>SUM(BY72:BY75)</f>
        <v>0</v>
      </c>
      <c r="BZ76" s="86">
        <f t="shared" ref="BZ76:DM76" si="183">SUM(BZ72:BZ75)</f>
        <v>275.04464285714283</v>
      </c>
      <c r="CA76" s="86">
        <f t="shared" si="183"/>
        <v>0</v>
      </c>
      <c r="CB76" s="86">
        <f t="shared" si="183"/>
        <v>0</v>
      </c>
      <c r="CC76" s="86">
        <f t="shared" si="183"/>
        <v>0</v>
      </c>
      <c r="CD76" s="86">
        <f t="shared" si="183"/>
        <v>0</v>
      </c>
      <c r="CE76" s="86">
        <f t="shared" si="183"/>
        <v>0</v>
      </c>
      <c r="CF76" s="86">
        <f t="shared" si="183"/>
        <v>0</v>
      </c>
      <c r="CG76" s="86">
        <f t="shared" si="183"/>
        <v>0</v>
      </c>
      <c r="CH76" s="86">
        <f t="shared" si="183"/>
        <v>0</v>
      </c>
      <c r="CI76" s="86">
        <f t="shared" si="183"/>
        <v>0</v>
      </c>
      <c r="CJ76" s="86">
        <f t="shared" si="183"/>
        <v>0</v>
      </c>
      <c r="CK76" s="86">
        <f t="shared" si="183"/>
        <v>0</v>
      </c>
      <c r="CL76" s="86">
        <f t="shared" si="183"/>
        <v>0</v>
      </c>
      <c r="CM76" s="86">
        <f t="shared" si="183"/>
        <v>0</v>
      </c>
      <c r="CN76" s="86">
        <f t="shared" si="183"/>
        <v>0</v>
      </c>
      <c r="CO76" s="86">
        <f t="shared" si="183"/>
        <v>0</v>
      </c>
      <c r="CP76" s="86">
        <f t="shared" si="183"/>
        <v>0</v>
      </c>
      <c r="CQ76" s="86">
        <f t="shared" si="183"/>
        <v>0</v>
      </c>
      <c r="CR76" s="86">
        <f t="shared" si="183"/>
        <v>0</v>
      </c>
      <c r="CS76" s="86">
        <f t="shared" si="183"/>
        <v>0</v>
      </c>
      <c r="CT76" s="86">
        <f t="shared" si="183"/>
        <v>0</v>
      </c>
      <c r="CU76" s="86">
        <f t="shared" si="183"/>
        <v>0</v>
      </c>
      <c r="CV76" s="86">
        <f t="shared" si="183"/>
        <v>0</v>
      </c>
      <c r="CW76" s="86">
        <f t="shared" si="183"/>
        <v>0</v>
      </c>
      <c r="CX76" s="86">
        <f t="shared" si="183"/>
        <v>0</v>
      </c>
      <c r="CY76" s="86">
        <f t="shared" si="183"/>
        <v>0</v>
      </c>
      <c r="CZ76" s="86">
        <f t="shared" si="183"/>
        <v>0</v>
      </c>
      <c r="DA76" s="86">
        <f t="shared" si="183"/>
        <v>0</v>
      </c>
      <c r="DB76" s="86">
        <f t="shared" si="183"/>
        <v>0</v>
      </c>
      <c r="DC76" s="86">
        <f t="shared" si="183"/>
        <v>0</v>
      </c>
      <c r="DD76" s="86">
        <f t="shared" si="183"/>
        <v>0</v>
      </c>
      <c r="DE76" s="86">
        <f t="shared" si="183"/>
        <v>0</v>
      </c>
      <c r="DF76" s="86">
        <f t="shared" si="183"/>
        <v>0</v>
      </c>
      <c r="DG76" s="86">
        <f t="shared" si="183"/>
        <v>0</v>
      </c>
      <c r="DH76" s="86">
        <f t="shared" si="183"/>
        <v>0</v>
      </c>
      <c r="DI76" s="86">
        <f t="shared" si="183"/>
        <v>0</v>
      </c>
      <c r="DJ76" s="86">
        <f t="shared" si="183"/>
        <v>0</v>
      </c>
      <c r="DK76" s="86">
        <f t="shared" si="183"/>
        <v>0</v>
      </c>
      <c r="DL76" s="86">
        <f t="shared" si="183"/>
        <v>0</v>
      </c>
      <c r="DM76" s="86">
        <f t="shared" si="183"/>
        <v>0</v>
      </c>
      <c r="DN76" s="76">
        <f t="shared" si="180"/>
        <v>467</v>
      </c>
      <c r="DO76" s="76">
        <f t="shared" si="181"/>
        <v>0</v>
      </c>
    </row>
    <row r="77" spans="1:119" ht="15" customHeight="1" x14ac:dyDescent="0.25">
      <c r="A77" s="64">
        <v>45868</v>
      </c>
      <c r="B77" s="65">
        <v>4151</v>
      </c>
      <c r="C77" s="65">
        <v>6722</v>
      </c>
      <c r="D77" s="66" t="s">
        <v>422</v>
      </c>
      <c r="E77" s="67" t="s">
        <v>444</v>
      </c>
      <c r="F77" s="67" t="s">
        <v>435</v>
      </c>
      <c r="G77" s="67" t="s">
        <v>436</v>
      </c>
      <c r="H77" s="68" t="s">
        <v>445</v>
      </c>
      <c r="I77" s="69"/>
      <c r="J77" s="66" t="s">
        <v>335</v>
      </c>
      <c r="K77" s="70">
        <v>1</v>
      </c>
      <c r="L77" s="70">
        <v>159</v>
      </c>
      <c r="M77" s="71">
        <f t="shared" ref="M77" si="184">K77*L77</f>
        <v>159</v>
      </c>
      <c r="N77" s="66"/>
      <c r="O77" s="72" t="s">
        <v>148</v>
      </c>
      <c r="P77" s="73">
        <f t="shared" ref="P77" si="185">M77/1.12*0.01</f>
        <v>1.419642857142857</v>
      </c>
      <c r="Q77" s="74">
        <f t="shared" ref="Q77" si="186">M77/1.12*0.12</f>
        <v>17.035714285714281</v>
      </c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75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75"/>
      <c r="AQ77" s="66"/>
      <c r="AR77" s="66"/>
      <c r="AS77" s="66"/>
      <c r="AT77" s="75"/>
      <c r="AU77" s="66"/>
      <c r="AV77" s="66"/>
      <c r="AW77" s="66"/>
      <c r="AX77" s="66"/>
      <c r="AY77" s="66"/>
      <c r="AZ77" s="75"/>
      <c r="BA77" s="66"/>
      <c r="BB77" s="75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75"/>
      <c r="BV77" s="66"/>
      <c r="BW77" s="66"/>
      <c r="BX77" s="75"/>
      <c r="BY77" s="66"/>
      <c r="BZ77" s="75">
        <f>M77+P77-Q77</f>
        <v>143.38392857142858</v>
      </c>
      <c r="CA77" s="66"/>
      <c r="CB77" s="75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75"/>
      <c r="CT77" s="66"/>
      <c r="CU77" s="66"/>
      <c r="CV77" s="66"/>
      <c r="CW77" s="66"/>
      <c r="CX77" s="66"/>
      <c r="CY77" s="75"/>
      <c r="CZ77" s="66"/>
      <c r="DA77" s="75"/>
      <c r="DB77" s="75"/>
      <c r="DC77" s="75"/>
      <c r="DD77" s="75"/>
      <c r="DE77" s="75"/>
      <c r="DF77" s="75"/>
      <c r="DG77" s="66"/>
      <c r="DH77" s="75"/>
      <c r="DI77" s="66"/>
      <c r="DJ77" s="66"/>
      <c r="DK77" s="66"/>
      <c r="DL77" s="66"/>
      <c r="DM77" s="66"/>
      <c r="DN77" s="76">
        <f>SUM(Q77:DM77)-P77</f>
        <v>159</v>
      </c>
      <c r="DO77" s="76">
        <f>DN77-M77</f>
        <v>0</v>
      </c>
    </row>
    <row r="78" spans="1:119" ht="15" customHeight="1" x14ac:dyDescent="0.25">
      <c r="A78" s="80"/>
      <c r="B78" s="81"/>
      <c r="C78" s="82"/>
      <c r="D78" s="83"/>
      <c r="E78" s="83"/>
      <c r="F78" s="83"/>
      <c r="G78" s="83"/>
      <c r="H78" s="84"/>
      <c r="I78" s="81"/>
      <c r="J78" s="83"/>
      <c r="K78" s="85"/>
      <c r="L78" s="85"/>
      <c r="M78" s="86">
        <f>SUM(M77:M77)</f>
        <v>159</v>
      </c>
      <c r="N78" s="86"/>
      <c r="O78" s="85" t="s">
        <v>148</v>
      </c>
      <c r="P78" s="86">
        <f t="shared" ref="P78:CA78" si="187">SUM(P77:P77)</f>
        <v>1.419642857142857</v>
      </c>
      <c r="Q78" s="86">
        <f t="shared" si="187"/>
        <v>17.035714285714281</v>
      </c>
      <c r="R78" s="86">
        <f t="shared" si="187"/>
        <v>0</v>
      </c>
      <c r="S78" s="86">
        <f t="shared" si="187"/>
        <v>0</v>
      </c>
      <c r="T78" s="86">
        <f t="shared" si="187"/>
        <v>0</v>
      </c>
      <c r="U78" s="86">
        <f t="shared" si="187"/>
        <v>0</v>
      </c>
      <c r="V78" s="86">
        <f t="shared" si="187"/>
        <v>0</v>
      </c>
      <c r="W78" s="86">
        <f t="shared" si="187"/>
        <v>0</v>
      </c>
      <c r="X78" s="86">
        <f t="shared" si="187"/>
        <v>0</v>
      </c>
      <c r="Y78" s="86">
        <f t="shared" si="187"/>
        <v>0</v>
      </c>
      <c r="Z78" s="86">
        <f t="shared" si="187"/>
        <v>0</v>
      </c>
      <c r="AA78" s="86">
        <f t="shared" si="187"/>
        <v>0</v>
      </c>
      <c r="AB78" s="86">
        <f t="shared" si="187"/>
        <v>0</v>
      </c>
      <c r="AC78" s="86">
        <f t="shared" si="187"/>
        <v>0</v>
      </c>
      <c r="AD78" s="86">
        <f t="shared" si="187"/>
        <v>0</v>
      </c>
      <c r="AE78" s="86">
        <f t="shared" si="187"/>
        <v>0</v>
      </c>
      <c r="AF78" s="86">
        <f t="shared" si="187"/>
        <v>0</v>
      </c>
      <c r="AG78" s="86">
        <f t="shared" si="187"/>
        <v>0</v>
      </c>
      <c r="AH78" s="86">
        <f t="shared" si="187"/>
        <v>0</v>
      </c>
      <c r="AI78" s="86">
        <f t="shared" si="187"/>
        <v>0</v>
      </c>
      <c r="AJ78" s="86">
        <f t="shared" si="187"/>
        <v>0</v>
      </c>
      <c r="AK78" s="86">
        <f t="shared" si="187"/>
        <v>0</v>
      </c>
      <c r="AL78" s="86">
        <f t="shared" si="187"/>
        <v>0</v>
      </c>
      <c r="AM78" s="86">
        <f t="shared" si="187"/>
        <v>0</v>
      </c>
      <c r="AN78" s="86">
        <f t="shared" si="187"/>
        <v>0</v>
      </c>
      <c r="AO78" s="86">
        <f t="shared" si="187"/>
        <v>0</v>
      </c>
      <c r="AP78" s="86">
        <f t="shared" si="187"/>
        <v>0</v>
      </c>
      <c r="AQ78" s="86">
        <f t="shared" si="187"/>
        <v>0</v>
      </c>
      <c r="AR78" s="86">
        <f t="shared" si="187"/>
        <v>0</v>
      </c>
      <c r="AS78" s="86">
        <f t="shared" si="187"/>
        <v>0</v>
      </c>
      <c r="AT78" s="86">
        <f t="shared" si="187"/>
        <v>0</v>
      </c>
      <c r="AU78" s="86">
        <f t="shared" si="187"/>
        <v>0</v>
      </c>
      <c r="AV78" s="86">
        <f t="shared" si="187"/>
        <v>0</v>
      </c>
      <c r="AW78" s="86">
        <f t="shared" si="187"/>
        <v>0</v>
      </c>
      <c r="AX78" s="86">
        <f t="shared" si="187"/>
        <v>0</v>
      </c>
      <c r="AY78" s="86">
        <f t="shared" si="187"/>
        <v>0</v>
      </c>
      <c r="AZ78" s="86">
        <f t="shared" si="187"/>
        <v>0</v>
      </c>
      <c r="BA78" s="86">
        <f t="shared" si="187"/>
        <v>0</v>
      </c>
      <c r="BB78" s="86">
        <f t="shared" si="187"/>
        <v>0</v>
      </c>
      <c r="BC78" s="86">
        <f t="shared" si="187"/>
        <v>0</v>
      </c>
      <c r="BD78" s="86">
        <f t="shared" si="187"/>
        <v>0</v>
      </c>
      <c r="BE78" s="86">
        <f t="shared" si="187"/>
        <v>0</v>
      </c>
      <c r="BF78" s="86">
        <f t="shared" si="187"/>
        <v>0</v>
      </c>
      <c r="BG78" s="86">
        <f t="shared" si="187"/>
        <v>0</v>
      </c>
      <c r="BH78" s="86">
        <f t="shared" si="187"/>
        <v>0</v>
      </c>
      <c r="BI78" s="86">
        <f t="shared" si="187"/>
        <v>0</v>
      </c>
      <c r="BJ78" s="86">
        <f t="shared" si="187"/>
        <v>0</v>
      </c>
      <c r="BK78" s="86">
        <f t="shared" si="187"/>
        <v>0</v>
      </c>
      <c r="BL78" s="86">
        <f t="shared" si="187"/>
        <v>0</v>
      </c>
      <c r="BM78" s="86">
        <f t="shared" si="187"/>
        <v>0</v>
      </c>
      <c r="BN78" s="86">
        <f t="shared" si="187"/>
        <v>0</v>
      </c>
      <c r="BO78" s="86">
        <f t="shared" si="187"/>
        <v>0</v>
      </c>
      <c r="BP78" s="86">
        <f t="shared" si="187"/>
        <v>0</v>
      </c>
      <c r="BQ78" s="86">
        <f t="shared" si="187"/>
        <v>0</v>
      </c>
      <c r="BR78" s="86">
        <f t="shared" si="187"/>
        <v>0</v>
      </c>
      <c r="BS78" s="86">
        <f t="shared" si="187"/>
        <v>0</v>
      </c>
      <c r="BT78" s="86">
        <f t="shared" si="187"/>
        <v>0</v>
      </c>
      <c r="BU78" s="86">
        <f t="shared" si="187"/>
        <v>0</v>
      </c>
      <c r="BV78" s="86">
        <f t="shared" si="187"/>
        <v>0</v>
      </c>
      <c r="BW78" s="86">
        <f t="shared" si="187"/>
        <v>0</v>
      </c>
      <c r="BX78" s="86">
        <f t="shared" si="187"/>
        <v>0</v>
      </c>
      <c r="BY78" s="86">
        <f t="shared" si="187"/>
        <v>0</v>
      </c>
      <c r="BZ78" s="86">
        <f t="shared" si="187"/>
        <v>143.38392857142858</v>
      </c>
      <c r="CA78" s="86">
        <f t="shared" si="187"/>
        <v>0</v>
      </c>
      <c r="CB78" s="86">
        <f t="shared" ref="CB78:DM78" si="188">SUM(CB77:CB77)</f>
        <v>0</v>
      </c>
      <c r="CC78" s="86">
        <f t="shared" si="188"/>
        <v>0</v>
      </c>
      <c r="CD78" s="86">
        <f t="shared" si="188"/>
        <v>0</v>
      </c>
      <c r="CE78" s="86">
        <f t="shared" si="188"/>
        <v>0</v>
      </c>
      <c r="CF78" s="86">
        <f t="shared" si="188"/>
        <v>0</v>
      </c>
      <c r="CG78" s="86">
        <f t="shared" si="188"/>
        <v>0</v>
      </c>
      <c r="CH78" s="86">
        <f t="shared" si="188"/>
        <v>0</v>
      </c>
      <c r="CI78" s="86">
        <f t="shared" si="188"/>
        <v>0</v>
      </c>
      <c r="CJ78" s="86">
        <f t="shared" si="188"/>
        <v>0</v>
      </c>
      <c r="CK78" s="86">
        <f t="shared" si="188"/>
        <v>0</v>
      </c>
      <c r="CL78" s="86">
        <f t="shared" si="188"/>
        <v>0</v>
      </c>
      <c r="CM78" s="86">
        <f t="shared" si="188"/>
        <v>0</v>
      </c>
      <c r="CN78" s="86">
        <f t="shared" si="188"/>
        <v>0</v>
      </c>
      <c r="CO78" s="86">
        <f t="shared" si="188"/>
        <v>0</v>
      </c>
      <c r="CP78" s="86">
        <f t="shared" si="188"/>
        <v>0</v>
      </c>
      <c r="CQ78" s="86">
        <f t="shared" si="188"/>
        <v>0</v>
      </c>
      <c r="CR78" s="86">
        <f t="shared" si="188"/>
        <v>0</v>
      </c>
      <c r="CS78" s="86">
        <f t="shared" si="188"/>
        <v>0</v>
      </c>
      <c r="CT78" s="86">
        <f t="shared" si="188"/>
        <v>0</v>
      </c>
      <c r="CU78" s="86">
        <f t="shared" si="188"/>
        <v>0</v>
      </c>
      <c r="CV78" s="86">
        <f t="shared" si="188"/>
        <v>0</v>
      </c>
      <c r="CW78" s="86">
        <f t="shared" si="188"/>
        <v>0</v>
      </c>
      <c r="CX78" s="86">
        <f t="shared" si="188"/>
        <v>0</v>
      </c>
      <c r="CY78" s="86">
        <f t="shared" si="188"/>
        <v>0</v>
      </c>
      <c r="CZ78" s="86">
        <f t="shared" si="188"/>
        <v>0</v>
      </c>
      <c r="DA78" s="86">
        <f t="shared" si="188"/>
        <v>0</v>
      </c>
      <c r="DB78" s="86">
        <f t="shared" si="188"/>
        <v>0</v>
      </c>
      <c r="DC78" s="86">
        <f t="shared" si="188"/>
        <v>0</v>
      </c>
      <c r="DD78" s="86">
        <f t="shared" si="188"/>
        <v>0</v>
      </c>
      <c r="DE78" s="86">
        <f t="shared" si="188"/>
        <v>0</v>
      </c>
      <c r="DF78" s="86">
        <f t="shared" si="188"/>
        <v>0</v>
      </c>
      <c r="DG78" s="86">
        <f t="shared" si="188"/>
        <v>0</v>
      </c>
      <c r="DH78" s="86">
        <f t="shared" si="188"/>
        <v>0</v>
      </c>
      <c r="DI78" s="86">
        <f t="shared" si="188"/>
        <v>0</v>
      </c>
      <c r="DJ78" s="86">
        <f t="shared" si="188"/>
        <v>0</v>
      </c>
      <c r="DK78" s="86">
        <f t="shared" si="188"/>
        <v>0</v>
      </c>
      <c r="DL78" s="86">
        <f t="shared" si="188"/>
        <v>0</v>
      </c>
      <c r="DM78" s="86">
        <f t="shared" si="188"/>
        <v>0</v>
      </c>
      <c r="DN78" s="76">
        <f t="shared" ref="DN78" si="189">SUM(Q78:DM78)-P78</f>
        <v>159</v>
      </c>
      <c r="DO78" s="76">
        <f t="shared" ref="DO78" si="190">DN78-M78</f>
        <v>0</v>
      </c>
    </row>
    <row r="79" spans="1:119" ht="15" customHeight="1" x14ac:dyDescent="0.25">
      <c r="A79" s="64">
        <v>45869</v>
      </c>
      <c r="B79" s="65">
        <v>4151</v>
      </c>
      <c r="C79" s="65">
        <v>6723</v>
      </c>
      <c r="D79" s="66" t="s">
        <v>422</v>
      </c>
      <c r="E79" s="67" t="s">
        <v>446</v>
      </c>
      <c r="F79" s="67" t="s">
        <v>435</v>
      </c>
      <c r="G79" s="67" t="s">
        <v>447</v>
      </c>
      <c r="H79" s="68" t="s">
        <v>448</v>
      </c>
      <c r="I79" s="69"/>
      <c r="J79" s="66" t="s">
        <v>335</v>
      </c>
      <c r="K79" s="70">
        <v>1</v>
      </c>
      <c r="L79" s="70">
        <v>252</v>
      </c>
      <c r="M79" s="71">
        <f t="shared" ref="M79" si="191">K79*L79</f>
        <v>252</v>
      </c>
      <c r="N79" s="66"/>
      <c r="O79" s="72" t="s">
        <v>148</v>
      </c>
      <c r="P79" s="73">
        <f t="shared" ref="P79" si="192">M79/1.12*0.01</f>
        <v>2.2499999999999996</v>
      </c>
      <c r="Q79" s="74">
        <f t="shared" ref="Q79" si="193">M79/1.12*0.12</f>
        <v>26.999999999999996</v>
      </c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75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75"/>
      <c r="AQ79" s="66"/>
      <c r="AR79" s="66"/>
      <c r="AS79" s="66"/>
      <c r="AT79" s="75"/>
      <c r="AU79" s="66"/>
      <c r="AV79" s="66"/>
      <c r="AW79" s="66"/>
      <c r="AX79" s="66"/>
      <c r="AY79" s="66"/>
      <c r="AZ79" s="75"/>
      <c r="BA79" s="66"/>
      <c r="BB79" s="75"/>
      <c r="BC79" s="66"/>
      <c r="BD79" s="66"/>
      <c r="BE79" s="66"/>
      <c r="BF79" s="66"/>
      <c r="BG79" s="66"/>
      <c r="BH79" s="66"/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66"/>
      <c r="BU79" s="75"/>
      <c r="BV79" s="66"/>
      <c r="BW79" s="66"/>
      <c r="BX79" s="75"/>
      <c r="BY79" s="66"/>
      <c r="BZ79" s="75">
        <f>M79+P79-Q79</f>
        <v>227.25</v>
      </c>
      <c r="CA79" s="66"/>
      <c r="CB79" s="75"/>
      <c r="CC79" s="66"/>
      <c r="CD79" s="66"/>
      <c r="CE79" s="66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75"/>
      <c r="CT79" s="66"/>
      <c r="CU79" s="66"/>
      <c r="CV79" s="66"/>
      <c r="CW79" s="66"/>
      <c r="CX79" s="66"/>
      <c r="CY79" s="75"/>
      <c r="CZ79" s="66"/>
      <c r="DA79" s="75"/>
      <c r="DB79" s="75"/>
      <c r="DC79" s="75"/>
      <c r="DD79" s="75"/>
      <c r="DE79" s="75"/>
      <c r="DF79" s="75"/>
      <c r="DG79" s="66"/>
      <c r="DH79" s="75"/>
      <c r="DI79" s="66"/>
      <c r="DJ79" s="66"/>
      <c r="DK79" s="66"/>
      <c r="DL79" s="66"/>
      <c r="DM79" s="66"/>
      <c r="DN79" s="76">
        <f>SUM(Q79:DM79)-P79</f>
        <v>252</v>
      </c>
      <c r="DO79" s="76">
        <f>DN79-M79</f>
        <v>0</v>
      </c>
    </row>
    <row r="80" spans="1:119" ht="15" customHeight="1" x14ac:dyDescent="0.25">
      <c r="A80" s="80"/>
      <c r="B80" s="81"/>
      <c r="C80" s="82"/>
      <c r="D80" s="83"/>
      <c r="E80" s="83"/>
      <c r="F80" s="83"/>
      <c r="G80" s="83"/>
      <c r="H80" s="84"/>
      <c r="I80" s="81"/>
      <c r="J80" s="83"/>
      <c r="K80" s="85"/>
      <c r="L80" s="85"/>
      <c r="M80" s="86">
        <f>SUM(M79:M79)</f>
        <v>252</v>
      </c>
      <c r="N80" s="86"/>
      <c r="O80" s="85" t="s">
        <v>148</v>
      </c>
      <c r="P80" s="86">
        <f t="shared" ref="P80:CA80" si="194">SUM(P79:P79)</f>
        <v>2.2499999999999996</v>
      </c>
      <c r="Q80" s="86">
        <f t="shared" si="194"/>
        <v>26.999999999999996</v>
      </c>
      <c r="R80" s="86">
        <f t="shared" si="194"/>
        <v>0</v>
      </c>
      <c r="S80" s="86">
        <f t="shared" si="194"/>
        <v>0</v>
      </c>
      <c r="T80" s="86">
        <f t="shared" si="194"/>
        <v>0</v>
      </c>
      <c r="U80" s="86">
        <f t="shared" si="194"/>
        <v>0</v>
      </c>
      <c r="V80" s="86">
        <f t="shared" si="194"/>
        <v>0</v>
      </c>
      <c r="W80" s="86">
        <f t="shared" si="194"/>
        <v>0</v>
      </c>
      <c r="X80" s="86">
        <f t="shared" si="194"/>
        <v>0</v>
      </c>
      <c r="Y80" s="86">
        <f t="shared" si="194"/>
        <v>0</v>
      </c>
      <c r="Z80" s="86">
        <f t="shared" si="194"/>
        <v>0</v>
      </c>
      <c r="AA80" s="86">
        <f t="shared" si="194"/>
        <v>0</v>
      </c>
      <c r="AB80" s="86">
        <f t="shared" si="194"/>
        <v>0</v>
      </c>
      <c r="AC80" s="86">
        <f t="shared" si="194"/>
        <v>0</v>
      </c>
      <c r="AD80" s="86">
        <f t="shared" si="194"/>
        <v>0</v>
      </c>
      <c r="AE80" s="86">
        <f t="shared" si="194"/>
        <v>0</v>
      </c>
      <c r="AF80" s="86">
        <f t="shared" si="194"/>
        <v>0</v>
      </c>
      <c r="AG80" s="86">
        <f t="shared" si="194"/>
        <v>0</v>
      </c>
      <c r="AH80" s="86">
        <f t="shared" si="194"/>
        <v>0</v>
      </c>
      <c r="AI80" s="86">
        <f t="shared" si="194"/>
        <v>0</v>
      </c>
      <c r="AJ80" s="86">
        <f t="shared" si="194"/>
        <v>0</v>
      </c>
      <c r="AK80" s="86">
        <f t="shared" si="194"/>
        <v>0</v>
      </c>
      <c r="AL80" s="86">
        <f t="shared" si="194"/>
        <v>0</v>
      </c>
      <c r="AM80" s="86">
        <f t="shared" si="194"/>
        <v>0</v>
      </c>
      <c r="AN80" s="86">
        <f t="shared" si="194"/>
        <v>0</v>
      </c>
      <c r="AO80" s="86">
        <f t="shared" si="194"/>
        <v>0</v>
      </c>
      <c r="AP80" s="86">
        <f t="shared" si="194"/>
        <v>0</v>
      </c>
      <c r="AQ80" s="86">
        <f t="shared" si="194"/>
        <v>0</v>
      </c>
      <c r="AR80" s="86">
        <f t="shared" si="194"/>
        <v>0</v>
      </c>
      <c r="AS80" s="86">
        <f t="shared" si="194"/>
        <v>0</v>
      </c>
      <c r="AT80" s="86">
        <f t="shared" si="194"/>
        <v>0</v>
      </c>
      <c r="AU80" s="86">
        <f t="shared" si="194"/>
        <v>0</v>
      </c>
      <c r="AV80" s="86">
        <f t="shared" si="194"/>
        <v>0</v>
      </c>
      <c r="AW80" s="86">
        <f t="shared" si="194"/>
        <v>0</v>
      </c>
      <c r="AX80" s="86">
        <f t="shared" si="194"/>
        <v>0</v>
      </c>
      <c r="AY80" s="86">
        <f t="shared" si="194"/>
        <v>0</v>
      </c>
      <c r="AZ80" s="86">
        <f t="shared" si="194"/>
        <v>0</v>
      </c>
      <c r="BA80" s="86">
        <f t="shared" si="194"/>
        <v>0</v>
      </c>
      <c r="BB80" s="86">
        <f t="shared" si="194"/>
        <v>0</v>
      </c>
      <c r="BC80" s="86">
        <f t="shared" si="194"/>
        <v>0</v>
      </c>
      <c r="BD80" s="86">
        <f t="shared" si="194"/>
        <v>0</v>
      </c>
      <c r="BE80" s="86">
        <f t="shared" si="194"/>
        <v>0</v>
      </c>
      <c r="BF80" s="86">
        <f t="shared" si="194"/>
        <v>0</v>
      </c>
      <c r="BG80" s="86">
        <f t="shared" si="194"/>
        <v>0</v>
      </c>
      <c r="BH80" s="86">
        <f t="shared" si="194"/>
        <v>0</v>
      </c>
      <c r="BI80" s="86">
        <f t="shared" si="194"/>
        <v>0</v>
      </c>
      <c r="BJ80" s="86">
        <f t="shared" si="194"/>
        <v>0</v>
      </c>
      <c r="BK80" s="86">
        <f t="shared" si="194"/>
        <v>0</v>
      </c>
      <c r="BL80" s="86">
        <f t="shared" si="194"/>
        <v>0</v>
      </c>
      <c r="BM80" s="86">
        <f t="shared" si="194"/>
        <v>0</v>
      </c>
      <c r="BN80" s="86">
        <f t="shared" si="194"/>
        <v>0</v>
      </c>
      <c r="BO80" s="86">
        <f t="shared" si="194"/>
        <v>0</v>
      </c>
      <c r="BP80" s="86">
        <f t="shared" si="194"/>
        <v>0</v>
      </c>
      <c r="BQ80" s="86">
        <f t="shared" si="194"/>
        <v>0</v>
      </c>
      <c r="BR80" s="86">
        <f t="shared" si="194"/>
        <v>0</v>
      </c>
      <c r="BS80" s="86">
        <f t="shared" si="194"/>
        <v>0</v>
      </c>
      <c r="BT80" s="86">
        <f t="shared" si="194"/>
        <v>0</v>
      </c>
      <c r="BU80" s="86">
        <f t="shared" si="194"/>
        <v>0</v>
      </c>
      <c r="BV80" s="86">
        <f t="shared" si="194"/>
        <v>0</v>
      </c>
      <c r="BW80" s="86">
        <f t="shared" si="194"/>
        <v>0</v>
      </c>
      <c r="BX80" s="86">
        <f t="shared" si="194"/>
        <v>0</v>
      </c>
      <c r="BY80" s="86">
        <f t="shared" si="194"/>
        <v>0</v>
      </c>
      <c r="BZ80" s="86">
        <f t="shared" si="194"/>
        <v>227.25</v>
      </c>
      <c r="CA80" s="86">
        <f t="shared" si="194"/>
        <v>0</v>
      </c>
      <c r="CB80" s="86">
        <f t="shared" ref="CB80:DM80" si="195">SUM(CB79:CB79)</f>
        <v>0</v>
      </c>
      <c r="CC80" s="86">
        <f t="shared" si="195"/>
        <v>0</v>
      </c>
      <c r="CD80" s="86">
        <f t="shared" si="195"/>
        <v>0</v>
      </c>
      <c r="CE80" s="86">
        <f t="shared" si="195"/>
        <v>0</v>
      </c>
      <c r="CF80" s="86">
        <f t="shared" si="195"/>
        <v>0</v>
      </c>
      <c r="CG80" s="86">
        <f t="shared" si="195"/>
        <v>0</v>
      </c>
      <c r="CH80" s="86">
        <f t="shared" si="195"/>
        <v>0</v>
      </c>
      <c r="CI80" s="86">
        <f t="shared" si="195"/>
        <v>0</v>
      </c>
      <c r="CJ80" s="86">
        <f t="shared" si="195"/>
        <v>0</v>
      </c>
      <c r="CK80" s="86">
        <f t="shared" si="195"/>
        <v>0</v>
      </c>
      <c r="CL80" s="86">
        <f t="shared" si="195"/>
        <v>0</v>
      </c>
      <c r="CM80" s="86">
        <f t="shared" si="195"/>
        <v>0</v>
      </c>
      <c r="CN80" s="86">
        <f t="shared" si="195"/>
        <v>0</v>
      </c>
      <c r="CO80" s="86">
        <f t="shared" si="195"/>
        <v>0</v>
      </c>
      <c r="CP80" s="86">
        <f t="shared" si="195"/>
        <v>0</v>
      </c>
      <c r="CQ80" s="86">
        <f t="shared" si="195"/>
        <v>0</v>
      </c>
      <c r="CR80" s="86">
        <f t="shared" si="195"/>
        <v>0</v>
      </c>
      <c r="CS80" s="86">
        <f t="shared" si="195"/>
        <v>0</v>
      </c>
      <c r="CT80" s="86">
        <f t="shared" si="195"/>
        <v>0</v>
      </c>
      <c r="CU80" s="86">
        <f t="shared" si="195"/>
        <v>0</v>
      </c>
      <c r="CV80" s="86">
        <f t="shared" si="195"/>
        <v>0</v>
      </c>
      <c r="CW80" s="86">
        <f t="shared" si="195"/>
        <v>0</v>
      </c>
      <c r="CX80" s="86">
        <f t="shared" si="195"/>
        <v>0</v>
      </c>
      <c r="CY80" s="86">
        <f t="shared" si="195"/>
        <v>0</v>
      </c>
      <c r="CZ80" s="86">
        <f t="shared" si="195"/>
        <v>0</v>
      </c>
      <c r="DA80" s="86">
        <f t="shared" si="195"/>
        <v>0</v>
      </c>
      <c r="DB80" s="86">
        <f t="shared" si="195"/>
        <v>0</v>
      </c>
      <c r="DC80" s="86">
        <f t="shared" si="195"/>
        <v>0</v>
      </c>
      <c r="DD80" s="86">
        <f t="shared" si="195"/>
        <v>0</v>
      </c>
      <c r="DE80" s="86">
        <f t="shared" si="195"/>
        <v>0</v>
      </c>
      <c r="DF80" s="86">
        <f t="shared" si="195"/>
        <v>0</v>
      </c>
      <c r="DG80" s="86">
        <f t="shared" si="195"/>
        <v>0</v>
      </c>
      <c r="DH80" s="86">
        <f t="shared" si="195"/>
        <v>0</v>
      </c>
      <c r="DI80" s="86">
        <f t="shared" si="195"/>
        <v>0</v>
      </c>
      <c r="DJ80" s="86">
        <f t="shared" si="195"/>
        <v>0</v>
      </c>
      <c r="DK80" s="86">
        <f t="shared" si="195"/>
        <v>0</v>
      </c>
      <c r="DL80" s="86">
        <f t="shared" si="195"/>
        <v>0</v>
      </c>
      <c r="DM80" s="86">
        <f t="shared" si="195"/>
        <v>0</v>
      </c>
      <c r="DN80" s="76">
        <f t="shared" ref="DN80" si="196">SUM(Q80:DM80)-P80</f>
        <v>252</v>
      </c>
      <c r="DO80" s="76">
        <f t="shared" ref="DO80" si="197">DN80-M80</f>
        <v>0</v>
      </c>
    </row>
    <row r="81" spans="1:119" ht="15" customHeight="1" x14ac:dyDescent="0.25">
      <c r="A81" s="64">
        <v>45869</v>
      </c>
      <c r="B81" s="65">
        <v>4151</v>
      </c>
      <c r="C81" s="65">
        <v>6724</v>
      </c>
      <c r="D81" s="66" t="s">
        <v>422</v>
      </c>
      <c r="E81" s="67" t="s">
        <v>449</v>
      </c>
      <c r="F81" s="67" t="s">
        <v>450</v>
      </c>
      <c r="G81" s="67" t="s">
        <v>451</v>
      </c>
      <c r="H81" s="68" t="s">
        <v>452</v>
      </c>
      <c r="I81" s="69"/>
      <c r="J81" s="66" t="s">
        <v>335</v>
      </c>
      <c r="K81" s="70">
        <v>1</v>
      </c>
      <c r="L81" s="70">
        <v>160</v>
      </c>
      <c r="M81" s="71">
        <f t="shared" ref="M81" si="198">K81*L81</f>
        <v>160</v>
      </c>
      <c r="N81" s="66"/>
      <c r="O81" s="72" t="s">
        <v>148</v>
      </c>
      <c r="P81" s="73">
        <f t="shared" ref="P81" si="199">M81/1.12*0.01</f>
        <v>1.4285714285714284</v>
      </c>
      <c r="Q81" s="74">
        <f t="shared" ref="Q81" si="200">M81/1.12*0.12</f>
        <v>17.142857142857139</v>
      </c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75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75"/>
      <c r="AQ81" s="66"/>
      <c r="AR81" s="66"/>
      <c r="AS81" s="66"/>
      <c r="AT81" s="75"/>
      <c r="AU81" s="66"/>
      <c r="AV81" s="66"/>
      <c r="AW81" s="66"/>
      <c r="AX81" s="66"/>
      <c r="AY81" s="66"/>
      <c r="AZ81" s="75"/>
      <c r="BA81" s="66"/>
      <c r="BB81" s="75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75"/>
      <c r="BV81" s="66"/>
      <c r="BW81" s="66"/>
      <c r="BX81" s="75"/>
      <c r="BY81" s="66"/>
      <c r="BZ81" s="75">
        <f>M81+P81-Q81</f>
        <v>144.28571428571428</v>
      </c>
      <c r="CA81" s="66"/>
      <c r="CB81" s="75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75"/>
      <c r="CT81" s="66"/>
      <c r="CU81" s="66"/>
      <c r="CV81" s="66"/>
      <c r="CW81" s="66"/>
      <c r="CX81" s="66"/>
      <c r="CY81" s="75"/>
      <c r="CZ81" s="66"/>
      <c r="DA81" s="75"/>
      <c r="DB81" s="75"/>
      <c r="DC81" s="75"/>
      <c r="DD81" s="75"/>
      <c r="DE81" s="75"/>
      <c r="DF81" s="75"/>
      <c r="DG81" s="66"/>
      <c r="DH81" s="75"/>
      <c r="DI81" s="66"/>
      <c r="DJ81" s="66"/>
      <c r="DK81" s="66"/>
      <c r="DL81" s="66"/>
      <c r="DM81" s="66"/>
      <c r="DN81" s="76">
        <f>SUM(Q81:DM81)-P81</f>
        <v>160</v>
      </c>
      <c r="DO81" s="76">
        <f>DN81-M81</f>
        <v>0</v>
      </c>
    </row>
    <row r="82" spans="1:119" ht="15" customHeight="1" x14ac:dyDescent="0.25">
      <c r="A82" s="80"/>
      <c r="B82" s="81"/>
      <c r="C82" s="82"/>
      <c r="D82" s="83"/>
      <c r="E82" s="83"/>
      <c r="F82" s="83"/>
      <c r="G82" s="83"/>
      <c r="H82" s="84"/>
      <c r="I82" s="81"/>
      <c r="J82" s="83"/>
      <c r="K82" s="85"/>
      <c r="L82" s="85"/>
      <c r="M82" s="86">
        <f>SUM(M81:M81)</f>
        <v>160</v>
      </c>
      <c r="N82" s="86"/>
      <c r="O82" s="85" t="s">
        <v>148</v>
      </c>
      <c r="P82" s="86">
        <f t="shared" ref="P82:CA82" si="201">SUM(P81:P81)</f>
        <v>1.4285714285714284</v>
      </c>
      <c r="Q82" s="86">
        <f t="shared" si="201"/>
        <v>17.142857142857139</v>
      </c>
      <c r="R82" s="86">
        <f t="shared" si="201"/>
        <v>0</v>
      </c>
      <c r="S82" s="86">
        <f t="shared" si="201"/>
        <v>0</v>
      </c>
      <c r="T82" s="86">
        <f t="shared" si="201"/>
        <v>0</v>
      </c>
      <c r="U82" s="86">
        <f t="shared" si="201"/>
        <v>0</v>
      </c>
      <c r="V82" s="86">
        <f t="shared" si="201"/>
        <v>0</v>
      </c>
      <c r="W82" s="86">
        <f t="shared" si="201"/>
        <v>0</v>
      </c>
      <c r="X82" s="86">
        <f t="shared" si="201"/>
        <v>0</v>
      </c>
      <c r="Y82" s="86">
        <f t="shared" si="201"/>
        <v>0</v>
      </c>
      <c r="Z82" s="86">
        <f t="shared" si="201"/>
        <v>0</v>
      </c>
      <c r="AA82" s="86">
        <f t="shared" si="201"/>
        <v>0</v>
      </c>
      <c r="AB82" s="86">
        <f t="shared" si="201"/>
        <v>0</v>
      </c>
      <c r="AC82" s="86">
        <f t="shared" si="201"/>
        <v>0</v>
      </c>
      <c r="AD82" s="86">
        <f t="shared" si="201"/>
        <v>0</v>
      </c>
      <c r="AE82" s="86">
        <f t="shared" si="201"/>
        <v>0</v>
      </c>
      <c r="AF82" s="86">
        <f t="shared" si="201"/>
        <v>0</v>
      </c>
      <c r="AG82" s="86">
        <f t="shared" si="201"/>
        <v>0</v>
      </c>
      <c r="AH82" s="86">
        <f t="shared" si="201"/>
        <v>0</v>
      </c>
      <c r="AI82" s="86">
        <f t="shared" si="201"/>
        <v>0</v>
      </c>
      <c r="AJ82" s="86">
        <f t="shared" si="201"/>
        <v>0</v>
      </c>
      <c r="AK82" s="86">
        <f t="shared" si="201"/>
        <v>0</v>
      </c>
      <c r="AL82" s="86">
        <f t="shared" si="201"/>
        <v>0</v>
      </c>
      <c r="AM82" s="86">
        <f t="shared" si="201"/>
        <v>0</v>
      </c>
      <c r="AN82" s="86">
        <f t="shared" si="201"/>
        <v>0</v>
      </c>
      <c r="AO82" s="86">
        <f t="shared" si="201"/>
        <v>0</v>
      </c>
      <c r="AP82" s="86">
        <f t="shared" si="201"/>
        <v>0</v>
      </c>
      <c r="AQ82" s="86">
        <f t="shared" si="201"/>
        <v>0</v>
      </c>
      <c r="AR82" s="86">
        <f t="shared" si="201"/>
        <v>0</v>
      </c>
      <c r="AS82" s="86">
        <f t="shared" si="201"/>
        <v>0</v>
      </c>
      <c r="AT82" s="86">
        <f t="shared" si="201"/>
        <v>0</v>
      </c>
      <c r="AU82" s="86">
        <f t="shared" si="201"/>
        <v>0</v>
      </c>
      <c r="AV82" s="86">
        <f t="shared" si="201"/>
        <v>0</v>
      </c>
      <c r="AW82" s="86">
        <f t="shared" si="201"/>
        <v>0</v>
      </c>
      <c r="AX82" s="86">
        <f t="shared" si="201"/>
        <v>0</v>
      </c>
      <c r="AY82" s="86">
        <f t="shared" si="201"/>
        <v>0</v>
      </c>
      <c r="AZ82" s="86">
        <f t="shared" si="201"/>
        <v>0</v>
      </c>
      <c r="BA82" s="86">
        <f t="shared" si="201"/>
        <v>0</v>
      </c>
      <c r="BB82" s="86">
        <f t="shared" si="201"/>
        <v>0</v>
      </c>
      <c r="BC82" s="86">
        <f t="shared" si="201"/>
        <v>0</v>
      </c>
      <c r="BD82" s="86">
        <f t="shared" si="201"/>
        <v>0</v>
      </c>
      <c r="BE82" s="86">
        <f t="shared" si="201"/>
        <v>0</v>
      </c>
      <c r="BF82" s="86">
        <f t="shared" si="201"/>
        <v>0</v>
      </c>
      <c r="BG82" s="86">
        <f t="shared" si="201"/>
        <v>0</v>
      </c>
      <c r="BH82" s="86">
        <f t="shared" si="201"/>
        <v>0</v>
      </c>
      <c r="BI82" s="86">
        <f t="shared" si="201"/>
        <v>0</v>
      </c>
      <c r="BJ82" s="86">
        <f t="shared" si="201"/>
        <v>0</v>
      </c>
      <c r="BK82" s="86">
        <f t="shared" si="201"/>
        <v>0</v>
      </c>
      <c r="BL82" s="86">
        <f t="shared" si="201"/>
        <v>0</v>
      </c>
      <c r="BM82" s="86">
        <f t="shared" si="201"/>
        <v>0</v>
      </c>
      <c r="BN82" s="86">
        <f t="shared" si="201"/>
        <v>0</v>
      </c>
      <c r="BO82" s="86">
        <f t="shared" si="201"/>
        <v>0</v>
      </c>
      <c r="BP82" s="86">
        <f t="shared" si="201"/>
        <v>0</v>
      </c>
      <c r="BQ82" s="86">
        <f t="shared" si="201"/>
        <v>0</v>
      </c>
      <c r="BR82" s="86">
        <f t="shared" si="201"/>
        <v>0</v>
      </c>
      <c r="BS82" s="86">
        <f t="shared" si="201"/>
        <v>0</v>
      </c>
      <c r="BT82" s="86">
        <f t="shared" si="201"/>
        <v>0</v>
      </c>
      <c r="BU82" s="86">
        <f t="shared" si="201"/>
        <v>0</v>
      </c>
      <c r="BV82" s="86">
        <f t="shared" si="201"/>
        <v>0</v>
      </c>
      <c r="BW82" s="86">
        <f t="shared" si="201"/>
        <v>0</v>
      </c>
      <c r="BX82" s="86">
        <f t="shared" si="201"/>
        <v>0</v>
      </c>
      <c r="BY82" s="86">
        <f t="shared" si="201"/>
        <v>0</v>
      </c>
      <c r="BZ82" s="86">
        <f t="shared" si="201"/>
        <v>144.28571428571428</v>
      </c>
      <c r="CA82" s="86">
        <f t="shared" si="201"/>
        <v>0</v>
      </c>
      <c r="CB82" s="86">
        <f t="shared" ref="CB82:DM82" si="202">SUM(CB81:CB81)</f>
        <v>0</v>
      </c>
      <c r="CC82" s="86">
        <f t="shared" si="202"/>
        <v>0</v>
      </c>
      <c r="CD82" s="86">
        <f t="shared" si="202"/>
        <v>0</v>
      </c>
      <c r="CE82" s="86">
        <f t="shared" si="202"/>
        <v>0</v>
      </c>
      <c r="CF82" s="86">
        <f t="shared" si="202"/>
        <v>0</v>
      </c>
      <c r="CG82" s="86">
        <f t="shared" si="202"/>
        <v>0</v>
      </c>
      <c r="CH82" s="86">
        <f t="shared" si="202"/>
        <v>0</v>
      </c>
      <c r="CI82" s="86">
        <f t="shared" si="202"/>
        <v>0</v>
      </c>
      <c r="CJ82" s="86">
        <f t="shared" si="202"/>
        <v>0</v>
      </c>
      <c r="CK82" s="86">
        <f t="shared" si="202"/>
        <v>0</v>
      </c>
      <c r="CL82" s="86">
        <f t="shared" si="202"/>
        <v>0</v>
      </c>
      <c r="CM82" s="86">
        <f t="shared" si="202"/>
        <v>0</v>
      </c>
      <c r="CN82" s="86">
        <f t="shared" si="202"/>
        <v>0</v>
      </c>
      <c r="CO82" s="86">
        <f t="shared" si="202"/>
        <v>0</v>
      </c>
      <c r="CP82" s="86">
        <f t="shared" si="202"/>
        <v>0</v>
      </c>
      <c r="CQ82" s="86">
        <f t="shared" si="202"/>
        <v>0</v>
      </c>
      <c r="CR82" s="86">
        <f t="shared" si="202"/>
        <v>0</v>
      </c>
      <c r="CS82" s="86">
        <f t="shared" si="202"/>
        <v>0</v>
      </c>
      <c r="CT82" s="86">
        <f t="shared" si="202"/>
        <v>0</v>
      </c>
      <c r="CU82" s="86">
        <f t="shared" si="202"/>
        <v>0</v>
      </c>
      <c r="CV82" s="86">
        <f t="shared" si="202"/>
        <v>0</v>
      </c>
      <c r="CW82" s="86">
        <f t="shared" si="202"/>
        <v>0</v>
      </c>
      <c r="CX82" s="86">
        <f t="shared" si="202"/>
        <v>0</v>
      </c>
      <c r="CY82" s="86">
        <f t="shared" si="202"/>
        <v>0</v>
      </c>
      <c r="CZ82" s="86">
        <f t="shared" si="202"/>
        <v>0</v>
      </c>
      <c r="DA82" s="86">
        <f t="shared" si="202"/>
        <v>0</v>
      </c>
      <c r="DB82" s="86">
        <f t="shared" si="202"/>
        <v>0</v>
      </c>
      <c r="DC82" s="86">
        <f t="shared" si="202"/>
        <v>0</v>
      </c>
      <c r="DD82" s="86">
        <f t="shared" si="202"/>
        <v>0</v>
      </c>
      <c r="DE82" s="86">
        <f t="shared" si="202"/>
        <v>0</v>
      </c>
      <c r="DF82" s="86">
        <f t="shared" si="202"/>
        <v>0</v>
      </c>
      <c r="DG82" s="86">
        <f t="shared" si="202"/>
        <v>0</v>
      </c>
      <c r="DH82" s="86">
        <f t="shared" si="202"/>
        <v>0</v>
      </c>
      <c r="DI82" s="86">
        <f t="shared" si="202"/>
        <v>0</v>
      </c>
      <c r="DJ82" s="86">
        <f t="shared" si="202"/>
        <v>0</v>
      </c>
      <c r="DK82" s="86">
        <f t="shared" si="202"/>
        <v>0</v>
      </c>
      <c r="DL82" s="86">
        <f t="shared" si="202"/>
        <v>0</v>
      </c>
      <c r="DM82" s="86">
        <f t="shared" si="202"/>
        <v>0</v>
      </c>
      <c r="DN82" s="76">
        <f t="shared" ref="DN82" si="203">SUM(Q82:DM82)-P82</f>
        <v>160</v>
      </c>
      <c r="DO82" s="76">
        <f t="shared" ref="DO82" si="204">DN82-M82</f>
        <v>0</v>
      </c>
    </row>
    <row r="83" spans="1:119" ht="15" customHeight="1" x14ac:dyDescent="0.25">
      <c r="A83" s="64">
        <v>45870</v>
      </c>
      <c r="B83" s="65">
        <v>4151</v>
      </c>
      <c r="C83" s="65">
        <v>6725</v>
      </c>
      <c r="D83" s="66" t="s">
        <v>422</v>
      </c>
      <c r="E83" s="67" t="s">
        <v>453</v>
      </c>
      <c r="F83" s="67"/>
      <c r="G83" s="67"/>
      <c r="H83" s="68" t="s">
        <v>454</v>
      </c>
      <c r="I83" s="69"/>
      <c r="J83" s="66" t="s">
        <v>335</v>
      </c>
      <c r="K83" s="70">
        <v>1</v>
      </c>
      <c r="L83" s="70">
        <v>570</v>
      </c>
      <c r="M83" s="71">
        <f t="shared" ref="M83" si="205">K83*L83</f>
        <v>570</v>
      </c>
      <c r="N83" s="66"/>
      <c r="O83" s="72" t="s">
        <v>148</v>
      </c>
      <c r="P83" s="73">
        <f t="shared" ref="P83" si="206">M83/1.12*0.01</f>
        <v>5.0892857142857144</v>
      </c>
      <c r="Q83" s="74">
        <f t="shared" ref="Q83" si="207">M83/1.12*0.12</f>
        <v>61.071428571428562</v>
      </c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75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75"/>
      <c r="AQ83" s="66"/>
      <c r="AR83" s="66"/>
      <c r="AS83" s="66"/>
      <c r="AT83" s="75"/>
      <c r="AU83" s="66"/>
      <c r="AV83" s="66"/>
      <c r="AW83" s="66"/>
      <c r="AX83" s="66"/>
      <c r="AY83" s="66"/>
      <c r="AZ83" s="75"/>
      <c r="BA83" s="66"/>
      <c r="BB83" s="75"/>
      <c r="BC83" s="66"/>
      <c r="BD83" s="66"/>
      <c r="BE83" s="66"/>
      <c r="BF83" s="66"/>
      <c r="BG83" s="66"/>
      <c r="BH83" s="66"/>
      <c r="BI83" s="66"/>
      <c r="BJ83" s="66"/>
      <c r="BK83" s="66"/>
      <c r="BL83" s="66"/>
      <c r="BM83" s="66"/>
      <c r="BN83" s="66"/>
      <c r="BO83" s="66"/>
      <c r="BP83" s="66"/>
      <c r="BQ83" s="66"/>
      <c r="BR83" s="66"/>
      <c r="BS83" s="66"/>
      <c r="BT83" s="66"/>
      <c r="BU83" s="75"/>
      <c r="BV83" s="66"/>
      <c r="BW83" s="66"/>
      <c r="BX83" s="75"/>
      <c r="BY83" s="66"/>
      <c r="BZ83" s="75">
        <f>M83+P83-Q83</f>
        <v>514.01785714285711</v>
      </c>
      <c r="CA83" s="66"/>
      <c r="CB83" s="75"/>
      <c r="CC83" s="66"/>
      <c r="CD83" s="66"/>
      <c r="CE83" s="66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75"/>
      <c r="CT83" s="66"/>
      <c r="CU83" s="66"/>
      <c r="CV83" s="66"/>
      <c r="CW83" s="66"/>
      <c r="CX83" s="66"/>
      <c r="CY83" s="75"/>
      <c r="CZ83" s="66"/>
      <c r="DA83" s="75"/>
      <c r="DB83" s="75"/>
      <c r="DC83" s="75"/>
      <c r="DD83" s="75"/>
      <c r="DE83" s="75"/>
      <c r="DF83" s="75"/>
      <c r="DG83" s="66"/>
      <c r="DH83" s="75"/>
      <c r="DI83" s="66"/>
      <c r="DJ83" s="66"/>
      <c r="DK83" s="66"/>
      <c r="DL83" s="66"/>
      <c r="DM83" s="66"/>
      <c r="DN83" s="76">
        <f>SUM(Q83:DM83)-P83</f>
        <v>570</v>
      </c>
      <c r="DO83" s="76">
        <f>DN83-M83</f>
        <v>0</v>
      </c>
    </row>
    <row r="84" spans="1:119" ht="15" customHeight="1" x14ac:dyDescent="0.25">
      <c r="A84" s="80"/>
      <c r="B84" s="81"/>
      <c r="C84" s="82"/>
      <c r="D84" s="83"/>
      <c r="E84" s="83"/>
      <c r="F84" s="83"/>
      <c r="G84" s="83"/>
      <c r="H84" s="84"/>
      <c r="I84" s="81"/>
      <c r="J84" s="83"/>
      <c r="K84" s="85"/>
      <c r="L84" s="85"/>
      <c r="M84" s="86">
        <f>SUM(M83:M83)</f>
        <v>570</v>
      </c>
      <c r="N84" s="86"/>
      <c r="O84" s="85" t="s">
        <v>148</v>
      </c>
      <c r="P84" s="86">
        <f t="shared" ref="P84:CA84" si="208">SUM(P83:P83)</f>
        <v>5.0892857142857144</v>
      </c>
      <c r="Q84" s="86">
        <f t="shared" si="208"/>
        <v>61.071428571428562</v>
      </c>
      <c r="R84" s="86">
        <f t="shared" si="208"/>
        <v>0</v>
      </c>
      <c r="S84" s="86">
        <f t="shared" si="208"/>
        <v>0</v>
      </c>
      <c r="T84" s="86">
        <f t="shared" si="208"/>
        <v>0</v>
      </c>
      <c r="U84" s="86">
        <f t="shared" si="208"/>
        <v>0</v>
      </c>
      <c r="V84" s="86">
        <f t="shared" si="208"/>
        <v>0</v>
      </c>
      <c r="W84" s="86">
        <f t="shared" si="208"/>
        <v>0</v>
      </c>
      <c r="X84" s="86">
        <f t="shared" si="208"/>
        <v>0</v>
      </c>
      <c r="Y84" s="86">
        <f t="shared" si="208"/>
        <v>0</v>
      </c>
      <c r="Z84" s="86">
        <f t="shared" si="208"/>
        <v>0</v>
      </c>
      <c r="AA84" s="86">
        <f t="shared" si="208"/>
        <v>0</v>
      </c>
      <c r="AB84" s="86">
        <f t="shared" si="208"/>
        <v>0</v>
      </c>
      <c r="AC84" s="86">
        <f t="shared" si="208"/>
        <v>0</v>
      </c>
      <c r="AD84" s="86">
        <f t="shared" si="208"/>
        <v>0</v>
      </c>
      <c r="AE84" s="86">
        <f t="shared" si="208"/>
        <v>0</v>
      </c>
      <c r="AF84" s="86">
        <f t="shared" si="208"/>
        <v>0</v>
      </c>
      <c r="AG84" s="86">
        <f t="shared" si="208"/>
        <v>0</v>
      </c>
      <c r="AH84" s="86">
        <f t="shared" si="208"/>
        <v>0</v>
      </c>
      <c r="AI84" s="86">
        <f t="shared" si="208"/>
        <v>0</v>
      </c>
      <c r="AJ84" s="86">
        <f t="shared" si="208"/>
        <v>0</v>
      </c>
      <c r="AK84" s="86">
        <f t="shared" si="208"/>
        <v>0</v>
      </c>
      <c r="AL84" s="86">
        <f t="shared" si="208"/>
        <v>0</v>
      </c>
      <c r="AM84" s="86">
        <f t="shared" si="208"/>
        <v>0</v>
      </c>
      <c r="AN84" s="86">
        <f t="shared" si="208"/>
        <v>0</v>
      </c>
      <c r="AO84" s="86">
        <f t="shared" si="208"/>
        <v>0</v>
      </c>
      <c r="AP84" s="86">
        <f t="shared" si="208"/>
        <v>0</v>
      </c>
      <c r="AQ84" s="86">
        <f t="shared" si="208"/>
        <v>0</v>
      </c>
      <c r="AR84" s="86">
        <f t="shared" si="208"/>
        <v>0</v>
      </c>
      <c r="AS84" s="86">
        <f t="shared" si="208"/>
        <v>0</v>
      </c>
      <c r="AT84" s="86">
        <f t="shared" si="208"/>
        <v>0</v>
      </c>
      <c r="AU84" s="86">
        <f t="shared" si="208"/>
        <v>0</v>
      </c>
      <c r="AV84" s="86">
        <f t="shared" si="208"/>
        <v>0</v>
      </c>
      <c r="AW84" s="86">
        <f t="shared" si="208"/>
        <v>0</v>
      </c>
      <c r="AX84" s="86">
        <f t="shared" si="208"/>
        <v>0</v>
      </c>
      <c r="AY84" s="86">
        <f t="shared" si="208"/>
        <v>0</v>
      </c>
      <c r="AZ84" s="86">
        <f t="shared" si="208"/>
        <v>0</v>
      </c>
      <c r="BA84" s="86">
        <f t="shared" si="208"/>
        <v>0</v>
      </c>
      <c r="BB84" s="86">
        <f t="shared" si="208"/>
        <v>0</v>
      </c>
      <c r="BC84" s="86">
        <f t="shared" si="208"/>
        <v>0</v>
      </c>
      <c r="BD84" s="86">
        <f t="shared" si="208"/>
        <v>0</v>
      </c>
      <c r="BE84" s="86">
        <f t="shared" si="208"/>
        <v>0</v>
      </c>
      <c r="BF84" s="86">
        <f t="shared" si="208"/>
        <v>0</v>
      </c>
      <c r="BG84" s="86">
        <f t="shared" si="208"/>
        <v>0</v>
      </c>
      <c r="BH84" s="86">
        <f t="shared" si="208"/>
        <v>0</v>
      </c>
      <c r="BI84" s="86">
        <f t="shared" si="208"/>
        <v>0</v>
      </c>
      <c r="BJ84" s="86">
        <f t="shared" si="208"/>
        <v>0</v>
      </c>
      <c r="BK84" s="86">
        <f t="shared" si="208"/>
        <v>0</v>
      </c>
      <c r="BL84" s="86">
        <f t="shared" si="208"/>
        <v>0</v>
      </c>
      <c r="BM84" s="86">
        <f t="shared" si="208"/>
        <v>0</v>
      </c>
      <c r="BN84" s="86">
        <f t="shared" si="208"/>
        <v>0</v>
      </c>
      <c r="BO84" s="86">
        <f t="shared" si="208"/>
        <v>0</v>
      </c>
      <c r="BP84" s="86">
        <f t="shared" si="208"/>
        <v>0</v>
      </c>
      <c r="BQ84" s="86">
        <f t="shared" si="208"/>
        <v>0</v>
      </c>
      <c r="BR84" s="86">
        <f t="shared" si="208"/>
        <v>0</v>
      </c>
      <c r="BS84" s="86">
        <f t="shared" si="208"/>
        <v>0</v>
      </c>
      <c r="BT84" s="86">
        <f t="shared" si="208"/>
        <v>0</v>
      </c>
      <c r="BU84" s="86">
        <f t="shared" si="208"/>
        <v>0</v>
      </c>
      <c r="BV84" s="86">
        <f t="shared" si="208"/>
        <v>0</v>
      </c>
      <c r="BW84" s="86">
        <f t="shared" si="208"/>
        <v>0</v>
      </c>
      <c r="BX84" s="86">
        <f t="shared" si="208"/>
        <v>0</v>
      </c>
      <c r="BY84" s="86">
        <f t="shared" si="208"/>
        <v>0</v>
      </c>
      <c r="BZ84" s="86">
        <f t="shared" si="208"/>
        <v>514.01785714285711</v>
      </c>
      <c r="CA84" s="86">
        <f t="shared" si="208"/>
        <v>0</v>
      </c>
      <c r="CB84" s="86">
        <f t="shared" ref="CB84:DM84" si="209">SUM(CB83:CB83)</f>
        <v>0</v>
      </c>
      <c r="CC84" s="86">
        <f t="shared" si="209"/>
        <v>0</v>
      </c>
      <c r="CD84" s="86">
        <f t="shared" si="209"/>
        <v>0</v>
      </c>
      <c r="CE84" s="86">
        <f t="shared" si="209"/>
        <v>0</v>
      </c>
      <c r="CF84" s="86">
        <f t="shared" si="209"/>
        <v>0</v>
      </c>
      <c r="CG84" s="86">
        <f t="shared" si="209"/>
        <v>0</v>
      </c>
      <c r="CH84" s="86">
        <f t="shared" si="209"/>
        <v>0</v>
      </c>
      <c r="CI84" s="86">
        <f t="shared" si="209"/>
        <v>0</v>
      </c>
      <c r="CJ84" s="86">
        <f t="shared" si="209"/>
        <v>0</v>
      </c>
      <c r="CK84" s="86">
        <f t="shared" si="209"/>
        <v>0</v>
      </c>
      <c r="CL84" s="86">
        <f t="shared" si="209"/>
        <v>0</v>
      </c>
      <c r="CM84" s="86">
        <f t="shared" si="209"/>
        <v>0</v>
      </c>
      <c r="CN84" s="86">
        <f t="shared" si="209"/>
        <v>0</v>
      </c>
      <c r="CO84" s="86">
        <f t="shared" si="209"/>
        <v>0</v>
      </c>
      <c r="CP84" s="86">
        <f t="shared" si="209"/>
        <v>0</v>
      </c>
      <c r="CQ84" s="86">
        <f t="shared" si="209"/>
        <v>0</v>
      </c>
      <c r="CR84" s="86">
        <f t="shared" si="209"/>
        <v>0</v>
      </c>
      <c r="CS84" s="86">
        <f t="shared" si="209"/>
        <v>0</v>
      </c>
      <c r="CT84" s="86">
        <f t="shared" si="209"/>
        <v>0</v>
      </c>
      <c r="CU84" s="86">
        <f t="shared" si="209"/>
        <v>0</v>
      </c>
      <c r="CV84" s="86">
        <f t="shared" si="209"/>
        <v>0</v>
      </c>
      <c r="CW84" s="86">
        <f t="shared" si="209"/>
        <v>0</v>
      </c>
      <c r="CX84" s="86">
        <f t="shared" si="209"/>
        <v>0</v>
      </c>
      <c r="CY84" s="86">
        <f t="shared" si="209"/>
        <v>0</v>
      </c>
      <c r="CZ84" s="86">
        <f t="shared" si="209"/>
        <v>0</v>
      </c>
      <c r="DA84" s="86">
        <f t="shared" si="209"/>
        <v>0</v>
      </c>
      <c r="DB84" s="86">
        <f t="shared" si="209"/>
        <v>0</v>
      </c>
      <c r="DC84" s="86">
        <f t="shared" si="209"/>
        <v>0</v>
      </c>
      <c r="DD84" s="86">
        <f t="shared" si="209"/>
        <v>0</v>
      </c>
      <c r="DE84" s="86">
        <f t="shared" si="209"/>
        <v>0</v>
      </c>
      <c r="DF84" s="86">
        <f t="shared" si="209"/>
        <v>0</v>
      </c>
      <c r="DG84" s="86">
        <f t="shared" si="209"/>
        <v>0</v>
      </c>
      <c r="DH84" s="86">
        <f t="shared" si="209"/>
        <v>0</v>
      </c>
      <c r="DI84" s="86">
        <f t="shared" si="209"/>
        <v>0</v>
      </c>
      <c r="DJ84" s="86">
        <f t="shared" si="209"/>
        <v>0</v>
      </c>
      <c r="DK84" s="86">
        <f t="shared" si="209"/>
        <v>0</v>
      </c>
      <c r="DL84" s="86">
        <f t="shared" si="209"/>
        <v>0</v>
      </c>
      <c r="DM84" s="86">
        <f t="shared" si="209"/>
        <v>0</v>
      </c>
      <c r="DN84" s="76">
        <f t="shared" ref="DN84" si="210">SUM(Q84:DM84)-P84</f>
        <v>570</v>
      </c>
      <c r="DO84" s="76">
        <f t="shared" ref="DO84" si="211">DN84-M84</f>
        <v>0</v>
      </c>
    </row>
    <row r="85" spans="1:119" ht="15" customHeight="1" x14ac:dyDescent="0.25">
      <c r="A85" s="64">
        <v>45868</v>
      </c>
      <c r="B85" s="65">
        <v>4151</v>
      </c>
      <c r="C85" s="65">
        <v>6726</v>
      </c>
      <c r="D85" s="66" t="s">
        <v>422</v>
      </c>
      <c r="E85" s="67" t="s">
        <v>455</v>
      </c>
      <c r="F85" s="67" t="s">
        <v>431</v>
      </c>
      <c r="G85" s="67" t="s">
        <v>456</v>
      </c>
      <c r="H85" s="68" t="s">
        <v>457</v>
      </c>
      <c r="I85" s="69"/>
      <c r="J85" s="66" t="s">
        <v>335</v>
      </c>
      <c r="K85" s="70">
        <v>1</v>
      </c>
      <c r="L85" s="70">
        <v>1040</v>
      </c>
      <c r="M85" s="71">
        <f t="shared" ref="M85" si="212">K85*L85</f>
        <v>1040</v>
      </c>
      <c r="N85" s="66"/>
      <c r="O85" s="72" t="s">
        <v>148</v>
      </c>
      <c r="P85" s="73">
        <f t="shared" ref="P85" si="213">M85/1.12*0.01</f>
        <v>9.2857142857142847</v>
      </c>
      <c r="Q85" s="74">
        <f t="shared" ref="Q85" si="214">M85/1.12*0.12</f>
        <v>111.4285714285714</v>
      </c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75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75"/>
      <c r="AQ85" s="66"/>
      <c r="AR85" s="66"/>
      <c r="AS85" s="66"/>
      <c r="AT85" s="75"/>
      <c r="AU85" s="66"/>
      <c r="AV85" s="66"/>
      <c r="AW85" s="66"/>
      <c r="AX85" s="66"/>
      <c r="AY85" s="66"/>
      <c r="AZ85" s="75"/>
      <c r="BA85" s="66"/>
      <c r="BB85" s="75"/>
      <c r="BC85" s="66"/>
      <c r="BD85" s="66"/>
      <c r="BE85" s="66"/>
      <c r="BF85" s="66"/>
      <c r="BG85" s="66"/>
      <c r="BH85" s="66"/>
      <c r="BI85" s="66"/>
      <c r="BJ85" s="66"/>
      <c r="BK85" s="66"/>
      <c r="BL85" s="66"/>
      <c r="BM85" s="66"/>
      <c r="BN85" s="66"/>
      <c r="BO85" s="66"/>
      <c r="BP85" s="66"/>
      <c r="BQ85" s="66"/>
      <c r="BR85" s="66"/>
      <c r="BS85" s="66"/>
      <c r="BT85" s="66"/>
      <c r="BU85" s="75"/>
      <c r="BV85" s="66"/>
      <c r="BW85" s="66"/>
      <c r="BX85" s="75"/>
      <c r="BY85" s="66"/>
      <c r="BZ85" s="75">
        <f>M85+P85-Q85</f>
        <v>937.85714285714278</v>
      </c>
      <c r="CA85" s="66"/>
      <c r="CB85" s="75"/>
      <c r="CC85" s="66"/>
      <c r="CD85" s="66"/>
      <c r="CE85" s="66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75"/>
      <c r="CT85" s="66"/>
      <c r="CU85" s="66"/>
      <c r="CV85" s="66"/>
      <c r="CW85" s="66"/>
      <c r="CX85" s="66"/>
      <c r="CY85" s="75"/>
      <c r="CZ85" s="66"/>
      <c r="DA85" s="75"/>
      <c r="DB85" s="75"/>
      <c r="DC85" s="75"/>
      <c r="DD85" s="75"/>
      <c r="DE85" s="75"/>
      <c r="DF85" s="75"/>
      <c r="DG85" s="66"/>
      <c r="DH85" s="75"/>
      <c r="DI85" s="66"/>
      <c r="DJ85" s="66"/>
      <c r="DK85" s="66"/>
      <c r="DL85" s="66"/>
      <c r="DM85" s="66"/>
      <c r="DN85" s="76">
        <f>SUM(Q85:DM85)-P85</f>
        <v>1040</v>
      </c>
      <c r="DO85" s="76">
        <f>DN85-M85</f>
        <v>0</v>
      </c>
    </row>
    <row r="86" spans="1:119" ht="15" customHeight="1" x14ac:dyDescent="0.25">
      <c r="A86" s="80"/>
      <c r="B86" s="81"/>
      <c r="C86" s="82"/>
      <c r="D86" s="83"/>
      <c r="E86" s="83"/>
      <c r="F86" s="83"/>
      <c r="G86" s="83"/>
      <c r="H86" s="84"/>
      <c r="I86" s="81"/>
      <c r="J86" s="83"/>
      <c r="K86" s="85"/>
      <c r="L86" s="85"/>
      <c r="M86" s="86">
        <f>SUM(M85:M85)</f>
        <v>1040</v>
      </c>
      <c r="N86" s="86"/>
      <c r="O86" s="85" t="s">
        <v>148</v>
      </c>
      <c r="P86" s="86">
        <f t="shared" ref="P86:CA86" si="215">SUM(P85:P85)</f>
        <v>9.2857142857142847</v>
      </c>
      <c r="Q86" s="86">
        <f t="shared" si="215"/>
        <v>111.4285714285714</v>
      </c>
      <c r="R86" s="86">
        <f t="shared" si="215"/>
        <v>0</v>
      </c>
      <c r="S86" s="86">
        <f t="shared" si="215"/>
        <v>0</v>
      </c>
      <c r="T86" s="86">
        <f t="shared" si="215"/>
        <v>0</v>
      </c>
      <c r="U86" s="86">
        <f t="shared" si="215"/>
        <v>0</v>
      </c>
      <c r="V86" s="86">
        <f t="shared" si="215"/>
        <v>0</v>
      </c>
      <c r="W86" s="86">
        <f t="shared" si="215"/>
        <v>0</v>
      </c>
      <c r="X86" s="86">
        <f t="shared" si="215"/>
        <v>0</v>
      </c>
      <c r="Y86" s="86">
        <f t="shared" si="215"/>
        <v>0</v>
      </c>
      <c r="Z86" s="86">
        <f t="shared" si="215"/>
        <v>0</v>
      </c>
      <c r="AA86" s="86">
        <f t="shared" si="215"/>
        <v>0</v>
      </c>
      <c r="AB86" s="86">
        <f t="shared" si="215"/>
        <v>0</v>
      </c>
      <c r="AC86" s="86">
        <f t="shared" si="215"/>
        <v>0</v>
      </c>
      <c r="AD86" s="86">
        <f t="shared" si="215"/>
        <v>0</v>
      </c>
      <c r="AE86" s="86">
        <f t="shared" si="215"/>
        <v>0</v>
      </c>
      <c r="AF86" s="86">
        <f t="shared" si="215"/>
        <v>0</v>
      </c>
      <c r="AG86" s="86">
        <f t="shared" si="215"/>
        <v>0</v>
      </c>
      <c r="AH86" s="86">
        <f t="shared" si="215"/>
        <v>0</v>
      </c>
      <c r="AI86" s="86">
        <f t="shared" si="215"/>
        <v>0</v>
      </c>
      <c r="AJ86" s="86">
        <f t="shared" si="215"/>
        <v>0</v>
      </c>
      <c r="AK86" s="86">
        <f t="shared" si="215"/>
        <v>0</v>
      </c>
      <c r="AL86" s="86">
        <f t="shared" si="215"/>
        <v>0</v>
      </c>
      <c r="AM86" s="86">
        <f t="shared" si="215"/>
        <v>0</v>
      </c>
      <c r="AN86" s="86">
        <f t="shared" si="215"/>
        <v>0</v>
      </c>
      <c r="AO86" s="86">
        <f t="shared" si="215"/>
        <v>0</v>
      </c>
      <c r="AP86" s="86">
        <f t="shared" si="215"/>
        <v>0</v>
      </c>
      <c r="AQ86" s="86">
        <f t="shared" si="215"/>
        <v>0</v>
      </c>
      <c r="AR86" s="86">
        <f t="shared" si="215"/>
        <v>0</v>
      </c>
      <c r="AS86" s="86">
        <f t="shared" si="215"/>
        <v>0</v>
      </c>
      <c r="AT86" s="86">
        <f t="shared" si="215"/>
        <v>0</v>
      </c>
      <c r="AU86" s="86">
        <f t="shared" si="215"/>
        <v>0</v>
      </c>
      <c r="AV86" s="86">
        <f t="shared" si="215"/>
        <v>0</v>
      </c>
      <c r="AW86" s="86">
        <f t="shared" si="215"/>
        <v>0</v>
      </c>
      <c r="AX86" s="86">
        <f t="shared" si="215"/>
        <v>0</v>
      </c>
      <c r="AY86" s="86">
        <f t="shared" si="215"/>
        <v>0</v>
      </c>
      <c r="AZ86" s="86">
        <f t="shared" si="215"/>
        <v>0</v>
      </c>
      <c r="BA86" s="86">
        <f t="shared" si="215"/>
        <v>0</v>
      </c>
      <c r="BB86" s="86">
        <f t="shared" si="215"/>
        <v>0</v>
      </c>
      <c r="BC86" s="86">
        <f t="shared" si="215"/>
        <v>0</v>
      </c>
      <c r="BD86" s="86">
        <f t="shared" si="215"/>
        <v>0</v>
      </c>
      <c r="BE86" s="86">
        <f t="shared" si="215"/>
        <v>0</v>
      </c>
      <c r="BF86" s="86">
        <f t="shared" si="215"/>
        <v>0</v>
      </c>
      <c r="BG86" s="86">
        <f t="shared" si="215"/>
        <v>0</v>
      </c>
      <c r="BH86" s="86">
        <f t="shared" si="215"/>
        <v>0</v>
      </c>
      <c r="BI86" s="86">
        <f t="shared" si="215"/>
        <v>0</v>
      </c>
      <c r="BJ86" s="86">
        <f t="shared" si="215"/>
        <v>0</v>
      </c>
      <c r="BK86" s="86">
        <f t="shared" si="215"/>
        <v>0</v>
      </c>
      <c r="BL86" s="86">
        <f t="shared" si="215"/>
        <v>0</v>
      </c>
      <c r="BM86" s="86">
        <f t="shared" si="215"/>
        <v>0</v>
      </c>
      <c r="BN86" s="86">
        <f t="shared" si="215"/>
        <v>0</v>
      </c>
      <c r="BO86" s="86">
        <f t="shared" si="215"/>
        <v>0</v>
      </c>
      <c r="BP86" s="86">
        <f t="shared" si="215"/>
        <v>0</v>
      </c>
      <c r="BQ86" s="86">
        <f t="shared" si="215"/>
        <v>0</v>
      </c>
      <c r="BR86" s="86">
        <f t="shared" si="215"/>
        <v>0</v>
      </c>
      <c r="BS86" s="86">
        <f t="shared" si="215"/>
        <v>0</v>
      </c>
      <c r="BT86" s="86">
        <f t="shared" si="215"/>
        <v>0</v>
      </c>
      <c r="BU86" s="86">
        <f t="shared" si="215"/>
        <v>0</v>
      </c>
      <c r="BV86" s="86">
        <f t="shared" si="215"/>
        <v>0</v>
      </c>
      <c r="BW86" s="86">
        <f t="shared" si="215"/>
        <v>0</v>
      </c>
      <c r="BX86" s="86">
        <f t="shared" si="215"/>
        <v>0</v>
      </c>
      <c r="BY86" s="86">
        <f t="shared" si="215"/>
        <v>0</v>
      </c>
      <c r="BZ86" s="86">
        <f t="shared" si="215"/>
        <v>937.85714285714278</v>
      </c>
      <c r="CA86" s="86">
        <f t="shared" si="215"/>
        <v>0</v>
      </c>
      <c r="CB86" s="86">
        <f t="shared" ref="CB86:DM86" si="216">SUM(CB85:CB85)</f>
        <v>0</v>
      </c>
      <c r="CC86" s="86">
        <f t="shared" si="216"/>
        <v>0</v>
      </c>
      <c r="CD86" s="86">
        <f t="shared" si="216"/>
        <v>0</v>
      </c>
      <c r="CE86" s="86">
        <f t="shared" si="216"/>
        <v>0</v>
      </c>
      <c r="CF86" s="86">
        <f t="shared" si="216"/>
        <v>0</v>
      </c>
      <c r="CG86" s="86">
        <f t="shared" si="216"/>
        <v>0</v>
      </c>
      <c r="CH86" s="86">
        <f t="shared" si="216"/>
        <v>0</v>
      </c>
      <c r="CI86" s="86">
        <f t="shared" si="216"/>
        <v>0</v>
      </c>
      <c r="CJ86" s="86">
        <f t="shared" si="216"/>
        <v>0</v>
      </c>
      <c r="CK86" s="86">
        <f t="shared" si="216"/>
        <v>0</v>
      </c>
      <c r="CL86" s="86">
        <f t="shared" si="216"/>
        <v>0</v>
      </c>
      <c r="CM86" s="86">
        <f t="shared" si="216"/>
        <v>0</v>
      </c>
      <c r="CN86" s="86">
        <f t="shared" si="216"/>
        <v>0</v>
      </c>
      <c r="CO86" s="86">
        <f t="shared" si="216"/>
        <v>0</v>
      </c>
      <c r="CP86" s="86">
        <f t="shared" si="216"/>
        <v>0</v>
      </c>
      <c r="CQ86" s="86">
        <f t="shared" si="216"/>
        <v>0</v>
      </c>
      <c r="CR86" s="86">
        <f t="shared" si="216"/>
        <v>0</v>
      </c>
      <c r="CS86" s="86">
        <f t="shared" si="216"/>
        <v>0</v>
      </c>
      <c r="CT86" s="86">
        <f t="shared" si="216"/>
        <v>0</v>
      </c>
      <c r="CU86" s="86">
        <f t="shared" si="216"/>
        <v>0</v>
      </c>
      <c r="CV86" s="86">
        <f t="shared" si="216"/>
        <v>0</v>
      </c>
      <c r="CW86" s="86">
        <f t="shared" si="216"/>
        <v>0</v>
      </c>
      <c r="CX86" s="86">
        <f t="shared" si="216"/>
        <v>0</v>
      </c>
      <c r="CY86" s="86">
        <f t="shared" si="216"/>
        <v>0</v>
      </c>
      <c r="CZ86" s="86">
        <f t="shared" si="216"/>
        <v>0</v>
      </c>
      <c r="DA86" s="86">
        <f t="shared" si="216"/>
        <v>0</v>
      </c>
      <c r="DB86" s="86">
        <f t="shared" si="216"/>
        <v>0</v>
      </c>
      <c r="DC86" s="86">
        <f t="shared" si="216"/>
        <v>0</v>
      </c>
      <c r="DD86" s="86">
        <f t="shared" si="216"/>
        <v>0</v>
      </c>
      <c r="DE86" s="86">
        <f t="shared" si="216"/>
        <v>0</v>
      </c>
      <c r="DF86" s="86">
        <f t="shared" si="216"/>
        <v>0</v>
      </c>
      <c r="DG86" s="86">
        <f t="shared" si="216"/>
        <v>0</v>
      </c>
      <c r="DH86" s="86">
        <f t="shared" si="216"/>
        <v>0</v>
      </c>
      <c r="DI86" s="86">
        <f t="shared" si="216"/>
        <v>0</v>
      </c>
      <c r="DJ86" s="86">
        <f t="shared" si="216"/>
        <v>0</v>
      </c>
      <c r="DK86" s="86">
        <f t="shared" si="216"/>
        <v>0</v>
      </c>
      <c r="DL86" s="86">
        <f t="shared" si="216"/>
        <v>0</v>
      </c>
      <c r="DM86" s="86">
        <f t="shared" si="216"/>
        <v>0</v>
      </c>
      <c r="DN86" s="76">
        <f t="shared" ref="DN86" si="217">SUM(Q86:DM86)-P86</f>
        <v>1040</v>
      </c>
      <c r="DO86" s="76">
        <f t="shared" ref="DO86" si="218">DN86-M86</f>
        <v>0</v>
      </c>
    </row>
    <row r="87" spans="1:119" ht="15" customHeight="1" x14ac:dyDescent="0.25">
      <c r="A87" s="64">
        <v>45868</v>
      </c>
      <c r="B87" s="65">
        <v>4151</v>
      </c>
      <c r="C87" s="65">
        <v>6727</v>
      </c>
      <c r="D87" s="66" t="s">
        <v>422</v>
      </c>
      <c r="E87" s="67" t="s">
        <v>458</v>
      </c>
      <c r="F87" s="67" t="s">
        <v>459</v>
      </c>
      <c r="G87" s="67" t="s">
        <v>460</v>
      </c>
      <c r="H87" s="68" t="s">
        <v>461</v>
      </c>
      <c r="I87" s="69"/>
      <c r="J87" s="66" t="s">
        <v>335</v>
      </c>
      <c r="K87" s="70">
        <v>1</v>
      </c>
      <c r="L87" s="70">
        <v>970</v>
      </c>
      <c r="M87" s="71">
        <f t="shared" ref="M87" si="219">K87*L87</f>
        <v>970</v>
      </c>
      <c r="N87" s="66"/>
      <c r="O87" s="72" t="s">
        <v>148</v>
      </c>
      <c r="P87" s="73">
        <f t="shared" ref="P87" si="220">M87/1.12*0.01</f>
        <v>8.6607142857142847</v>
      </c>
      <c r="Q87" s="74">
        <f t="shared" ref="Q87" si="221">M87/1.12*0.12</f>
        <v>103.9285714285714</v>
      </c>
      <c r="R87" s="75">
        <f t="shared" ref="R87" si="222">M87+P87-Q87</f>
        <v>874.73214285714289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75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75"/>
      <c r="AQ87" s="66"/>
      <c r="AR87" s="66"/>
      <c r="AS87" s="66"/>
      <c r="AT87" s="75"/>
      <c r="AU87" s="66"/>
      <c r="AV87" s="66"/>
      <c r="AW87" s="66"/>
      <c r="AX87" s="66"/>
      <c r="AY87" s="66"/>
      <c r="AZ87" s="75"/>
      <c r="BA87" s="66"/>
      <c r="BB87" s="75"/>
      <c r="BC87" s="66"/>
      <c r="BD87" s="66"/>
      <c r="BE87" s="66"/>
      <c r="BF87" s="66"/>
      <c r="BG87" s="66"/>
      <c r="BH87" s="66"/>
      <c r="BI87" s="66"/>
      <c r="BJ87" s="66"/>
      <c r="BK87" s="66"/>
      <c r="BL87" s="66"/>
      <c r="BM87" s="66"/>
      <c r="BN87" s="66"/>
      <c r="BO87" s="66"/>
      <c r="BP87" s="66"/>
      <c r="BQ87" s="66"/>
      <c r="BR87" s="66"/>
      <c r="BS87" s="66"/>
      <c r="BT87" s="66"/>
      <c r="BU87" s="75"/>
      <c r="BV87" s="66"/>
      <c r="BW87" s="66"/>
      <c r="BX87" s="75"/>
      <c r="BY87" s="66"/>
      <c r="BZ87" s="75"/>
      <c r="CA87" s="66"/>
      <c r="CB87" s="75"/>
      <c r="CC87" s="66"/>
      <c r="CD87" s="66"/>
      <c r="CE87" s="66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75"/>
      <c r="CT87" s="66"/>
      <c r="CU87" s="66"/>
      <c r="CV87" s="66"/>
      <c r="CW87" s="66"/>
      <c r="CX87" s="66"/>
      <c r="CY87" s="75"/>
      <c r="CZ87" s="66"/>
      <c r="DA87" s="75"/>
      <c r="DB87" s="75"/>
      <c r="DC87" s="75"/>
      <c r="DD87" s="75"/>
      <c r="DE87" s="75"/>
      <c r="DF87" s="75"/>
      <c r="DG87" s="66"/>
      <c r="DH87" s="75"/>
      <c r="DI87" s="66"/>
      <c r="DJ87" s="66"/>
      <c r="DK87" s="66"/>
      <c r="DL87" s="66"/>
      <c r="DM87" s="66"/>
      <c r="DN87" s="76">
        <f>SUM(Q87:DM87)-P87</f>
        <v>970</v>
      </c>
      <c r="DO87" s="76">
        <f>DN87-M87</f>
        <v>0</v>
      </c>
    </row>
    <row r="88" spans="1:119" ht="15" customHeight="1" x14ac:dyDescent="0.25">
      <c r="A88" s="80"/>
      <c r="B88" s="81"/>
      <c r="C88" s="82"/>
      <c r="D88" s="83"/>
      <c r="E88" s="83"/>
      <c r="F88" s="83"/>
      <c r="G88" s="83"/>
      <c r="H88" s="84"/>
      <c r="I88" s="81"/>
      <c r="J88" s="83"/>
      <c r="K88" s="85"/>
      <c r="L88" s="85"/>
      <c r="M88" s="86">
        <f>SUM(M87:M87)</f>
        <v>970</v>
      </c>
      <c r="N88" s="86"/>
      <c r="O88" s="85" t="s">
        <v>148</v>
      </c>
      <c r="P88" s="86">
        <f t="shared" ref="P88:CA88" si="223">SUM(P87:P87)</f>
        <v>8.6607142857142847</v>
      </c>
      <c r="Q88" s="86">
        <f t="shared" si="223"/>
        <v>103.9285714285714</v>
      </c>
      <c r="R88" s="86">
        <f t="shared" si="223"/>
        <v>874.73214285714289</v>
      </c>
      <c r="S88" s="86">
        <f t="shared" si="223"/>
        <v>0</v>
      </c>
      <c r="T88" s="86">
        <f t="shared" si="223"/>
        <v>0</v>
      </c>
      <c r="U88" s="86">
        <f t="shared" si="223"/>
        <v>0</v>
      </c>
      <c r="V88" s="86">
        <f t="shared" si="223"/>
        <v>0</v>
      </c>
      <c r="W88" s="86">
        <f t="shared" si="223"/>
        <v>0</v>
      </c>
      <c r="X88" s="86">
        <f t="shared" si="223"/>
        <v>0</v>
      </c>
      <c r="Y88" s="86">
        <f t="shared" si="223"/>
        <v>0</v>
      </c>
      <c r="Z88" s="86">
        <f t="shared" si="223"/>
        <v>0</v>
      </c>
      <c r="AA88" s="86">
        <f t="shared" si="223"/>
        <v>0</v>
      </c>
      <c r="AB88" s="86">
        <f t="shared" si="223"/>
        <v>0</v>
      </c>
      <c r="AC88" s="86">
        <f t="shared" si="223"/>
        <v>0</v>
      </c>
      <c r="AD88" s="86">
        <f t="shared" si="223"/>
        <v>0</v>
      </c>
      <c r="AE88" s="86">
        <f t="shared" si="223"/>
        <v>0</v>
      </c>
      <c r="AF88" s="86">
        <f t="shared" si="223"/>
        <v>0</v>
      </c>
      <c r="AG88" s="86">
        <f t="shared" si="223"/>
        <v>0</v>
      </c>
      <c r="AH88" s="86">
        <f t="shared" si="223"/>
        <v>0</v>
      </c>
      <c r="AI88" s="86">
        <f t="shared" si="223"/>
        <v>0</v>
      </c>
      <c r="AJ88" s="86">
        <f t="shared" si="223"/>
        <v>0</v>
      </c>
      <c r="AK88" s="86">
        <f t="shared" si="223"/>
        <v>0</v>
      </c>
      <c r="AL88" s="86">
        <f t="shared" si="223"/>
        <v>0</v>
      </c>
      <c r="AM88" s="86">
        <f t="shared" si="223"/>
        <v>0</v>
      </c>
      <c r="AN88" s="86">
        <f t="shared" si="223"/>
        <v>0</v>
      </c>
      <c r="AO88" s="86">
        <f t="shared" si="223"/>
        <v>0</v>
      </c>
      <c r="AP88" s="86">
        <f t="shared" si="223"/>
        <v>0</v>
      </c>
      <c r="AQ88" s="86">
        <f t="shared" si="223"/>
        <v>0</v>
      </c>
      <c r="AR88" s="86">
        <f t="shared" si="223"/>
        <v>0</v>
      </c>
      <c r="AS88" s="86">
        <f t="shared" si="223"/>
        <v>0</v>
      </c>
      <c r="AT88" s="86">
        <f t="shared" si="223"/>
        <v>0</v>
      </c>
      <c r="AU88" s="86">
        <f t="shared" si="223"/>
        <v>0</v>
      </c>
      <c r="AV88" s="86">
        <f t="shared" si="223"/>
        <v>0</v>
      </c>
      <c r="AW88" s="86">
        <f t="shared" si="223"/>
        <v>0</v>
      </c>
      <c r="AX88" s="86">
        <f t="shared" si="223"/>
        <v>0</v>
      </c>
      <c r="AY88" s="86">
        <f t="shared" si="223"/>
        <v>0</v>
      </c>
      <c r="AZ88" s="86">
        <f t="shared" si="223"/>
        <v>0</v>
      </c>
      <c r="BA88" s="86">
        <f t="shared" si="223"/>
        <v>0</v>
      </c>
      <c r="BB88" s="86">
        <f t="shared" si="223"/>
        <v>0</v>
      </c>
      <c r="BC88" s="86">
        <f t="shared" si="223"/>
        <v>0</v>
      </c>
      <c r="BD88" s="86">
        <f t="shared" si="223"/>
        <v>0</v>
      </c>
      <c r="BE88" s="86">
        <f t="shared" si="223"/>
        <v>0</v>
      </c>
      <c r="BF88" s="86">
        <f t="shared" si="223"/>
        <v>0</v>
      </c>
      <c r="BG88" s="86">
        <f t="shared" si="223"/>
        <v>0</v>
      </c>
      <c r="BH88" s="86">
        <f t="shared" si="223"/>
        <v>0</v>
      </c>
      <c r="BI88" s="86">
        <f t="shared" si="223"/>
        <v>0</v>
      </c>
      <c r="BJ88" s="86">
        <f t="shared" si="223"/>
        <v>0</v>
      </c>
      <c r="BK88" s="86">
        <f t="shared" si="223"/>
        <v>0</v>
      </c>
      <c r="BL88" s="86">
        <f t="shared" si="223"/>
        <v>0</v>
      </c>
      <c r="BM88" s="86">
        <f t="shared" si="223"/>
        <v>0</v>
      </c>
      <c r="BN88" s="86">
        <f t="shared" si="223"/>
        <v>0</v>
      </c>
      <c r="BO88" s="86">
        <f t="shared" si="223"/>
        <v>0</v>
      </c>
      <c r="BP88" s="86">
        <f t="shared" si="223"/>
        <v>0</v>
      </c>
      <c r="BQ88" s="86">
        <f t="shared" si="223"/>
        <v>0</v>
      </c>
      <c r="BR88" s="86">
        <f t="shared" si="223"/>
        <v>0</v>
      </c>
      <c r="BS88" s="86">
        <f t="shared" si="223"/>
        <v>0</v>
      </c>
      <c r="BT88" s="86">
        <f t="shared" si="223"/>
        <v>0</v>
      </c>
      <c r="BU88" s="86">
        <f t="shared" si="223"/>
        <v>0</v>
      </c>
      <c r="BV88" s="86">
        <f t="shared" si="223"/>
        <v>0</v>
      </c>
      <c r="BW88" s="86">
        <f t="shared" si="223"/>
        <v>0</v>
      </c>
      <c r="BX88" s="86">
        <f t="shared" si="223"/>
        <v>0</v>
      </c>
      <c r="BY88" s="86">
        <f t="shared" si="223"/>
        <v>0</v>
      </c>
      <c r="BZ88" s="86">
        <f t="shared" si="223"/>
        <v>0</v>
      </c>
      <c r="CA88" s="86">
        <f t="shared" si="223"/>
        <v>0</v>
      </c>
      <c r="CB88" s="86">
        <f t="shared" ref="CB88:DM88" si="224">SUM(CB87:CB87)</f>
        <v>0</v>
      </c>
      <c r="CC88" s="86">
        <f t="shared" si="224"/>
        <v>0</v>
      </c>
      <c r="CD88" s="86">
        <f t="shared" si="224"/>
        <v>0</v>
      </c>
      <c r="CE88" s="86">
        <f t="shared" si="224"/>
        <v>0</v>
      </c>
      <c r="CF88" s="86">
        <f t="shared" si="224"/>
        <v>0</v>
      </c>
      <c r="CG88" s="86">
        <f t="shared" si="224"/>
        <v>0</v>
      </c>
      <c r="CH88" s="86">
        <f t="shared" si="224"/>
        <v>0</v>
      </c>
      <c r="CI88" s="86">
        <f t="shared" si="224"/>
        <v>0</v>
      </c>
      <c r="CJ88" s="86">
        <f t="shared" si="224"/>
        <v>0</v>
      </c>
      <c r="CK88" s="86">
        <f t="shared" si="224"/>
        <v>0</v>
      </c>
      <c r="CL88" s="86">
        <f t="shared" si="224"/>
        <v>0</v>
      </c>
      <c r="CM88" s="86">
        <f t="shared" si="224"/>
        <v>0</v>
      </c>
      <c r="CN88" s="86">
        <f t="shared" si="224"/>
        <v>0</v>
      </c>
      <c r="CO88" s="86">
        <f t="shared" si="224"/>
        <v>0</v>
      </c>
      <c r="CP88" s="86">
        <f t="shared" si="224"/>
        <v>0</v>
      </c>
      <c r="CQ88" s="86">
        <f t="shared" si="224"/>
        <v>0</v>
      </c>
      <c r="CR88" s="86">
        <f t="shared" si="224"/>
        <v>0</v>
      </c>
      <c r="CS88" s="86">
        <f t="shared" si="224"/>
        <v>0</v>
      </c>
      <c r="CT88" s="86">
        <f t="shared" si="224"/>
        <v>0</v>
      </c>
      <c r="CU88" s="86">
        <f t="shared" si="224"/>
        <v>0</v>
      </c>
      <c r="CV88" s="86">
        <f t="shared" si="224"/>
        <v>0</v>
      </c>
      <c r="CW88" s="86">
        <f t="shared" si="224"/>
        <v>0</v>
      </c>
      <c r="CX88" s="86">
        <f t="shared" si="224"/>
        <v>0</v>
      </c>
      <c r="CY88" s="86">
        <f t="shared" si="224"/>
        <v>0</v>
      </c>
      <c r="CZ88" s="86">
        <f t="shared" si="224"/>
        <v>0</v>
      </c>
      <c r="DA88" s="86">
        <f t="shared" si="224"/>
        <v>0</v>
      </c>
      <c r="DB88" s="86">
        <f t="shared" si="224"/>
        <v>0</v>
      </c>
      <c r="DC88" s="86">
        <f t="shared" si="224"/>
        <v>0</v>
      </c>
      <c r="DD88" s="86">
        <f t="shared" si="224"/>
        <v>0</v>
      </c>
      <c r="DE88" s="86">
        <f t="shared" si="224"/>
        <v>0</v>
      </c>
      <c r="DF88" s="86">
        <f t="shared" si="224"/>
        <v>0</v>
      </c>
      <c r="DG88" s="86">
        <f t="shared" si="224"/>
        <v>0</v>
      </c>
      <c r="DH88" s="86">
        <f t="shared" si="224"/>
        <v>0</v>
      </c>
      <c r="DI88" s="86">
        <f t="shared" si="224"/>
        <v>0</v>
      </c>
      <c r="DJ88" s="86">
        <f t="shared" si="224"/>
        <v>0</v>
      </c>
      <c r="DK88" s="86">
        <f t="shared" si="224"/>
        <v>0</v>
      </c>
      <c r="DL88" s="86">
        <f t="shared" si="224"/>
        <v>0</v>
      </c>
      <c r="DM88" s="86">
        <f t="shared" si="224"/>
        <v>0</v>
      </c>
      <c r="DN88" s="76">
        <f t="shared" ref="DN88" si="225">SUM(Q88:DM88)-P88</f>
        <v>970</v>
      </c>
      <c r="DO88" s="76">
        <f t="shared" ref="DO88" si="226">DN88-M88</f>
        <v>0</v>
      </c>
    </row>
    <row r="89" spans="1:119" ht="15" customHeight="1" x14ac:dyDescent="0.25">
      <c r="A89" s="64">
        <v>45869</v>
      </c>
      <c r="B89" s="65">
        <v>4151</v>
      </c>
      <c r="C89" s="65">
        <v>6728</v>
      </c>
      <c r="D89" s="66" t="s">
        <v>422</v>
      </c>
      <c r="E89" s="67" t="s">
        <v>391</v>
      </c>
      <c r="F89" s="67"/>
      <c r="G89" s="67"/>
      <c r="H89" s="68" t="s">
        <v>462</v>
      </c>
      <c r="I89" s="69"/>
      <c r="J89" s="66" t="s">
        <v>335</v>
      </c>
      <c r="K89" s="70">
        <v>1</v>
      </c>
      <c r="L89" s="70">
        <v>2274</v>
      </c>
      <c r="M89" s="71">
        <f t="shared" ref="M89" si="227">K89*L89</f>
        <v>2274</v>
      </c>
      <c r="N89" s="66"/>
      <c r="O89" s="72" t="s">
        <v>304</v>
      </c>
      <c r="P89" s="73"/>
      <c r="Q89" s="74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75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75"/>
      <c r="AQ89" s="66"/>
      <c r="AR89" s="66"/>
      <c r="AS89" s="66"/>
      <c r="AT89" s="75"/>
      <c r="AU89" s="66"/>
      <c r="AV89" s="66"/>
      <c r="AW89" s="66"/>
      <c r="AX89" s="66"/>
      <c r="AY89" s="66"/>
      <c r="AZ89" s="75"/>
      <c r="BA89" s="66"/>
      <c r="BB89" s="75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75"/>
      <c r="BV89" s="66"/>
      <c r="BW89" s="66"/>
      <c r="BX89" s="75"/>
      <c r="BY89" s="66"/>
      <c r="BZ89" s="75">
        <f>M89+P89-Q89</f>
        <v>2274</v>
      </c>
      <c r="CA89" s="66"/>
      <c r="CB89" s="75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75"/>
      <c r="CT89" s="66"/>
      <c r="CU89" s="66"/>
      <c r="CV89" s="66"/>
      <c r="CW89" s="66"/>
      <c r="CX89" s="66"/>
      <c r="CY89" s="75"/>
      <c r="CZ89" s="66"/>
      <c r="DA89" s="75"/>
      <c r="DB89" s="75"/>
      <c r="DC89" s="75"/>
      <c r="DD89" s="75"/>
      <c r="DE89" s="75"/>
      <c r="DF89" s="75"/>
      <c r="DG89" s="66"/>
      <c r="DH89" s="75"/>
      <c r="DI89" s="66"/>
      <c r="DJ89" s="66"/>
      <c r="DK89" s="66"/>
      <c r="DL89" s="66"/>
      <c r="DM89" s="66"/>
      <c r="DN89" s="76">
        <f>SUM(Q89:DM89)-P89</f>
        <v>2274</v>
      </c>
      <c r="DO89" s="76">
        <f>DN89-M89</f>
        <v>0</v>
      </c>
    </row>
    <row r="90" spans="1:119" ht="15" customHeight="1" x14ac:dyDescent="0.25">
      <c r="A90" s="80"/>
      <c r="B90" s="81"/>
      <c r="C90" s="82"/>
      <c r="D90" s="83"/>
      <c r="E90" s="83"/>
      <c r="F90" s="83"/>
      <c r="G90" s="83"/>
      <c r="H90" s="84"/>
      <c r="I90" s="81"/>
      <c r="J90" s="83"/>
      <c r="K90" s="85"/>
      <c r="L90" s="85"/>
      <c r="M90" s="86">
        <f>SUM(M89:M89)</f>
        <v>2274</v>
      </c>
      <c r="N90" s="86"/>
      <c r="O90" s="85" t="s">
        <v>304</v>
      </c>
      <c r="P90" s="86">
        <f>SUM(P89:P89)</f>
        <v>0</v>
      </c>
      <c r="Q90" s="86"/>
      <c r="R90" s="86">
        <f t="shared" ref="R90:CC90" si="228">SUM(R89:R89)</f>
        <v>0</v>
      </c>
      <c r="S90" s="86">
        <f t="shared" si="228"/>
        <v>0</v>
      </c>
      <c r="T90" s="86">
        <f t="shared" si="228"/>
        <v>0</v>
      </c>
      <c r="U90" s="86">
        <f t="shared" si="228"/>
        <v>0</v>
      </c>
      <c r="V90" s="86">
        <f t="shared" si="228"/>
        <v>0</v>
      </c>
      <c r="W90" s="86">
        <f t="shared" si="228"/>
        <v>0</v>
      </c>
      <c r="X90" s="86">
        <f t="shared" si="228"/>
        <v>0</v>
      </c>
      <c r="Y90" s="86">
        <f t="shared" si="228"/>
        <v>0</v>
      </c>
      <c r="Z90" s="86">
        <f t="shared" si="228"/>
        <v>0</v>
      </c>
      <c r="AA90" s="86">
        <f t="shared" si="228"/>
        <v>0</v>
      </c>
      <c r="AB90" s="86">
        <f t="shared" si="228"/>
        <v>0</v>
      </c>
      <c r="AC90" s="86">
        <f t="shared" si="228"/>
        <v>0</v>
      </c>
      <c r="AD90" s="86">
        <f t="shared" si="228"/>
        <v>0</v>
      </c>
      <c r="AE90" s="86">
        <f t="shared" si="228"/>
        <v>0</v>
      </c>
      <c r="AF90" s="86">
        <f t="shared" si="228"/>
        <v>0</v>
      </c>
      <c r="AG90" s="86">
        <f t="shared" si="228"/>
        <v>0</v>
      </c>
      <c r="AH90" s="86">
        <f t="shared" si="228"/>
        <v>0</v>
      </c>
      <c r="AI90" s="86">
        <f t="shared" si="228"/>
        <v>0</v>
      </c>
      <c r="AJ90" s="86">
        <f t="shared" si="228"/>
        <v>0</v>
      </c>
      <c r="AK90" s="86">
        <f t="shared" si="228"/>
        <v>0</v>
      </c>
      <c r="AL90" s="86">
        <f t="shared" si="228"/>
        <v>0</v>
      </c>
      <c r="AM90" s="86">
        <f t="shared" si="228"/>
        <v>0</v>
      </c>
      <c r="AN90" s="86">
        <f t="shared" si="228"/>
        <v>0</v>
      </c>
      <c r="AO90" s="86">
        <f t="shared" si="228"/>
        <v>0</v>
      </c>
      <c r="AP90" s="86">
        <f t="shared" si="228"/>
        <v>0</v>
      </c>
      <c r="AQ90" s="86">
        <f t="shared" si="228"/>
        <v>0</v>
      </c>
      <c r="AR90" s="86">
        <f t="shared" si="228"/>
        <v>0</v>
      </c>
      <c r="AS90" s="86">
        <f t="shared" si="228"/>
        <v>0</v>
      </c>
      <c r="AT90" s="86">
        <f t="shared" si="228"/>
        <v>0</v>
      </c>
      <c r="AU90" s="86">
        <f t="shared" si="228"/>
        <v>0</v>
      </c>
      <c r="AV90" s="86">
        <f t="shared" si="228"/>
        <v>0</v>
      </c>
      <c r="AW90" s="86">
        <f t="shared" si="228"/>
        <v>0</v>
      </c>
      <c r="AX90" s="86">
        <f t="shared" si="228"/>
        <v>0</v>
      </c>
      <c r="AY90" s="86">
        <f t="shared" si="228"/>
        <v>0</v>
      </c>
      <c r="AZ90" s="86">
        <f t="shared" si="228"/>
        <v>0</v>
      </c>
      <c r="BA90" s="86">
        <f t="shared" si="228"/>
        <v>0</v>
      </c>
      <c r="BB90" s="86">
        <f t="shared" si="228"/>
        <v>0</v>
      </c>
      <c r="BC90" s="86">
        <f t="shared" si="228"/>
        <v>0</v>
      </c>
      <c r="BD90" s="86">
        <f t="shared" si="228"/>
        <v>0</v>
      </c>
      <c r="BE90" s="86">
        <f t="shared" si="228"/>
        <v>0</v>
      </c>
      <c r="BF90" s="86">
        <f t="shared" si="228"/>
        <v>0</v>
      </c>
      <c r="BG90" s="86">
        <f t="shared" si="228"/>
        <v>0</v>
      </c>
      <c r="BH90" s="86">
        <f t="shared" si="228"/>
        <v>0</v>
      </c>
      <c r="BI90" s="86">
        <f t="shared" si="228"/>
        <v>0</v>
      </c>
      <c r="BJ90" s="86">
        <f t="shared" si="228"/>
        <v>0</v>
      </c>
      <c r="BK90" s="86">
        <f t="shared" si="228"/>
        <v>0</v>
      </c>
      <c r="BL90" s="86">
        <f t="shared" si="228"/>
        <v>0</v>
      </c>
      <c r="BM90" s="86">
        <f t="shared" si="228"/>
        <v>0</v>
      </c>
      <c r="BN90" s="86">
        <f t="shared" si="228"/>
        <v>0</v>
      </c>
      <c r="BO90" s="86">
        <f t="shared" si="228"/>
        <v>0</v>
      </c>
      <c r="BP90" s="86">
        <f t="shared" si="228"/>
        <v>0</v>
      </c>
      <c r="BQ90" s="86">
        <f t="shared" si="228"/>
        <v>0</v>
      </c>
      <c r="BR90" s="86">
        <f t="shared" si="228"/>
        <v>0</v>
      </c>
      <c r="BS90" s="86">
        <f t="shared" si="228"/>
        <v>0</v>
      </c>
      <c r="BT90" s="86">
        <f t="shared" si="228"/>
        <v>0</v>
      </c>
      <c r="BU90" s="86">
        <f t="shared" si="228"/>
        <v>0</v>
      </c>
      <c r="BV90" s="86">
        <f t="shared" si="228"/>
        <v>0</v>
      </c>
      <c r="BW90" s="86">
        <f t="shared" si="228"/>
        <v>0</v>
      </c>
      <c r="BX90" s="86">
        <f t="shared" si="228"/>
        <v>0</v>
      </c>
      <c r="BY90" s="86">
        <f t="shared" si="228"/>
        <v>0</v>
      </c>
      <c r="BZ90" s="86">
        <f t="shared" si="228"/>
        <v>2274</v>
      </c>
      <c r="CA90" s="86">
        <f t="shared" si="228"/>
        <v>0</v>
      </c>
      <c r="CB90" s="86">
        <f t="shared" si="228"/>
        <v>0</v>
      </c>
      <c r="CC90" s="86">
        <f t="shared" si="228"/>
        <v>0</v>
      </c>
      <c r="CD90" s="86">
        <f t="shared" ref="CD90:DM90" si="229">SUM(CD89:CD89)</f>
        <v>0</v>
      </c>
      <c r="CE90" s="86">
        <f t="shared" si="229"/>
        <v>0</v>
      </c>
      <c r="CF90" s="86">
        <f t="shared" si="229"/>
        <v>0</v>
      </c>
      <c r="CG90" s="86">
        <f t="shared" si="229"/>
        <v>0</v>
      </c>
      <c r="CH90" s="86">
        <f t="shared" si="229"/>
        <v>0</v>
      </c>
      <c r="CI90" s="86">
        <f t="shared" si="229"/>
        <v>0</v>
      </c>
      <c r="CJ90" s="86">
        <f t="shared" si="229"/>
        <v>0</v>
      </c>
      <c r="CK90" s="86">
        <f t="shared" si="229"/>
        <v>0</v>
      </c>
      <c r="CL90" s="86">
        <f t="shared" si="229"/>
        <v>0</v>
      </c>
      <c r="CM90" s="86">
        <f t="shared" si="229"/>
        <v>0</v>
      </c>
      <c r="CN90" s="86">
        <f t="shared" si="229"/>
        <v>0</v>
      </c>
      <c r="CO90" s="86">
        <f t="shared" si="229"/>
        <v>0</v>
      </c>
      <c r="CP90" s="86">
        <f t="shared" si="229"/>
        <v>0</v>
      </c>
      <c r="CQ90" s="86">
        <f t="shared" si="229"/>
        <v>0</v>
      </c>
      <c r="CR90" s="86">
        <f t="shared" si="229"/>
        <v>0</v>
      </c>
      <c r="CS90" s="86">
        <f t="shared" si="229"/>
        <v>0</v>
      </c>
      <c r="CT90" s="86">
        <f t="shared" si="229"/>
        <v>0</v>
      </c>
      <c r="CU90" s="86">
        <f t="shared" si="229"/>
        <v>0</v>
      </c>
      <c r="CV90" s="86">
        <f t="shared" si="229"/>
        <v>0</v>
      </c>
      <c r="CW90" s="86">
        <f t="shared" si="229"/>
        <v>0</v>
      </c>
      <c r="CX90" s="86">
        <f t="shared" si="229"/>
        <v>0</v>
      </c>
      <c r="CY90" s="86">
        <f t="shared" si="229"/>
        <v>0</v>
      </c>
      <c r="CZ90" s="86">
        <f t="shared" si="229"/>
        <v>0</v>
      </c>
      <c r="DA90" s="86">
        <f t="shared" si="229"/>
        <v>0</v>
      </c>
      <c r="DB90" s="86">
        <f t="shared" si="229"/>
        <v>0</v>
      </c>
      <c r="DC90" s="86">
        <f t="shared" si="229"/>
        <v>0</v>
      </c>
      <c r="DD90" s="86">
        <f t="shared" si="229"/>
        <v>0</v>
      </c>
      <c r="DE90" s="86">
        <f t="shared" si="229"/>
        <v>0</v>
      </c>
      <c r="DF90" s="86">
        <f t="shared" si="229"/>
        <v>0</v>
      </c>
      <c r="DG90" s="86">
        <f t="shared" si="229"/>
        <v>0</v>
      </c>
      <c r="DH90" s="86">
        <f t="shared" si="229"/>
        <v>0</v>
      </c>
      <c r="DI90" s="86">
        <f t="shared" si="229"/>
        <v>0</v>
      </c>
      <c r="DJ90" s="86">
        <f t="shared" si="229"/>
        <v>0</v>
      </c>
      <c r="DK90" s="86">
        <f t="shared" si="229"/>
        <v>0</v>
      </c>
      <c r="DL90" s="86">
        <f t="shared" si="229"/>
        <v>0</v>
      </c>
      <c r="DM90" s="86">
        <f t="shared" si="229"/>
        <v>0</v>
      </c>
      <c r="DN90" s="76">
        <f t="shared" ref="DN90" si="230">SUM(Q90:DM90)-P90</f>
        <v>2274</v>
      </c>
      <c r="DO90" s="76">
        <f t="shared" ref="DO90" si="231">DN90-M90</f>
        <v>0</v>
      </c>
    </row>
    <row r="91" spans="1:119" ht="15" customHeight="1" x14ac:dyDescent="0.25">
      <c r="A91" s="64">
        <v>45871</v>
      </c>
      <c r="B91" s="65">
        <v>4151</v>
      </c>
      <c r="C91" s="65">
        <v>6729</v>
      </c>
      <c r="D91" s="66" t="s">
        <v>422</v>
      </c>
      <c r="E91" s="67" t="s">
        <v>391</v>
      </c>
      <c r="F91" s="67"/>
      <c r="G91" s="67"/>
      <c r="H91" s="68"/>
      <c r="I91" s="69"/>
      <c r="J91" s="66" t="s">
        <v>335</v>
      </c>
      <c r="K91" s="70">
        <v>1</v>
      </c>
      <c r="L91" s="70">
        <v>779</v>
      </c>
      <c r="M91" s="71">
        <f t="shared" ref="M91" si="232">K91*L91</f>
        <v>779</v>
      </c>
      <c r="N91" s="66"/>
      <c r="O91" s="72" t="s">
        <v>304</v>
      </c>
      <c r="P91" s="73"/>
      <c r="Q91" s="74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75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75"/>
      <c r="AQ91" s="66"/>
      <c r="AR91" s="66"/>
      <c r="AS91" s="66"/>
      <c r="AT91" s="75"/>
      <c r="AU91" s="66"/>
      <c r="AV91" s="66"/>
      <c r="AW91" s="66"/>
      <c r="AX91" s="66"/>
      <c r="AY91" s="66"/>
      <c r="AZ91" s="75"/>
      <c r="BA91" s="66"/>
      <c r="BB91" s="75"/>
      <c r="BC91" s="66"/>
      <c r="BD91" s="66"/>
      <c r="BE91" s="66"/>
      <c r="BF91" s="66"/>
      <c r="BG91" s="66"/>
      <c r="BH91" s="66"/>
      <c r="BI91" s="66"/>
      <c r="BJ91" s="66"/>
      <c r="BK91" s="66"/>
      <c r="BL91" s="66"/>
      <c r="BM91" s="66"/>
      <c r="BN91" s="66"/>
      <c r="BO91" s="66"/>
      <c r="BP91" s="66"/>
      <c r="BQ91" s="66"/>
      <c r="BR91" s="66"/>
      <c r="BS91" s="66"/>
      <c r="BT91" s="66"/>
      <c r="BU91" s="75"/>
      <c r="BV91" s="66"/>
      <c r="BW91" s="66"/>
      <c r="BX91" s="75"/>
      <c r="BY91" s="66"/>
      <c r="BZ91" s="75">
        <f>M91+P91-Q91</f>
        <v>779</v>
      </c>
      <c r="CA91" s="66"/>
      <c r="CB91" s="75"/>
      <c r="CC91" s="66"/>
      <c r="CD91" s="66"/>
      <c r="CE91" s="66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75"/>
      <c r="CT91" s="66"/>
      <c r="CU91" s="66"/>
      <c r="CV91" s="66"/>
      <c r="CW91" s="66"/>
      <c r="CX91" s="66"/>
      <c r="CY91" s="75"/>
      <c r="CZ91" s="66"/>
      <c r="DA91" s="75"/>
      <c r="DB91" s="75"/>
      <c r="DC91" s="75"/>
      <c r="DD91" s="75"/>
      <c r="DE91" s="75"/>
      <c r="DF91" s="75"/>
      <c r="DG91" s="66"/>
      <c r="DH91" s="75"/>
      <c r="DI91" s="66"/>
      <c r="DJ91" s="66"/>
      <c r="DK91" s="66"/>
      <c r="DL91" s="66"/>
      <c r="DM91" s="66"/>
      <c r="DN91" s="76">
        <f>SUM(Q91:DM91)-P91</f>
        <v>779</v>
      </c>
      <c r="DO91" s="76">
        <f>DN91-M91</f>
        <v>0</v>
      </c>
    </row>
    <row r="92" spans="1:119" ht="15" customHeight="1" x14ac:dyDescent="0.25">
      <c r="A92" s="128"/>
      <c r="B92" s="129"/>
      <c r="C92" s="130"/>
      <c r="D92" s="131"/>
      <c r="E92" s="131"/>
      <c r="F92" s="131"/>
      <c r="G92" s="131"/>
      <c r="H92" s="132"/>
      <c r="I92" s="129"/>
      <c r="J92" s="131"/>
      <c r="K92" s="133"/>
      <c r="L92" s="133"/>
      <c r="M92" s="134">
        <f>SUM(M91:M91)</f>
        <v>779</v>
      </c>
      <c r="N92" s="134">
        <f>M92+M90+M88+M86+M84+M82+M80+M78+M76+M71+M69+M67</f>
        <v>8412</v>
      </c>
      <c r="O92" s="133" t="s">
        <v>304</v>
      </c>
      <c r="P92" s="134"/>
      <c r="Q92" s="134"/>
      <c r="R92" s="134">
        <f t="shared" ref="R92:CC92" si="233">SUM(R91:R91)</f>
        <v>0</v>
      </c>
      <c r="S92" s="134">
        <f t="shared" si="233"/>
        <v>0</v>
      </c>
      <c r="T92" s="134">
        <f t="shared" si="233"/>
        <v>0</v>
      </c>
      <c r="U92" s="134">
        <f t="shared" si="233"/>
        <v>0</v>
      </c>
      <c r="V92" s="134">
        <f t="shared" si="233"/>
        <v>0</v>
      </c>
      <c r="W92" s="134">
        <f t="shared" si="233"/>
        <v>0</v>
      </c>
      <c r="X92" s="134">
        <f t="shared" si="233"/>
        <v>0</v>
      </c>
      <c r="Y92" s="134">
        <f t="shared" si="233"/>
        <v>0</v>
      </c>
      <c r="Z92" s="134">
        <f t="shared" si="233"/>
        <v>0</v>
      </c>
      <c r="AA92" s="134">
        <f t="shared" si="233"/>
        <v>0</v>
      </c>
      <c r="AB92" s="134">
        <f t="shared" si="233"/>
        <v>0</v>
      </c>
      <c r="AC92" s="134">
        <f t="shared" si="233"/>
        <v>0</v>
      </c>
      <c r="AD92" s="134">
        <f t="shared" si="233"/>
        <v>0</v>
      </c>
      <c r="AE92" s="134">
        <f t="shared" si="233"/>
        <v>0</v>
      </c>
      <c r="AF92" s="134">
        <f t="shared" si="233"/>
        <v>0</v>
      </c>
      <c r="AG92" s="134">
        <f t="shared" si="233"/>
        <v>0</v>
      </c>
      <c r="AH92" s="134">
        <f t="shared" si="233"/>
        <v>0</v>
      </c>
      <c r="AI92" s="134">
        <f t="shared" si="233"/>
        <v>0</v>
      </c>
      <c r="AJ92" s="134">
        <f t="shared" si="233"/>
        <v>0</v>
      </c>
      <c r="AK92" s="134">
        <f t="shared" si="233"/>
        <v>0</v>
      </c>
      <c r="AL92" s="134">
        <f t="shared" si="233"/>
        <v>0</v>
      </c>
      <c r="AM92" s="134">
        <f t="shared" si="233"/>
        <v>0</v>
      </c>
      <c r="AN92" s="134">
        <f t="shared" si="233"/>
        <v>0</v>
      </c>
      <c r="AO92" s="134">
        <f t="shared" si="233"/>
        <v>0</v>
      </c>
      <c r="AP92" s="134">
        <f t="shared" si="233"/>
        <v>0</v>
      </c>
      <c r="AQ92" s="134">
        <f t="shared" si="233"/>
        <v>0</v>
      </c>
      <c r="AR92" s="134">
        <f t="shared" si="233"/>
        <v>0</v>
      </c>
      <c r="AS92" s="134">
        <f t="shared" si="233"/>
        <v>0</v>
      </c>
      <c r="AT92" s="134">
        <f t="shared" si="233"/>
        <v>0</v>
      </c>
      <c r="AU92" s="134">
        <f t="shared" si="233"/>
        <v>0</v>
      </c>
      <c r="AV92" s="134">
        <f t="shared" si="233"/>
        <v>0</v>
      </c>
      <c r="AW92" s="134">
        <f t="shared" si="233"/>
        <v>0</v>
      </c>
      <c r="AX92" s="134">
        <f t="shared" si="233"/>
        <v>0</v>
      </c>
      <c r="AY92" s="134">
        <f t="shared" si="233"/>
        <v>0</v>
      </c>
      <c r="AZ92" s="134">
        <f t="shared" si="233"/>
        <v>0</v>
      </c>
      <c r="BA92" s="134">
        <f t="shared" si="233"/>
        <v>0</v>
      </c>
      <c r="BB92" s="134">
        <f t="shared" si="233"/>
        <v>0</v>
      </c>
      <c r="BC92" s="134">
        <f t="shared" si="233"/>
        <v>0</v>
      </c>
      <c r="BD92" s="134">
        <f t="shared" si="233"/>
        <v>0</v>
      </c>
      <c r="BE92" s="134">
        <f t="shared" si="233"/>
        <v>0</v>
      </c>
      <c r="BF92" s="134">
        <f t="shared" si="233"/>
        <v>0</v>
      </c>
      <c r="BG92" s="134">
        <f t="shared" si="233"/>
        <v>0</v>
      </c>
      <c r="BH92" s="134">
        <f t="shared" si="233"/>
        <v>0</v>
      </c>
      <c r="BI92" s="134">
        <f t="shared" si="233"/>
        <v>0</v>
      </c>
      <c r="BJ92" s="134">
        <f t="shared" si="233"/>
        <v>0</v>
      </c>
      <c r="BK92" s="134">
        <f t="shared" si="233"/>
        <v>0</v>
      </c>
      <c r="BL92" s="134">
        <f t="shared" si="233"/>
        <v>0</v>
      </c>
      <c r="BM92" s="134">
        <f t="shared" si="233"/>
        <v>0</v>
      </c>
      <c r="BN92" s="134">
        <f t="shared" si="233"/>
        <v>0</v>
      </c>
      <c r="BO92" s="134">
        <f t="shared" si="233"/>
        <v>0</v>
      </c>
      <c r="BP92" s="134">
        <f t="shared" si="233"/>
        <v>0</v>
      </c>
      <c r="BQ92" s="134">
        <f t="shared" si="233"/>
        <v>0</v>
      </c>
      <c r="BR92" s="134">
        <f t="shared" si="233"/>
        <v>0</v>
      </c>
      <c r="BS92" s="134">
        <f t="shared" si="233"/>
        <v>0</v>
      </c>
      <c r="BT92" s="134">
        <f t="shared" si="233"/>
        <v>0</v>
      </c>
      <c r="BU92" s="134">
        <f t="shared" si="233"/>
        <v>0</v>
      </c>
      <c r="BV92" s="134">
        <f t="shared" si="233"/>
        <v>0</v>
      </c>
      <c r="BW92" s="134">
        <f t="shared" si="233"/>
        <v>0</v>
      </c>
      <c r="BX92" s="134">
        <f t="shared" si="233"/>
        <v>0</v>
      </c>
      <c r="BY92" s="134">
        <f t="shared" si="233"/>
        <v>0</v>
      </c>
      <c r="BZ92" s="134">
        <f t="shared" si="233"/>
        <v>779</v>
      </c>
      <c r="CA92" s="134">
        <f t="shared" si="233"/>
        <v>0</v>
      </c>
      <c r="CB92" s="134">
        <f t="shared" si="233"/>
        <v>0</v>
      </c>
      <c r="CC92" s="134">
        <f t="shared" si="233"/>
        <v>0</v>
      </c>
      <c r="CD92" s="134">
        <f t="shared" ref="CD92:DM92" si="234">SUM(CD91:CD91)</f>
        <v>0</v>
      </c>
      <c r="CE92" s="134">
        <f t="shared" si="234"/>
        <v>0</v>
      </c>
      <c r="CF92" s="134">
        <f t="shared" si="234"/>
        <v>0</v>
      </c>
      <c r="CG92" s="134">
        <f t="shared" si="234"/>
        <v>0</v>
      </c>
      <c r="CH92" s="134">
        <f t="shared" si="234"/>
        <v>0</v>
      </c>
      <c r="CI92" s="134">
        <f t="shared" si="234"/>
        <v>0</v>
      </c>
      <c r="CJ92" s="134">
        <f t="shared" si="234"/>
        <v>0</v>
      </c>
      <c r="CK92" s="134">
        <f t="shared" si="234"/>
        <v>0</v>
      </c>
      <c r="CL92" s="134">
        <f t="shared" si="234"/>
        <v>0</v>
      </c>
      <c r="CM92" s="134">
        <f t="shared" si="234"/>
        <v>0</v>
      </c>
      <c r="CN92" s="134">
        <f t="shared" si="234"/>
        <v>0</v>
      </c>
      <c r="CO92" s="134">
        <f t="shared" si="234"/>
        <v>0</v>
      </c>
      <c r="CP92" s="134">
        <f t="shared" si="234"/>
        <v>0</v>
      </c>
      <c r="CQ92" s="134">
        <f t="shared" si="234"/>
        <v>0</v>
      </c>
      <c r="CR92" s="134">
        <f t="shared" si="234"/>
        <v>0</v>
      </c>
      <c r="CS92" s="134">
        <f t="shared" si="234"/>
        <v>0</v>
      </c>
      <c r="CT92" s="134">
        <f t="shared" si="234"/>
        <v>0</v>
      </c>
      <c r="CU92" s="134">
        <f t="shared" si="234"/>
        <v>0</v>
      </c>
      <c r="CV92" s="134">
        <f t="shared" si="234"/>
        <v>0</v>
      </c>
      <c r="CW92" s="134">
        <f t="shared" si="234"/>
        <v>0</v>
      </c>
      <c r="CX92" s="134">
        <f t="shared" si="234"/>
        <v>0</v>
      </c>
      <c r="CY92" s="134">
        <f t="shared" si="234"/>
        <v>0</v>
      </c>
      <c r="CZ92" s="134">
        <f t="shared" si="234"/>
        <v>0</v>
      </c>
      <c r="DA92" s="134">
        <f t="shared" si="234"/>
        <v>0</v>
      </c>
      <c r="DB92" s="134">
        <f t="shared" si="234"/>
        <v>0</v>
      </c>
      <c r="DC92" s="134">
        <f t="shared" si="234"/>
        <v>0</v>
      </c>
      <c r="DD92" s="134">
        <f t="shared" si="234"/>
        <v>0</v>
      </c>
      <c r="DE92" s="134">
        <f t="shared" si="234"/>
        <v>0</v>
      </c>
      <c r="DF92" s="134">
        <f t="shared" si="234"/>
        <v>0</v>
      </c>
      <c r="DG92" s="134">
        <f t="shared" si="234"/>
        <v>0</v>
      </c>
      <c r="DH92" s="134">
        <f t="shared" si="234"/>
        <v>0</v>
      </c>
      <c r="DI92" s="134">
        <f t="shared" si="234"/>
        <v>0</v>
      </c>
      <c r="DJ92" s="134">
        <f t="shared" si="234"/>
        <v>0</v>
      </c>
      <c r="DK92" s="134">
        <f t="shared" si="234"/>
        <v>0</v>
      </c>
      <c r="DL92" s="134">
        <f t="shared" si="234"/>
        <v>0</v>
      </c>
      <c r="DM92" s="134">
        <f t="shared" si="234"/>
        <v>0</v>
      </c>
      <c r="DN92" s="135">
        <f t="shared" ref="DN92" si="235">SUM(Q92:DM92)-P92</f>
        <v>779</v>
      </c>
      <c r="DO92" s="135">
        <f t="shared" ref="DO92" si="236">DN92-M92</f>
        <v>0</v>
      </c>
    </row>
    <row r="93" spans="1:119" ht="28.5" customHeight="1" x14ac:dyDescent="0.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37">
        <f>SUM(N7:N92)</f>
        <v>36513.688300000002</v>
      </c>
      <c r="O93" s="127"/>
      <c r="P93" s="140">
        <f>P92+P90+P88+P86+P84+P82+P80+P78+P76+P71+P69+P67+P65+P63+P61+P59+P57+P55+P53+P51+P49+P47+P45+P43+P41+P39+P37+P35+P33+P31+P29+P27+P24+P22+P20+P18+P16+P14+P12+P9</f>
        <v>166.42845178571429</v>
      </c>
      <c r="Q93" s="140">
        <f t="shared" ref="Q93:CB93" si="237">Q92+Q90+Q88+Q86+Q84+Q82+Q80+Q78+Q76+Q71+Q69+Q67+Q65+Q63+Q61+Q59+Q57+Q55+Q53+Q51+Q49+Q47+Q45+Q43+Q41+Q39+Q37+Q35+Q33+Q31+Q29+Q27+Q24+Q22+Q20+Q18+Q16+Q14+Q12+Q9</f>
        <v>1239.0501750000003</v>
      </c>
      <c r="R93" s="140">
        <f t="shared" si="237"/>
        <v>1154.122142857143</v>
      </c>
      <c r="S93" s="140">
        <f t="shared" si="237"/>
        <v>0</v>
      </c>
      <c r="T93" s="140">
        <f t="shared" si="237"/>
        <v>0</v>
      </c>
      <c r="U93" s="140">
        <f t="shared" si="237"/>
        <v>0</v>
      </c>
      <c r="V93" s="140">
        <f t="shared" si="237"/>
        <v>0</v>
      </c>
      <c r="W93" s="140">
        <f t="shared" si="237"/>
        <v>0</v>
      </c>
      <c r="X93" s="140">
        <f t="shared" si="237"/>
        <v>146.08928571428572</v>
      </c>
      <c r="Y93" s="140">
        <f t="shared" si="237"/>
        <v>0</v>
      </c>
      <c r="Z93" s="140">
        <f t="shared" si="237"/>
        <v>0</v>
      </c>
      <c r="AA93" s="140">
        <f t="shared" si="237"/>
        <v>0</v>
      </c>
      <c r="AB93" s="140">
        <f t="shared" si="237"/>
        <v>0</v>
      </c>
      <c r="AC93" s="140">
        <f t="shared" si="237"/>
        <v>0</v>
      </c>
      <c r="AD93" s="140">
        <f t="shared" si="237"/>
        <v>0</v>
      </c>
      <c r="AE93" s="140">
        <f t="shared" si="237"/>
        <v>0</v>
      </c>
      <c r="AF93" s="140">
        <f t="shared" si="237"/>
        <v>0</v>
      </c>
      <c r="AG93" s="140">
        <f t="shared" si="237"/>
        <v>0</v>
      </c>
      <c r="AH93" s="140">
        <f t="shared" si="237"/>
        <v>0</v>
      </c>
      <c r="AI93" s="140">
        <f t="shared" si="237"/>
        <v>0</v>
      </c>
      <c r="AJ93" s="140">
        <f t="shared" si="237"/>
        <v>0</v>
      </c>
      <c r="AK93" s="140">
        <f t="shared" si="237"/>
        <v>0</v>
      </c>
      <c r="AL93" s="140">
        <f t="shared" si="237"/>
        <v>0</v>
      </c>
      <c r="AM93" s="140">
        <f t="shared" si="237"/>
        <v>0</v>
      </c>
      <c r="AN93" s="140">
        <f t="shared" si="237"/>
        <v>0</v>
      </c>
      <c r="AO93" s="140">
        <f t="shared" si="237"/>
        <v>0</v>
      </c>
      <c r="AP93" s="140">
        <f t="shared" si="237"/>
        <v>0</v>
      </c>
      <c r="AQ93" s="140">
        <f t="shared" si="237"/>
        <v>0</v>
      </c>
      <c r="AR93" s="140">
        <f t="shared" si="237"/>
        <v>0</v>
      </c>
      <c r="AS93" s="140">
        <f t="shared" si="237"/>
        <v>1921.6966660714288</v>
      </c>
      <c r="AT93" s="140">
        <f t="shared" si="237"/>
        <v>7465.75</v>
      </c>
      <c r="AU93" s="140">
        <f t="shared" si="237"/>
        <v>0</v>
      </c>
      <c r="AV93" s="140">
        <f t="shared" si="237"/>
        <v>0</v>
      </c>
      <c r="AW93" s="140">
        <f t="shared" si="237"/>
        <v>0</v>
      </c>
      <c r="AX93" s="140">
        <f t="shared" si="237"/>
        <v>0</v>
      </c>
      <c r="AY93" s="140">
        <f t="shared" si="237"/>
        <v>0</v>
      </c>
      <c r="AZ93" s="140">
        <f t="shared" si="237"/>
        <v>0</v>
      </c>
      <c r="BA93" s="140">
        <f t="shared" si="237"/>
        <v>0</v>
      </c>
      <c r="BB93" s="140">
        <f t="shared" si="237"/>
        <v>0</v>
      </c>
      <c r="BC93" s="140">
        <f t="shared" si="237"/>
        <v>0</v>
      </c>
      <c r="BD93" s="140">
        <f t="shared" si="237"/>
        <v>0</v>
      </c>
      <c r="BE93" s="140">
        <f t="shared" si="237"/>
        <v>1794.4167857142857</v>
      </c>
      <c r="BF93" s="140">
        <f t="shared" si="237"/>
        <v>388.28250000000003</v>
      </c>
      <c r="BG93" s="140">
        <f t="shared" si="237"/>
        <v>0</v>
      </c>
      <c r="BH93" s="140">
        <f t="shared" si="237"/>
        <v>0</v>
      </c>
      <c r="BI93" s="140">
        <f t="shared" si="237"/>
        <v>0</v>
      </c>
      <c r="BJ93" s="140">
        <f t="shared" si="237"/>
        <v>0</v>
      </c>
      <c r="BK93" s="140">
        <f t="shared" si="237"/>
        <v>0</v>
      </c>
      <c r="BL93" s="140">
        <f t="shared" si="237"/>
        <v>0</v>
      </c>
      <c r="BM93" s="140">
        <f t="shared" si="237"/>
        <v>0</v>
      </c>
      <c r="BN93" s="140">
        <f t="shared" si="237"/>
        <v>0</v>
      </c>
      <c r="BO93" s="140">
        <f t="shared" si="237"/>
        <v>649.06026785714278</v>
      </c>
      <c r="BP93" s="140">
        <f t="shared" si="237"/>
        <v>735</v>
      </c>
      <c r="BQ93" s="140">
        <f t="shared" si="237"/>
        <v>0</v>
      </c>
      <c r="BR93" s="140">
        <f t="shared" si="237"/>
        <v>0</v>
      </c>
      <c r="BS93" s="140">
        <f t="shared" si="237"/>
        <v>0</v>
      </c>
      <c r="BT93" s="140">
        <f t="shared" si="237"/>
        <v>0</v>
      </c>
      <c r="BU93" s="140">
        <f t="shared" si="237"/>
        <v>0</v>
      </c>
      <c r="BV93" s="140">
        <f t="shared" si="237"/>
        <v>0</v>
      </c>
      <c r="BW93" s="140">
        <f t="shared" si="237"/>
        <v>0</v>
      </c>
      <c r="BX93" s="140">
        <f t="shared" si="237"/>
        <v>0</v>
      </c>
      <c r="BY93" s="140">
        <f t="shared" si="237"/>
        <v>0</v>
      </c>
      <c r="BZ93" s="140">
        <f t="shared" si="237"/>
        <v>6990.0982142857147</v>
      </c>
      <c r="CA93" s="140">
        <f t="shared" si="237"/>
        <v>0</v>
      </c>
      <c r="CB93" s="140">
        <f t="shared" si="237"/>
        <v>0</v>
      </c>
      <c r="CC93" s="140">
        <f t="shared" ref="CC93:DO93" si="238">CC92+CC90+CC88+CC86+CC84+CC82+CC80+CC78+CC76+CC71+CC69+CC67+CC65+CC63+CC61+CC59+CC57+CC55+CC53+CC51+CC49+CC47+CC45+CC43+CC41+CC39+CC37+CC35+CC33+CC31+CC29+CC27+CC24+CC22+CC20+CC18+CC16+CC14+CC12+CC9</f>
        <v>0</v>
      </c>
      <c r="CD93" s="140">
        <f t="shared" si="238"/>
        <v>0</v>
      </c>
      <c r="CE93" s="140">
        <f t="shared" si="238"/>
        <v>0</v>
      </c>
      <c r="CF93" s="140">
        <f t="shared" si="238"/>
        <v>0</v>
      </c>
      <c r="CG93" s="140">
        <f t="shared" si="238"/>
        <v>0</v>
      </c>
      <c r="CH93" s="140">
        <f t="shared" si="238"/>
        <v>0</v>
      </c>
      <c r="CI93" s="140">
        <f t="shared" si="238"/>
        <v>0</v>
      </c>
      <c r="CJ93" s="140">
        <f t="shared" si="238"/>
        <v>0</v>
      </c>
      <c r="CK93" s="140">
        <f t="shared" si="238"/>
        <v>0</v>
      </c>
      <c r="CL93" s="140">
        <f t="shared" si="238"/>
        <v>0</v>
      </c>
      <c r="CM93" s="140">
        <f t="shared" si="238"/>
        <v>0</v>
      </c>
      <c r="CN93" s="140">
        <f t="shared" si="238"/>
        <v>0</v>
      </c>
      <c r="CO93" s="140">
        <f t="shared" si="238"/>
        <v>0</v>
      </c>
      <c r="CP93" s="140">
        <f t="shared" si="238"/>
        <v>0</v>
      </c>
      <c r="CQ93" s="140">
        <f t="shared" si="238"/>
        <v>0</v>
      </c>
      <c r="CR93" s="140">
        <f t="shared" si="238"/>
        <v>0</v>
      </c>
      <c r="CS93" s="140">
        <f t="shared" si="238"/>
        <v>0</v>
      </c>
      <c r="CT93" s="140">
        <f t="shared" si="238"/>
        <v>0</v>
      </c>
      <c r="CU93" s="140">
        <f t="shared" si="238"/>
        <v>0</v>
      </c>
      <c r="CV93" s="140">
        <f t="shared" si="238"/>
        <v>0</v>
      </c>
      <c r="CW93" s="140">
        <f t="shared" si="238"/>
        <v>0</v>
      </c>
      <c r="CX93" s="140">
        <f t="shared" si="238"/>
        <v>0</v>
      </c>
      <c r="CY93" s="140">
        <f t="shared" si="238"/>
        <v>210.12</v>
      </c>
      <c r="CZ93" s="140">
        <f t="shared" si="238"/>
        <v>0</v>
      </c>
      <c r="DA93" s="140">
        <f t="shared" si="238"/>
        <v>0</v>
      </c>
      <c r="DB93" s="140">
        <f t="shared" si="238"/>
        <v>0</v>
      </c>
      <c r="DC93" s="140">
        <f t="shared" si="238"/>
        <v>0</v>
      </c>
      <c r="DD93" s="140">
        <f t="shared" si="238"/>
        <v>0</v>
      </c>
      <c r="DE93" s="140">
        <f t="shared" si="238"/>
        <v>0</v>
      </c>
      <c r="DF93" s="140">
        <f t="shared" si="238"/>
        <v>0</v>
      </c>
      <c r="DG93" s="140">
        <f t="shared" si="238"/>
        <v>0</v>
      </c>
      <c r="DH93" s="140">
        <f t="shared" si="238"/>
        <v>0</v>
      </c>
      <c r="DI93" s="140">
        <f t="shared" si="238"/>
        <v>0</v>
      </c>
      <c r="DJ93" s="140">
        <f t="shared" si="238"/>
        <v>904.02357142857147</v>
      </c>
      <c r="DK93" s="140">
        <f t="shared" si="238"/>
        <v>1170.6635714285715</v>
      </c>
      <c r="DL93" s="140">
        <f t="shared" si="238"/>
        <v>904.02357142857102</v>
      </c>
      <c r="DM93" s="140">
        <f t="shared" si="238"/>
        <v>12000</v>
      </c>
      <c r="DN93" s="141">
        <f t="shared" si="238"/>
        <v>37505.9683</v>
      </c>
      <c r="DO93" s="140">
        <f t="shared" si="238"/>
        <v>0</v>
      </c>
    </row>
    <row r="98" spans="1:119" ht="13.5" customHeight="1" x14ac:dyDescent="0.25">
      <c r="A98" s="64">
        <v>45902</v>
      </c>
      <c r="B98" s="65">
        <v>4154</v>
      </c>
      <c r="C98" s="65">
        <v>6730</v>
      </c>
      <c r="D98" s="66" t="s">
        <v>463</v>
      </c>
      <c r="E98" s="67" t="s">
        <v>464</v>
      </c>
      <c r="F98" s="67" t="s">
        <v>424</v>
      </c>
      <c r="G98" s="67" t="s">
        <v>465</v>
      </c>
      <c r="H98" s="68" t="s">
        <v>466</v>
      </c>
      <c r="I98" s="69"/>
      <c r="J98" s="66" t="s">
        <v>467</v>
      </c>
      <c r="K98" s="70">
        <v>10</v>
      </c>
      <c r="L98" s="70">
        <v>296</v>
      </c>
      <c r="M98" s="71">
        <f t="shared" ref="M98" si="239">K98*L98</f>
        <v>2960</v>
      </c>
      <c r="N98" s="66"/>
      <c r="O98" s="72" t="s">
        <v>148</v>
      </c>
      <c r="P98" s="73">
        <f t="shared" ref="P98" si="240">M98/1.12*0.01</f>
        <v>26.428571428571427</v>
      </c>
      <c r="Q98" s="74">
        <f t="shared" ref="Q98" si="241">M98/1.12*0.12</f>
        <v>317.14285714285711</v>
      </c>
      <c r="R98" s="75">
        <f t="shared" ref="R98" si="242">M98+P98-Q98</f>
        <v>2669.2857142857147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75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75"/>
      <c r="AQ98" s="66"/>
      <c r="AR98" s="66"/>
      <c r="AS98" s="66"/>
      <c r="AT98" s="75"/>
      <c r="AU98" s="66"/>
      <c r="AV98" s="66"/>
      <c r="AW98" s="66"/>
      <c r="AX98" s="66"/>
      <c r="AY98" s="66"/>
      <c r="AZ98" s="75"/>
      <c r="BA98" s="66"/>
      <c r="BB98" s="75"/>
      <c r="BC98" s="66"/>
      <c r="BD98" s="66"/>
      <c r="BE98" s="66"/>
      <c r="BF98" s="66"/>
      <c r="BG98" s="66"/>
      <c r="BH98" s="66"/>
      <c r="BI98" s="66"/>
      <c r="BJ98" s="66"/>
      <c r="BK98" s="66"/>
      <c r="BL98" s="66"/>
      <c r="BM98" s="66"/>
      <c r="BN98" s="66"/>
      <c r="BO98" s="66"/>
      <c r="BP98" s="66"/>
      <c r="BQ98" s="66"/>
      <c r="BR98" s="66"/>
      <c r="BS98" s="66"/>
      <c r="BT98" s="66"/>
      <c r="BU98" s="75"/>
      <c r="BV98" s="66"/>
      <c r="BW98" s="66"/>
      <c r="BX98" s="75"/>
      <c r="BY98" s="66"/>
      <c r="BZ98" s="75"/>
      <c r="CA98" s="66"/>
      <c r="CB98" s="75"/>
      <c r="CC98" s="66"/>
      <c r="CD98" s="66"/>
      <c r="CE98" s="66"/>
      <c r="CF98" s="66"/>
      <c r="CG98" s="66"/>
      <c r="CH98" s="66"/>
      <c r="CI98" s="66"/>
      <c r="CJ98" s="66"/>
      <c r="CK98" s="66"/>
      <c r="CL98" s="66"/>
      <c r="CM98" s="66"/>
      <c r="CN98" s="66"/>
      <c r="CO98" s="66"/>
      <c r="CP98" s="66"/>
      <c r="CQ98" s="66"/>
      <c r="CR98" s="66"/>
      <c r="CS98" s="75"/>
      <c r="CT98" s="66"/>
      <c r="CU98" s="66"/>
      <c r="CV98" s="66"/>
      <c r="CW98" s="66"/>
      <c r="CX98" s="66"/>
      <c r="CY98" s="75"/>
      <c r="CZ98" s="66"/>
      <c r="DA98" s="75"/>
      <c r="DB98" s="75"/>
      <c r="DC98" s="75"/>
      <c r="DD98" s="75"/>
      <c r="DE98" s="75"/>
      <c r="DF98" s="75"/>
      <c r="DG98" s="66"/>
      <c r="DH98" s="75"/>
      <c r="DI98" s="66"/>
      <c r="DJ98" s="66"/>
      <c r="DK98" s="66"/>
      <c r="DL98" s="66"/>
      <c r="DM98" s="66"/>
      <c r="DN98" s="76">
        <f>SUM(Q98:DM98)-P98</f>
        <v>2960</v>
      </c>
      <c r="DO98" s="76">
        <f>DN98-M98</f>
        <v>0</v>
      </c>
    </row>
    <row r="99" spans="1:119" s="136" customFormat="1" ht="13.5" customHeight="1" x14ac:dyDescent="0.25">
      <c r="A99" s="128"/>
      <c r="B99" s="129"/>
      <c r="C99" s="130"/>
      <c r="D99" s="131"/>
      <c r="E99" s="131"/>
      <c r="F99" s="131"/>
      <c r="G99" s="131"/>
      <c r="H99" s="132"/>
      <c r="I99" s="129"/>
      <c r="J99" s="131"/>
      <c r="K99" s="133"/>
      <c r="L99" s="133"/>
      <c r="M99" s="134">
        <f>SUM(M98:M98)</f>
        <v>2960</v>
      </c>
      <c r="N99" s="134">
        <f>M99</f>
        <v>2960</v>
      </c>
      <c r="O99" s="133" t="s">
        <v>148</v>
      </c>
      <c r="P99" s="134">
        <f t="shared" ref="P99:CA99" si="243">SUM(P98:P98)</f>
        <v>26.428571428571427</v>
      </c>
      <c r="Q99" s="134">
        <f t="shared" si="243"/>
        <v>317.14285714285711</v>
      </c>
      <c r="R99" s="134">
        <f t="shared" si="243"/>
        <v>2669.2857142857147</v>
      </c>
      <c r="S99" s="134">
        <f t="shared" si="243"/>
        <v>0</v>
      </c>
      <c r="T99" s="134">
        <f t="shared" si="243"/>
        <v>0</v>
      </c>
      <c r="U99" s="134">
        <f t="shared" si="243"/>
        <v>0</v>
      </c>
      <c r="V99" s="134">
        <f t="shared" si="243"/>
        <v>0</v>
      </c>
      <c r="W99" s="134">
        <f t="shared" si="243"/>
        <v>0</v>
      </c>
      <c r="X99" s="134">
        <f t="shared" si="243"/>
        <v>0</v>
      </c>
      <c r="Y99" s="134">
        <f t="shared" si="243"/>
        <v>0</v>
      </c>
      <c r="Z99" s="134">
        <f t="shared" si="243"/>
        <v>0</v>
      </c>
      <c r="AA99" s="134">
        <f t="shared" si="243"/>
        <v>0</v>
      </c>
      <c r="AB99" s="134">
        <f t="shared" si="243"/>
        <v>0</v>
      </c>
      <c r="AC99" s="134">
        <f t="shared" si="243"/>
        <v>0</v>
      </c>
      <c r="AD99" s="134">
        <f t="shared" si="243"/>
        <v>0</v>
      </c>
      <c r="AE99" s="134">
        <f t="shared" si="243"/>
        <v>0</v>
      </c>
      <c r="AF99" s="134">
        <f t="shared" si="243"/>
        <v>0</v>
      </c>
      <c r="AG99" s="134">
        <f t="shared" si="243"/>
        <v>0</v>
      </c>
      <c r="AH99" s="134">
        <f t="shared" si="243"/>
        <v>0</v>
      </c>
      <c r="AI99" s="134">
        <f t="shared" si="243"/>
        <v>0</v>
      </c>
      <c r="AJ99" s="134">
        <f t="shared" si="243"/>
        <v>0</v>
      </c>
      <c r="AK99" s="134">
        <f t="shared" si="243"/>
        <v>0</v>
      </c>
      <c r="AL99" s="134">
        <f t="shared" si="243"/>
        <v>0</v>
      </c>
      <c r="AM99" s="134">
        <f t="shared" si="243"/>
        <v>0</v>
      </c>
      <c r="AN99" s="134">
        <f t="shared" si="243"/>
        <v>0</v>
      </c>
      <c r="AO99" s="134">
        <f t="shared" si="243"/>
        <v>0</v>
      </c>
      <c r="AP99" s="134">
        <f t="shared" si="243"/>
        <v>0</v>
      </c>
      <c r="AQ99" s="134">
        <f t="shared" si="243"/>
        <v>0</v>
      </c>
      <c r="AR99" s="134">
        <f t="shared" si="243"/>
        <v>0</v>
      </c>
      <c r="AS99" s="134">
        <f t="shared" si="243"/>
        <v>0</v>
      </c>
      <c r="AT99" s="134">
        <f t="shared" si="243"/>
        <v>0</v>
      </c>
      <c r="AU99" s="134">
        <f t="shared" si="243"/>
        <v>0</v>
      </c>
      <c r="AV99" s="134">
        <f t="shared" si="243"/>
        <v>0</v>
      </c>
      <c r="AW99" s="134">
        <f t="shared" si="243"/>
        <v>0</v>
      </c>
      <c r="AX99" s="134">
        <f t="shared" si="243"/>
        <v>0</v>
      </c>
      <c r="AY99" s="134">
        <f t="shared" si="243"/>
        <v>0</v>
      </c>
      <c r="AZ99" s="134">
        <f t="shared" si="243"/>
        <v>0</v>
      </c>
      <c r="BA99" s="134">
        <f t="shared" si="243"/>
        <v>0</v>
      </c>
      <c r="BB99" s="134">
        <f t="shared" si="243"/>
        <v>0</v>
      </c>
      <c r="BC99" s="134">
        <f t="shared" si="243"/>
        <v>0</v>
      </c>
      <c r="BD99" s="134">
        <f t="shared" si="243"/>
        <v>0</v>
      </c>
      <c r="BE99" s="134">
        <f t="shared" si="243"/>
        <v>0</v>
      </c>
      <c r="BF99" s="134">
        <f t="shared" si="243"/>
        <v>0</v>
      </c>
      <c r="BG99" s="134">
        <f t="shared" si="243"/>
        <v>0</v>
      </c>
      <c r="BH99" s="134">
        <f t="shared" si="243"/>
        <v>0</v>
      </c>
      <c r="BI99" s="134">
        <f t="shared" si="243"/>
        <v>0</v>
      </c>
      <c r="BJ99" s="134">
        <f t="shared" si="243"/>
        <v>0</v>
      </c>
      <c r="BK99" s="134">
        <f t="shared" si="243"/>
        <v>0</v>
      </c>
      <c r="BL99" s="134">
        <f t="shared" si="243"/>
        <v>0</v>
      </c>
      <c r="BM99" s="134">
        <f t="shared" si="243"/>
        <v>0</v>
      </c>
      <c r="BN99" s="134">
        <f t="shared" si="243"/>
        <v>0</v>
      </c>
      <c r="BO99" s="134">
        <f t="shared" si="243"/>
        <v>0</v>
      </c>
      <c r="BP99" s="134">
        <f t="shared" si="243"/>
        <v>0</v>
      </c>
      <c r="BQ99" s="134">
        <f t="shared" si="243"/>
        <v>0</v>
      </c>
      <c r="BR99" s="134">
        <f t="shared" si="243"/>
        <v>0</v>
      </c>
      <c r="BS99" s="134">
        <f t="shared" si="243"/>
        <v>0</v>
      </c>
      <c r="BT99" s="134">
        <f t="shared" si="243"/>
        <v>0</v>
      </c>
      <c r="BU99" s="134">
        <f t="shared" si="243"/>
        <v>0</v>
      </c>
      <c r="BV99" s="134">
        <f t="shared" si="243"/>
        <v>0</v>
      </c>
      <c r="BW99" s="134">
        <f t="shared" si="243"/>
        <v>0</v>
      </c>
      <c r="BX99" s="134">
        <f t="shared" si="243"/>
        <v>0</v>
      </c>
      <c r="BY99" s="134">
        <f t="shared" si="243"/>
        <v>0</v>
      </c>
      <c r="BZ99" s="134">
        <f t="shared" si="243"/>
        <v>0</v>
      </c>
      <c r="CA99" s="134">
        <f t="shared" si="243"/>
        <v>0</v>
      </c>
      <c r="CB99" s="134">
        <f t="shared" ref="CB99:DM99" si="244">SUM(CB98:CB98)</f>
        <v>0</v>
      </c>
      <c r="CC99" s="134">
        <f t="shared" si="244"/>
        <v>0</v>
      </c>
      <c r="CD99" s="134">
        <f t="shared" si="244"/>
        <v>0</v>
      </c>
      <c r="CE99" s="134">
        <f t="shared" si="244"/>
        <v>0</v>
      </c>
      <c r="CF99" s="134">
        <f t="shared" si="244"/>
        <v>0</v>
      </c>
      <c r="CG99" s="134">
        <f t="shared" si="244"/>
        <v>0</v>
      </c>
      <c r="CH99" s="134">
        <f t="shared" si="244"/>
        <v>0</v>
      </c>
      <c r="CI99" s="134">
        <f t="shared" si="244"/>
        <v>0</v>
      </c>
      <c r="CJ99" s="134">
        <f t="shared" si="244"/>
        <v>0</v>
      </c>
      <c r="CK99" s="134">
        <f t="shared" si="244"/>
        <v>0</v>
      </c>
      <c r="CL99" s="134">
        <f t="shared" si="244"/>
        <v>0</v>
      </c>
      <c r="CM99" s="134">
        <f t="shared" si="244"/>
        <v>0</v>
      </c>
      <c r="CN99" s="134">
        <f t="shared" si="244"/>
        <v>0</v>
      </c>
      <c r="CO99" s="134">
        <f t="shared" si="244"/>
        <v>0</v>
      </c>
      <c r="CP99" s="134">
        <f t="shared" si="244"/>
        <v>0</v>
      </c>
      <c r="CQ99" s="134">
        <f t="shared" si="244"/>
        <v>0</v>
      </c>
      <c r="CR99" s="134">
        <f t="shared" si="244"/>
        <v>0</v>
      </c>
      <c r="CS99" s="134">
        <f t="shared" si="244"/>
        <v>0</v>
      </c>
      <c r="CT99" s="134">
        <f t="shared" si="244"/>
        <v>0</v>
      </c>
      <c r="CU99" s="134">
        <f t="shared" si="244"/>
        <v>0</v>
      </c>
      <c r="CV99" s="134">
        <f t="shared" si="244"/>
        <v>0</v>
      </c>
      <c r="CW99" s="134">
        <f t="shared" si="244"/>
        <v>0</v>
      </c>
      <c r="CX99" s="134">
        <f t="shared" si="244"/>
        <v>0</v>
      </c>
      <c r="CY99" s="134">
        <f t="shared" si="244"/>
        <v>0</v>
      </c>
      <c r="CZ99" s="134">
        <f t="shared" si="244"/>
        <v>0</v>
      </c>
      <c r="DA99" s="134">
        <f t="shared" si="244"/>
        <v>0</v>
      </c>
      <c r="DB99" s="134">
        <f t="shared" si="244"/>
        <v>0</v>
      </c>
      <c r="DC99" s="134">
        <f t="shared" si="244"/>
        <v>0</v>
      </c>
      <c r="DD99" s="134">
        <f t="shared" si="244"/>
        <v>0</v>
      </c>
      <c r="DE99" s="134">
        <f t="shared" si="244"/>
        <v>0</v>
      </c>
      <c r="DF99" s="134">
        <f t="shared" si="244"/>
        <v>0</v>
      </c>
      <c r="DG99" s="134">
        <f t="shared" si="244"/>
        <v>0</v>
      </c>
      <c r="DH99" s="134">
        <f t="shared" si="244"/>
        <v>0</v>
      </c>
      <c r="DI99" s="134">
        <f t="shared" si="244"/>
        <v>0</v>
      </c>
      <c r="DJ99" s="134">
        <f t="shared" si="244"/>
        <v>0</v>
      </c>
      <c r="DK99" s="134">
        <f t="shared" si="244"/>
        <v>0</v>
      </c>
      <c r="DL99" s="134">
        <f t="shared" si="244"/>
        <v>0</v>
      </c>
      <c r="DM99" s="134">
        <f t="shared" si="244"/>
        <v>0</v>
      </c>
      <c r="DN99" s="135">
        <f t="shared" ref="DN99:DN162" si="245">SUM(Q99:DM99)-P99</f>
        <v>2960</v>
      </c>
      <c r="DO99" s="135">
        <f t="shared" ref="DO99:DO162" si="246">DN99-M99</f>
        <v>0</v>
      </c>
    </row>
    <row r="100" spans="1:119" s="136" customFormat="1" ht="13.5" customHeight="1" x14ac:dyDescent="0.25">
      <c r="A100" s="64">
        <v>45903</v>
      </c>
      <c r="B100" s="65">
        <v>4146</v>
      </c>
      <c r="C100" s="65">
        <v>6731</v>
      </c>
      <c r="D100" s="66" t="s">
        <v>463</v>
      </c>
      <c r="E100" s="67" t="s">
        <v>469</v>
      </c>
      <c r="F100" s="67" t="s">
        <v>470</v>
      </c>
      <c r="G100" s="67" t="s">
        <v>471</v>
      </c>
      <c r="H100" s="68" t="s">
        <v>472</v>
      </c>
      <c r="I100" s="69"/>
      <c r="J100" s="66" t="s">
        <v>473</v>
      </c>
      <c r="K100" s="70">
        <v>12</v>
      </c>
      <c r="L100" s="70">
        <v>30</v>
      </c>
      <c r="M100" s="71">
        <f t="shared" ref="M100" si="247">K100*L100</f>
        <v>360</v>
      </c>
      <c r="N100" s="66"/>
      <c r="O100" s="72" t="s">
        <v>304</v>
      </c>
      <c r="P100" s="73">
        <f>M100*0.01</f>
        <v>3.6</v>
      </c>
      <c r="Q100" s="74"/>
      <c r="R100" s="75">
        <f t="shared" ref="R100" si="248">M100+P100-Q100</f>
        <v>363.6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75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75"/>
      <c r="AQ100" s="66"/>
      <c r="AR100" s="66"/>
      <c r="AS100" s="66"/>
      <c r="AT100" s="75"/>
      <c r="AU100" s="66"/>
      <c r="AV100" s="66"/>
      <c r="AW100" s="66"/>
      <c r="AX100" s="66"/>
      <c r="AY100" s="66"/>
      <c r="AZ100" s="75"/>
      <c r="BA100" s="66"/>
      <c r="BB100" s="75"/>
      <c r="BC100" s="66"/>
      <c r="BD100" s="66"/>
      <c r="BE100" s="66"/>
      <c r="BF100" s="66"/>
      <c r="BG100" s="66"/>
      <c r="BH100" s="66"/>
      <c r="BI100" s="66"/>
      <c r="BJ100" s="66"/>
      <c r="BK100" s="66"/>
      <c r="BL100" s="66"/>
      <c r="BM100" s="66"/>
      <c r="BN100" s="66"/>
      <c r="BO100" s="66"/>
      <c r="BP100" s="66"/>
      <c r="BQ100" s="66"/>
      <c r="BR100" s="66"/>
      <c r="BS100" s="66"/>
      <c r="BT100" s="66"/>
      <c r="BU100" s="75"/>
      <c r="BV100" s="66"/>
      <c r="BW100" s="66"/>
      <c r="BX100" s="75"/>
      <c r="BY100" s="66"/>
      <c r="BZ100" s="75"/>
      <c r="CA100" s="66"/>
      <c r="CB100" s="75"/>
      <c r="CC100" s="66"/>
      <c r="CD100" s="66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75"/>
      <c r="CT100" s="66"/>
      <c r="CU100" s="66"/>
      <c r="CV100" s="66"/>
      <c r="CW100" s="66"/>
      <c r="CX100" s="66"/>
      <c r="CY100" s="75"/>
      <c r="CZ100" s="66"/>
      <c r="DA100" s="75"/>
      <c r="DB100" s="75"/>
      <c r="DC100" s="75"/>
      <c r="DD100" s="75"/>
      <c r="DE100" s="75"/>
      <c r="DF100" s="75"/>
      <c r="DG100" s="66"/>
      <c r="DH100" s="75"/>
      <c r="DI100" s="66"/>
      <c r="DJ100" s="66"/>
      <c r="DK100" s="66"/>
      <c r="DL100" s="66"/>
      <c r="DM100" s="66"/>
      <c r="DN100" s="76">
        <f t="shared" si="245"/>
        <v>360</v>
      </c>
      <c r="DO100" s="76">
        <f t="shared" si="246"/>
        <v>0</v>
      </c>
    </row>
    <row r="101" spans="1:119" ht="13.5" customHeight="1" x14ac:dyDescent="0.25">
      <c r="A101" s="80"/>
      <c r="B101" s="81"/>
      <c r="C101" s="82"/>
      <c r="D101" s="83"/>
      <c r="E101" s="83"/>
      <c r="F101" s="83"/>
      <c r="G101" s="83"/>
      <c r="H101" s="84"/>
      <c r="I101" s="81"/>
      <c r="J101" s="83"/>
      <c r="K101" s="85"/>
      <c r="L101" s="85"/>
      <c r="M101" s="86">
        <f>SUM(M100:M100)</f>
        <v>360</v>
      </c>
      <c r="N101" s="86"/>
      <c r="O101" s="85" t="s">
        <v>304</v>
      </c>
      <c r="P101" s="86">
        <f>SUM(P100:P100)</f>
        <v>3.6</v>
      </c>
      <c r="Q101" s="86"/>
      <c r="R101" s="86">
        <f t="shared" ref="R101:CC101" si="249">SUM(R100:R100)</f>
        <v>363.6</v>
      </c>
      <c r="S101" s="86">
        <f t="shared" si="249"/>
        <v>0</v>
      </c>
      <c r="T101" s="86">
        <f t="shared" si="249"/>
        <v>0</v>
      </c>
      <c r="U101" s="86">
        <f t="shared" si="249"/>
        <v>0</v>
      </c>
      <c r="V101" s="86">
        <f t="shared" si="249"/>
        <v>0</v>
      </c>
      <c r="W101" s="86">
        <f t="shared" si="249"/>
        <v>0</v>
      </c>
      <c r="X101" s="86">
        <f t="shared" si="249"/>
        <v>0</v>
      </c>
      <c r="Y101" s="86">
        <f t="shared" si="249"/>
        <v>0</v>
      </c>
      <c r="Z101" s="86">
        <f t="shared" si="249"/>
        <v>0</v>
      </c>
      <c r="AA101" s="86">
        <f t="shared" si="249"/>
        <v>0</v>
      </c>
      <c r="AB101" s="86">
        <f t="shared" si="249"/>
        <v>0</v>
      </c>
      <c r="AC101" s="86">
        <f t="shared" si="249"/>
        <v>0</v>
      </c>
      <c r="AD101" s="86">
        <f t="shared" si="249"/>
        <v>0</v>
      </c>
      <c r="AE101" s="86">
        <f t="shared" si="249"/>
        <v>0</v>
      </c>
      <c r="AF101" s="86">
        <f t="shared" si="249"/>
        <v>0</v>
      </c>
      <c r="AG101" s="86">
        <f t="shared" si="249"/>
        <v>0</v>
      </c>
      <c r="AH101" s="86">
        <f t="shared" si="249"/>
        <v>0</v>
      </c>
      <c r="AI101" s="86">
        <f t="shared" si="249"/>
        <v>0</v>
      </c>
      <c r="AJ101" s="86">
        <f t="shared" si="249"/>
        <v>0</v>
      </c>
      <c r="AK101" s="86">
        <f t="shared" si="249"/>
        <v>0</v>
      </c>
      <c r="AL101" s="86">
        <f t="shared" si="249"/>
        <v>0</v>
      </c>
      <c r="AM101" s="86">
        <f t="shared" si="249"/>
        <v>0</v>
      </c>
      <c r="AN101" s="86">
        <f t="shared" si="249"/>
        <v>0</v>
      </c>
      <c r="AO101" s="86">
        <f t="shared" si="249"/>
        <v>0</v>
      </c>
      <c r="AP101" s="86">
        <f t="shared" si="249"/>
        <v>0</v>
      </c>
      <c r="AQ101" s="86">
        <f t="shared" si="249"/>
        <v>0</v>
      </c>
      <c r="AR101" s="86">
        <f t="shared" si="249"/>
        <v>0</v>
      </c>
      <c r="AS101" s="86">
        <f t="shared" si="249"/>
        <v>0</v>
      </c>
      <c r="AT101" s="86">
        <f t="shared" si="249"/>
        <v>0</v>
      </c>
      <c r="AU101" s="86">
        <f t="shared" si="249"/>
        <v>0</v>
      </c>
      <c r="AV101" s="86">
        <f t="shared" si="249"/>
        <v>0</v>
      </c>
      <c r="AW101" s="86">
        <f t="shared" si="249"/>
        <v>0</v>
      </c>
      <c r="AX101" s="86">
        <f t="shared" si="249"/>
        <v>0</v>
      </c>
      <c r="AY101" s="86">
        <f t="shared" si="249"/>
        <v>0</v>
      </c>
      <c r="AZ101" s="86">
        <f t="shared" si="249"/>
        <v>0</v>
      </c>
      <c r="BA101" s="86">
        <f t="shared" si="249"/>
        <v>0</v>
      </c>
      <c r="BB101" s="86">
        <f t="shared" si="249"/>
        <v>0</v>
      </c>
      <c r="BC101" s="86">
        <f t="shared" si="249"/>
        <v>0</v>
      </c>
      <c r="BD101" s="86">
        <f t="shared" si="249"/>
        <v>0</v>
      </c>
      <c r="BE101" s="86">
        <f t="shared" si="249"/>
        <v>0</v>
      </c>
      <c r="BF101" s="86">
        <f t="shared" si="249"/>
        <v>0</v>
      </c>
      <c r="BG101" s="86">
        <f t="shared" si="249"/>
        <v>0</v>
      </c>
      <c r="BH101" s="86">
        <f t="shared" si="249"/>
        <v>0</v>
      </c>
      <c r="BI101" s="86">
        <f t="shared" si="249"/>
        <v>0</v>
      </c>
      <c r="BJ101" s="86">
        <f t="shared" si="249"/>
        <v>0</v>
      </c>
      <c r="BK101" s="86">
        <f t="shared" si="249"/>
        <v>0</v>
      </c>
      <c r="BL101" s="86">
        <f t="shared" si="249"/>
        <v>0</v>
      </c>
      <c r="BM101" s="86">
        <f t="shared" si="249"/>
        <v>0</v>
      </c>
      <c r="BN101" s="86">
        <f t="shared" si="249"/>
        <v>0</v>
      </c>
      <c r="BO101" s="86">
        <f t="shared" si="249"/>
        <v>0</v>
      </c>
      <c r="BP101" s="86">
        <f t="shared" si="249"/>
        <v>0</v>
      </c>
      <c r="BQ101" s="86">
        <f t="shared" si="249"/>
        <v>0</v>
      </c>
      <c r="BR101" s="86">
        <f t="shared" si="249"/>
        <v>0</v>
      </c>
      <c r="BS101" s="86">
        <f t="shared" si="249"/>
        <v>0</v>
      </c>
      <c r="BT101" s="86">
        <f t="shared" si="249"/>
        <v>0</v>
      </c>
      <c r="BU101" s="86">
        <f t="shared" si="249"/>
        <v>0</v>
      </c>
      <c r="BV101" s="86">
        <f t="shared" si="249"/>
        <v>0</v>
      </c>
      <c r="BW101" s="86">
        <f t="shared" si="249"/>
        <v>0</v>
      </c>
      <c r="BX101" s="86">
        <f t="shared" si="249"/>
        <v>0</v>
      </c>
      <c r="BY101" s="86">
        <f t="shared" si="249"/>
        <v>0</v>
      </c>
      <c r="BZ101" s="86">
        <f t="shared" si="249"/>
        <v>0</v>
      </c>
      <c r="CA101" s="86">
        <f t="shared" si="249"/>
        <v>0</v>
      </c>
      <c r="CB101" s="86">
        <f t="shared" si="249"/>
        <v>0</v>
      </c>
      <c r="CC101" s="86">
        <f t="shared" si="249"/>
        <v>0</v>
      </c>
      <c r="CD101" s="86">
        <f t="shared" ref="CD101:DM101" si="250">SUM(CD100:CD100)</f>
        <v>0</v>
      </c>
      <c r="CE101" s="86">
        <f t="shared" si="250"/>
        <v>0</v>
      </c>
      <c r="CF101" s="86">
        <f t="shared" si="250"/>
        <v>0</v>
      </c>
      <c r="CG101" s="86">
        <f t="shared" si="250"/>
        <v>0</v>
      </c>
      <c r="CH101" s="86">
        <f t="shared" si="250"/>
        <v>0</v>
      </c>
      <c r="CI101" s="86">
        <f t="shared" si="250"/>
        <v>0</v>
      </c>
      <c r="CJ101" s="86">
        <f t="shared" si="250"/>
        <v>0</v>
      </c>
      <c r="CK101" s="86">
        <f t="shared" si="250"/>
        <v>0</v>
      </c>
      <c r="CL101" s="86">
        <f t="shared" si="250"/>
        <v>0</v>
      </c>
      <c r="CM101" s="86">
        <f t="shared" si="250"/>
        <v>0</v>
      </c>
      <c r="CN101" s="86">
        <f t="shared" si="250"/>
        <v>0</v>
      </c>
      <c r="CO101" s="86">
        <f t="shared" si="250"/>
        <v>0</v>
      </c>
      <c r="CP101" s="86">
        <f t="shared" si="250"/>
        <v>0</v>
      </c>
      <c r="CQ101" s="86">
        <f t="shared" si="250"/>
        <v>0</v>
      </c>
      <c r="CR101" s="86">
        <f t="shared" si="250"/>
        <v>0</v>
      </c>
      <c r="CS101" s="86">
        <f t="shared" si="250"/>
        <v>0</v>
      </c>
      <c r="CT101" s="86">
        <f t="shared" si="250"/>
        <v>0</v>
      </c>
      <c r="CU101" s="86">
        <f t="shared" si="250"/>
        <v>0</v>
      </c>
      <c r="CV101" s="86">
        <f t="shared" si="250"/>
        <v>0</v>
      </c>
      <c r="CW101" s="86">
        <f t="shared" si="250"/>
        <v>0</v>
      </c>
      <c r="CX101" s="86">
        <f t="shared" si="250"/>
        <v>0</v>
      </c>
      <c r="CY101" s="86">
        <f t="shared" si="250"/>
        <v>0</v>
      </c>
      <c r="CZ101" s="86">
        <f t="shared" si="250"/>
        <v>0</v>
      </c>
      <c r="DA101" s="86">
        <f t="shared" si="250"/>
        <v>0</v>
      </c>
      <c r="DB101" s="86">
        <f t="shared" si="250"/>
        <v>0</v>
      </c>
      <c r="DC101" s="86">
        <f t="shared" si="250"/>
        <v>0</v>
      </c>
      <c r="DD101" s="86">
        <f t="shared" si="250"/>
        <v>0</v>
      </c>
      <c r="DE101" s="86">
        <f t="shared" si="250"/>
        <v>0</v>
      </c>
      <c r="DF101" s="86">
        <f t="shared" si="250"/>
        <v>0</v>
      </c>
      <c r="DG101" s="86">
        <f t="shared" si="250"/>
        <v>0</v>
      </c>
      <c r="DH101" s="86">
        <f t="shared" si="250"/>
        <v>0</v>
      </c>
      <c r="DI101" s="86">
        <f t="shared" si="250"/>
        <v>0</v>
      </c>
      <c r="DJ101" s="86">
        <f t="shared" si="250"/>
        <v>0</v>
      </c>
      <c r="DK101" s="86">
        <f t="shared" si="250"/>
        <v>0</v>
      </c>
      <c r="DL101" s="86">
        <f t="shared" si="250"/>
        <v>0</v>
      </c>
      <c r="DM101" s="86">
        <f t="shared" si="250"/>
        <v>0</v>
      </c>
      <c r="DN101" s="76">
        <f t="shared" si="245"/>
        <v>360</v>
      </c>
      <c r="DO101" s="76">
        <f t="shared" si="246"/>
        <v>0</v>
      </c>
    </row>
    <row r="102" spans="1:119" ht="13.5" customHeight="1" x14ac:dyDescent="0.25">
      <c r="A102" s="64">
        <v>45899</v>
      </c>
      <c r="B102" s="65">
        <v>4146</v>
      </c>
      <c r="C102" s="65">
        <v>6732</v>
      </c>
      <c r="D102" s="66" t="s">
        <v>463</v>
      </c>
      <c r="E102" s="67" t="s">
        <v>469</v>
      </c>
      <c r="F102" s="67" t="s">
        <v>470</v>
      </c>
      <c r="G102" s="67" t="s">
        <v>471</v>
      </c>
      <c r="H102" s="68" t="s">
        <v>475</v>
      </c>
      <c r="I102" s="69" t="s">
        <v>476</v>
      </c>
      <c r="J102" s="66" t="s">
        <v>477</v>
      </c>
      <c r="K102" s="70">
        <v>6</v>
      </c>
      <c r="L102" s="70">
        <v>130</v>
      </c>
      <c r="M102" s="71">
        <f t="shared" ref="M102:M108" si="251">K102*L102</f>
        <v>780</v>
      </c>
      <c r="N102" s="66"/>
      <c r="O102" s="72" t="s">
        <v>304</v>
      </c>
      <c r="P102" s="73">
        <f>M102*0.01</f>
        <v>7.8</v>
      </c>
      <c r="Q102" s="74"/>
      <c r="R102" s="75">
        <f t="shared" ref="R102:R108" si="252">M102+P102-Q102</f>
        <v>787.8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75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75"/>
      <c r="AQ102" s="66"/>
      <c r="AR102" s="66"/>
      <c r="AS102" s="66"/>
      <c r="AT102" s="75"/>
      <c r="AU102" s="66"/>
      <c r="AV102" s="66"/>
      <c r="AW102" s="66"/>
      <c r="AX102" s="66"/>
      <c r="AY102" s="66"/>
      <c r="AZ102" s="75"/>
      <c r="BA102" s="66"/>
      <c r="BB102" s="75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75"/>
      <c r="BV102" s="66"/>
      <c r="BW102" s="66"/>
      <c r="BX102" s="75"/>
      <c r="BY102" s="66"/>
      <c r="BZ102" s="75"/>
      <c r="CA102" s="66"/>
      <c r="CB102" s="75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75"/>
      <c r="CT102" s="66"/>
      <c r="CU102" s="66"/>
      <c r="CV102" s="66"/>
      <c r="CW102" s="66"/>
      <c r="CX102" s="66"/>
      <c r="CY102" s="75"/>
      <c r="CZ102" s="66"/>
      <c r="DA102" s="75"/>
      <c r="DB102" s="75"/>
      <c r="DC102" s="75"/>
      <c r="DD102" s="75"/>
      <c r="DE102" s="75"/>
      <c r="DF102" s="75"/>
      <c r="DG102" s="66"/>
      <c r="DH102" s="75"/>
      <c r="DI102" s="66"/>
      <c r="DJ102" s="66"/>
      <c r="DK102" s="66"/>
      <c r="DL102" s="66"/>
      <c r="DM102" s="66"/>
      <c r="DN102" s="76">
        <f t="shared" si="245"/>
        <v>780</v>
      </c>
      <c r="DO102" s="76">
        <f t="shared" si="246"/>
        <v>0</v>
      </c>
    </row>
    <row r="103" spans="1:119" s="136" customFormat="1" ht="13.5" customHeight="1" x14ac:dyDescent="0.25">
      <c r="A103" s="64"/>
      <c r="B103" s="65"/>
      <c r="C103" s="65"/>
      <c r="D103" s="66"/>
      <c r="E103" s="77"/>
      <c r="F103" s="78"/>
      <c r="G103" s="79"/>
      <c r="H103" s="68"/>
      <c r="I103" s="69"/>
      <c r="J103" s="66" t="s">
        <v>473</v>
      </c>
      <c r="K103" s="70">
        <v>8</v>
      </c>
      <c r="L103" s="70">
        <v>30</v>
      </c>
      <c r="M103" s="71">
        <f t="shared" si="251"/>
        <v>240</v>
      </c>
      <c r="N103" s="66"/>
      <c r="O103" s="72" t="s">
        <v>304</v>
      </c>
      <c r="P103" s="73">
        <f t="shared" ref="P103:P108" si="253">M103*0.01</f>
        <v>2.4</v>
      </c>
      <c r="Q103" s="74"/>
      <c r="R103" s="75">
        <f t="shared" si="252"/>
        <v>242.4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75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75"/>
      <c r="AQ103" s="66"/>
      <c r="AR103" s="66"/>
      <c r="AS103" s="66"/>
      <c r="AT103" s="75"/>
      <c r="AU103" s="66"/>
      <c r="AV103" s="66"/>
      <c r="AW103" s="66"/>
      <c r="AX103" s="66"/>
      <c r="AY103" s="66"/>
      <c r="AZ103" s="75"/>
      <c r="BA103" s="66"/>
      <c r="BB103" s="75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75"/>
      <c r="BV103" s="66"/>
      <c r="BW103" s="66"/>
      <c r="BX103" s="75"/>
      <c r="BY103" s="66"/>
      <c r="BZ103" s="75"/>
      <c r="CA103" s="66"/>
      <c r="CB103" s="75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75"/>
      <c r="CT103" s="66"/>
      <c r="CU103" s="66"/>
      <c r="CV103" s="66"/>
      <c r="CW103" s="66"/>
      <c r="CX103" s="66"/>
      <c r="CY103" s="75"/>
      <c r="CZ103" s="66"/>
      <c r="DA103" s="75"/>
      <c r="DB103" s="75"/>
      <c r="DC103" s="75"/>
      <c r="DD103" s="75"/>
      <c r="DE103" s="75"/>
      <c r="DF103" s="75"/>
      <c r="DG103" s="66"/>
      <c r="DH103" s="75"/>
      <c r="DI103" s="66"/>
      <c r="DJ103" s="66"/>
      <c r="DK103" s="66"/>
      <c r="DL103" s="66"/>
      <c r="DM103" s="66"/>
      <c r="DN103" s="76">
        <f t="shared" si="245"/>
        <v>240</v>
      </c>
      <c r="DO103" s="76">
        <f t="shared" si="246"/>
        <v>0</v>
      </c>
    </row>
    <row r="104" spans="1:119" ht="13.5" customHeight="1" x14ac:dyDescent="0.25">
      <c r="A104" s="64"/>
      <c r="B104" s="65"/>
      <c r="C104" s="65"/>
      <c r="D104" s="66"/>
      <c r="E104" s="77"/>
      <c r="F104" s="78"/>
      <c r="G104" s="79"/>
      <c r="H104" s="68"/>
      <c r="I104" s="69"/>
      <c r="J104" s="66" t="s">
        <v>478</v>
      </c>
      <c r="K104" s="70">
        <v>12</v>
      </c>
      <c r="L104" s="70">
        <v>38</v>
      </c>
      <c r="M104" s="71">
        <f t="shared" si="251"/>
        <v>456</v>
      </c>
      <c r="N104" s="66"/>
      <c r="O104" s="72" t="s">
        <v>304</v>
      </c>
      <c r="P104" s="73">
        <f t="shared" si="253"/>
        <v>4.5600000000000005</v>
      </c>
      <c r="Q104" s="74"/>
      <c r="R104" s="75">
        <f t="shared" si="252"/>
        <v>460.56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75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75"/>
      <c r="AQ104" s="66"/>
      <c r="AR104" s="66"/>
      <c r="AS104" s="66"/>
      <c r="AT104" s="75"/>
      <c r="AU104" s="66"/>
      <c r="AV104" s="66"/>
      <c r="AW104" s="66"/>
      <c r="AX104" s="66"/>
      <c r="AY104" s="66"/>
      <c r="AZ104" s="75"/>
      <c r="BA104" s="66"/>
      <c r="BB104" s="75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66"/>
      <c r="BP104" s="66"/>
      <c r="BQ104" s="66"/>
      <c r="BR104" s="66"/>
      <c r="BS104" s="66"/>
      <c r="BT104" s="66"/>
      <c r="BU104" s="75"/>
      <c r="BV104" s="66"/>
      <c r="BW104" s="66"/>
      <c r="BX104" s="75"/>
      <c r="BY104" s="66"/>
      <c r="BZ104" s="75"/>
      <c r="CA104" s="66"/>
      <c r="CB104" s="75"/>
      <c r="CC104" s="66"/>
      <c r="CD104" s="66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75"/>
      <c r="CT104" s="66"/>
      <c r="CU104" s="66"/>
      <c r="CV104" s="66"/>
      <c r="CW104" s="66"/>
      <c r="CX104" s="66"/>
      <c r="CY104" s="75"/>
      <c r="CZ104" s="66"/>
      <c r="DA104" s="75"/>
      <c r="DB104" s="75"/>
      <c r="DC104" s="75"/>
      <c r="DD104" s="75"/>
      <c r="DE104" s="75"/>
      <c r="DF104" s="75"/>
      <c r="DG104" s="66"/>
      <c r="DH104" s="75"/>
      <c r="DI104" s="66"/>
      <c r="DJ104" s="66"/>
      <c r="DK104" s="66"/>
      <c r="DL104" s="66"/>
      <c r="DM104" s="66"/>
      <c r="DN104" s="76">
        <f t="shared" si="245"/>
        <v>456</v>
      </c>
      <c r="DO104" s="76">
        <f t="shared" si="246"/>
        <v>0</v>
      </c>
    </row>
    <row r="105" spans="1:119" s="87" customFormat="1" ht="13.5" customHeight="1" x14ac:dyDescent="0.25">
      <c r="A105" s="64"/>
      <c r="B105" s="65"/>
      <c r="C105" s="65"/>
      <c r="D105" s="66"/>
      <c r="E105" s="77"/>
      <c r="F105" s="78"/>
      <c r="G105" s="79"/>
      <c r="H105" s="68"/>
      <c r="I105" s="69"/>
      <c r="J105" s="66" t="s">
        <v>479</v>
      </c>
      <c r="K105" s="70">
        <v>3</v>
      </c>
      <c r="L105" s="70">
        <v>60</v>
      </c>
      <c r="M105" s="71">
        <f t="shared" si="251"/>
        <v>180</v>
      </c>
      <c r="N105" s="66"/>
      <c r="O105" s="72" t="s">
        <v>304</v>
      </c>
      <c r="P105" s="73">
        <f t="shared" si="253"/>
        <v>1.8</v>
      </c>
      <c r="Q105" s="74"/>
      <c r="R105" s="75">
        <f t="shared" si="252"/>
        <v>181.8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75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75"/>
      <c r="AQ105" s="66"/>
      <c r="AR105" s="66"/>
      <c r="AS105" s="66"/>
      <c r="AT105" s="75"/>
      <c r="AU105" s="66"/>
      <c r="AV105" s="66"/>
      <c r="AW105" s="66"/>
      <c r="AX105" s="66"/>
      <c r="AY105" s="66"/>
      <c r="AZ105" s="75"/>
      <c r="BA105" s="66"/>
      <c r="BB105" s="75"/>
      <c r="BC105" s="66"/>
      <c r="BD105" s="66"/>
      <c r="BE105" s="66"/>
      <c r="BF105" s="66"/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75"/>
      <c r="BV105" s="66"/>
      <c r="BW105" s="66"/>
      <c r="BX105" s="75"/>
      <c r="BY105" s="66"/>
      <c r="BZ105" s="75"/>
      <c r="CA105" s="66"/>
      <c r="CB105" s="75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75"/>
      <c r="CT105" s="66"/>
      <c r="CU105" s="66"/>
      <c r="CV105" s="66"/>
      <c r="CW105" s="66"/>
      <c r="CX105" s="66"/>
      <c r="CY105" s="75"/>
      <c r="CZ105" s="66"/>
      <c r="DA105" s="75"/>
      <c r="DB105" s="75"/>
      <c r="DC105" s="75"/>
      <c r="DD105" s="75"/>
      <c r="DE105" s="75"/>
      <c r="DF105" s="75"/>
      <c r="DG105" s="66"/>
      <c r="DH105" s="75"/>
      <c r="DI105" s="66"/>
      <c r="DJ105" s="66"/>
      <c r="DK105" s="66"/>
      <c r="DL105" s="66"/>
      <c r="DM105" s="66"/>
      <c r="DN105" s="76">
        <f t="shared" si="245"/>
        <v>180</v>
      </c>
      <c r="DO105" s="76">
        <f t="shared" si="246"/>
        <v>0</v>
      </c>
    </row>
    <row r="106" spans="1:119" ht="13.5" customHeight="1" x14ac:dyDescent="0.25">
      <c r="A106" s="64"/>
      <c r="B106" s="65"/>
      <c r="C106" s="65"/>
      <c r="D106" s="66"/>
      <c r="E106" s="77"/>
      <c r="F106" s="78"/>
      <c r="G106" s="79"/>
      <c r="H106" s="68"/>
      <c r="I106" s="69"/>
      <c r="J106" s="66" t="s">
        <v>480</v>
      </c>
      <c r="K106" s="70">
        <v>2</v>
      </c>
      <c r="L106" s="70">
        <v>35</v>
      </c>
      <c r="M106" s="71">
        <f t="shared" si="251"/>
        <v>70</v>
      </c>
      <c r="N106" s="66"/>
      <c r="O106" s="72" t="s">
        <v>304</v>
      </c>
      <c r="P106" s="73">
        <f t="shared" si="253"/>
        <v>0.70000000000000007</v>
      </c>
      <c r="Q106" s="74"/>
      <c r="R106" s="75">
        <f t="shared" si="252"/>
        <v>70.7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75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75"/>
      <c r="AQ106" s="66"/>
      <c r="AR106" s="66"/>
      <c r="AS106" s="66"/>
      <c r="AT106" s="75"/>
      <c r="AU106" s="66"/>
      <c r="AV106" s="66"/>
      <c r="AW106" s="66"/>
      <c r="AX106" s="66"/>
      <c r="AY106" s="66"/>
      <c r="AZ106" s="75"/>
      <c r="BA106" s="66"/>
      <c r="BB106" s="75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  <c r="BP106" s="66"/>
      <c r="BQ106" s="66"/>
      <c r="BR106" s="66"/>
      <c r="BS106" s="66"/>
      <c r="BT106" s="66"/>
      <c r="BU106" s="75"/>
      <c r="BV106" s="66"/>
      <c r="BW106" s="66"/>
      <c r="BX106" s="75"/>
      <c r="BY106" s="66"/>
      <c r="BZ106" s="75"/>
      <c r="CA106" s="66"/>
      <c r="CB106" s="75"/>
      <c r="CC106" s="66"/>
      <c r="CD106" s="66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75"/>
      <c r="CT106" s="66"/>
      <c r="CU106" s="66"/>
      <c r="CV106" s="66"/>
      <c r="CW106" s="66"/>
      <c r="CX106" s="66"/>
      <c r="CY106" s="75"/>
      <c r="CZ106" s="66"/>
      <c r="DA106" s="75"/>
      <c r="DB106" s="75"/>
      <c r="DC106" s="75"/>
      <c r="DD106" s="75"/>
      <c r="DE106" s="75"/>
      <c r="DF106" s="75"/>
      <c r="DG106" s="66"/>
      <c r="DH106" s="75"/>
      <c r="DI106" s="66"/>
      <c r="DJ106" s="66"/>
      <c r="DK106" s="66"/>
      <c r="DL106" s="66"/>
      <c r="DM106" s="66"/>
      <c r="DN106" s="76">
        <f t="shared" si="245"/>
        <v>70</v>
      </c>
      <c r="DO106" s="76">
        <f t="shared" si="246"/>
        <v>0</v>
      </c>
    </row>
    <row r="107" spans="1:119" s="87" customFormat="1" ht="13.5" customHeight="1" x14ac:dyDescent="0.25">
      <c r="A107" s="64"/>
      <c r="B107" s="65"/>
      <c r="C107" s="65"/>
      <c r="D107" s="66"/>
      <c r="E107" s="77"/>
      <c r="F107" s="78"/>
      <c r="G107" s="79"/>
      <c r="H107" s="68"/>
      <c r="I107" s="69"/>
      <c r="J107" s="66" t="s">
        <v>481</v>
      </c>
      <c r="K107" s="70">
        <v>2</v>
      </c>
      <c r="L107" s="70">
        <v>75</v>
      </c>
      <c r="M107" s="71">
        <f t="shared" si="251"/>
        <v>150</v>
      </c>
      <c r="N107" s="66"/>
      <c r="O107" s="72" t="s">
        <v>304</v>
      </c>
      <c r="P107" s="73">
        <f t="shared" si="253"/>
        <v>1.5</v>
      </c>
      <c r="Q107" s="74"/>
      <c r="R107" s="75">
        <f t="shared" si="252"/>
        <v>151.5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75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75"/>
      <c r="AQ107" s="66"/>
      <c r="AR107" s="66"/>
      <c r="AS107" s="66"/>
      <c r="AT107" s="75"/>
      <c r="AU107" s="66"/>
      <c r="AV107" s="66"/>
      <c r="AW107" s="66"/>
      <c r="AX107" s="66"/>
      <c r="AY107" s="66"/>
      <c r="AZ107" s="75"/>
      <c r="BA107" s="66"/>
      <c r="BB107" s="75"/>
      <c r="BC107" s="66"/>
      <c r="BD107" s="66"/>
      <c r="BE107" s="66"/>
      <c r="BF107" s="66"/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75"/>
      <c r="BV107" s="66"/>
      <c r="BW107" s="66"/>
      <c r="BX107" s="75"/>
      <c r="BY107" s="66"/>
      <c r="BZ107" s="75"/>
      <c r="CA107" s="66"/>
      <c r="CB107" s="75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75"/>
      <c r="CT107" s="66"/>
      <c r="CU107" s="66"/>
      <c r="CV107" s="66"/>
      <c r="CW107" s="66"/>
      <c r="CX107" s="66"/>
      <c r="CY107" s="75"/>
      <c r="CZ107" s="66"/>
      <c r="DA107" s="75"/>
      <c r="DB107" s="75"/>
      <c r="DC107" s="75"/>
      <c r="DD107" s="75"/>
      <c r="DE107" s="75"/>
      <c r="DF107" s="75"/>
      <c r="DG107" s="66"/>
      <c r="DH107" s="75"/>
      <c r="DI107" s="66"/>
      <c r="DJ107" s="66"/>
      <c r="DK107" s="66"/>
      <c r="DL107" s="66"/>
      <c r="DM107" s="66"/>
      <c r="DN107" s="76">
        <f t="shared" si="245"/>
        <v>150</v>
      </c>
      <c r="DO107" s="76">
        <f t="shared" si="246"/>
        <v>0</v>
      </c>
    </row>
    <row r="108" spans="1:119" ht="13.5" customHeight="1" x14ac:dyDescent="0.25">
      <c r="A108" s="64"/>
      <c r="B108" s="65"/>
      <c r="C108" s="65"/>
      <c r="D108" s="66"/>
      <c r="E108" s="67"/>
      <c r="F108" s="67"/>
      <c r="G108" s="67"/>
      <c r="H108" s="68"/>
      <c r="I108" s="69"/>
      <c r="J108" s="66" t="s">
        <v>482</v>
      </c>
      <c r="K108" s="70">
        <v>3</v>
      </c>
      <c r="L108" s="70">
        <v>170</v>
      </c>
      <c r="M108" s="71">
        <f t="shared" si="251"/>
        <v>510</v>
      </c>
      <c r="N108" s="66"/>
      <c r="O108" s="72" t="s">
        <v>304</v>
      </c>
      <c r="P108" s="73">
        <f t="shared" si="253"/>
        <v>5.1000000000000005</v>
      </c>
      <c r="Q108" s="74"/>
      <c r="R108" s="75">
        <f t="shared" si="252"/>
        <v>515.1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75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75"/>
      <c r="AQ108" s="66"/>
      <c r="AR108" s="66"/>
      <c r="AS108" s="66"/>
      <c r="AT108" s="75"/>
      <c r="AU108" s="66"/>
      <c r="AV108" s="66"/>
      <c r="AW108" s="66"/>
      <c r="AX108" s="66"/>
      <c r="AY108" s="66"/>
      <c r="AZ108" s="75"/>
      <c r="BA108" s="66"/>
      <c r="BB108" s="75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66"/>
      <c r="BP108" s="66"/>
      <c r="BQ108" s="66"/>
      <c r="BR108" s="66"/>
      <c r="BS108" s="66"/>
      <c r="BT108" s="66"/>
      <c r="BU108" s="75"/>
      <c r="BV108" s="66"/>
      <c r="BW108" s="66"/>
      <c r="BX108" s="75"/>
      <c r="BY108" s="66"/>
      <c r="BZ108" s="75"/>
      <c r="CA108" s="66"/>
      <c r="CB108" s="75"/>
      <c r="CC108" s="66"/>
      <c r="CD108" s="66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75"/>
      <c r="CT108" s="66"/>
      <c r="CU108" s="66"/>
      <c r="CV108" s="66"/>
      <c r="CW108" s="66"/>
      <c r="CX108" s="66"/>
      <c r="CY108" s="75"/>
      <c r="CZ108" s="66"/>
      <c r="DA108" s="75"/>
      <c r="DB108" s="75"/>
      <c r="DC108" s="75"/>
      <c r="DD108" s="75"/>
      <c r="DE108" s="75"/>
      <c r="DF108" s="75"/>
      <c r="DG108" s="66"/>
      <c r="DH108" s="75"/>
      <c r="DI108" s="66"/>
      <c r="DJ108" s="66"/>
      <c r="DK108" s="66"/>
      <c r="DL108" s="66"/>
      <c r="DM108" s="66"/>
      <c r="DN108" s="76">
        <f t="shared" si="245"/>
        <v>510</v>
      </c>
      <c r="DO108" s="76">
        <f t="shared" si="246"/>
        <v>0</v>
      </c>
    </row>
    <row r="109" spans="1:119" s="136" customFormat="1" ht="13.5" customHeight="1" x14ac:dyDescent="0.25">
      <c r="A109" s="128"/>
      <c r="B109" s="129"/>
      <c r="C109" s="130"/>
      <c r="D109" s="131"/>
      <c r="E109" s="131"/>
      <c r="F109" s="131"/>
      <c r="G109" s="131"/>
      <c r="H109" s="132"/>
      <c r="I109" s="129"/>
      <c r="J109" s="131"/>
      <c r="K109" s="133"/>
      <c r="L109" s="133"/>
      <c r="M109" s="134">
        <f>SUM(M102:M108)</f>
        <v>2386</v>
      </c>
      <c r="N109" s="134">
        <f>M109+M101</f>
        <v>2746</v>
      </c>
      <c r="O109" s="133" t="s">
        <v>304</v>
      </c>
      <c r="P109" s="134">
        <f>SUM(P102:P108)</f>
        <v>23.86</v>
      </c>
      <c r="Q109" s="134"/>
      <c r="R109" s="134">
        <f t="shared" ref="R109:CC109" si="254">SUM(R102:R108)</f>
        <v>2409.86</v>
      </c>
      <c r="S109" s="134">
        <f t="shared" si="254"/>
        <v>0</v>
      </c>
      <c r="T109" s="134">
        <f t="shared" si="254"/>
        <v>0</v>
      </c>
      <c r="U109" s="134">
        <f t="shared" si="254"/>
        <v>0</v>
      </c>
      <c r="V109" s="134">
        <f t="shared" si="254"/>
        <v>0</v>
      </c>
      <c r="W109" s="134">
        <f t="shared" si="254"/>
        <v>0</v>
      </c>
      <c r="X109" s="134">
        <f t="shared" si="254"/>
        <v>0</v>
      </c>
      <c r="Y109" s="134">
        <f t="shared" si="254"/>
        <v>0</v>
      </c>
      <c r="Z109" s="134">
        <f t="shared" si="254"/>
        <v>0</v>
      </c>
      <c r="AA109" s="134">
        <f t="shared" si="254"/>
        <v>0</v>
      </c>
      <c r="AB109" s="134">
        <f t="shared" si="254"/>
        <v>0</v>
      </c>
      <c r="AC109" s="134">
        <f t="shared" si="254"/>
        <v>0</v>
      </c>
      <c r="AD109" s="134">
        <f t="shared" si="254"/>
        <v>0</v>
      </c>
      <c r="AE109" s="134">
        <f t="shared" si="254"/>
        <v>0</v>
      </c>
      <c r="AF109" s="134">
        <f t="shared" si="254"/>
        <v>0</v>
      </c>
      <c r="AG109" s="134">
        <f t="shared" si="254"/>
        <v>0</v>
      </c>
      <c r="AH109" s="134">
        <f t="shared" si="254"/>
        <v>0</v>
      </c>
      <c r="AI109" s="134">
        <f t="shared" si="254"/>
        <v>0</v>
      </c>
      <c r="AJ109" s="134">
        <f t="shared" si="254"/>
        <v>0</v>
      </c>
      <c r="AK109" s="134">
        <f t="shared" si="254"/>
        <v>0</v>
      </c>
      <c r="AL109" s="134">
        <f t="shared" si="254"/>
        <v>0</v>
      </c>
      <c r="AM109" s="134">
        <f t="shared" si="254"/>
        <v>0</v>
      </c>
      <c r="AN109" s="134">
        <f t="shared" si="254"/>
        <v>0</v>
      </c>
      <c r="AO109" s="134">
        <f t="shared" si="254"/>
        <v>0</v>
      </c>
      <c r="AP109" s="134">
        <f t="shared" si="254"/>
        <v>0</v>
      </c>
      <c r="AQ109" s="134">
        <f t="shared" si="254"/>
        <v>0</v>
      </c>
      <c r="AR109" s="134">
        <f t="shared" si="254"/>
        <v>0</v>
      </c>
      <c r="AS109" s="134">
        <f t="shared" si="254"/>
        <v>0</v>
      </c>
      <c r="AT109" s="134">
        <f t="shared" si="254"/>
        <v>0</v>
      </c>
      <c r="AU109" s="134">
        <f t="shared" si="254"/>
        <v>0</v>
      </c>
      <c r="AV109" s="134">
        <f t="shared" si="254"/>
        <v>0</v>
      </c>
      <c r="AW109" s="134">
        <f t="shared" si="254"/>
        <v>0</v>
      </c>
      <c r="AX109" s="134">
        <f t="shared" si="254"/>
        <v>0</v>
      </c>
      <c r="AY109" s="134">
        <f t="shared" si="254"/>
        <v>0</v>
      </c>
      <c r="AZ109" s="134">
        <f t="shared" si="254"/>
        <v>0</v>
      </c>
      <c r="BA109" s="134">
        <f t="shared" si="254"/>
        <v>0</v>
      </c>
      <c r="BB109" s="134">
        <f t="shared" si="254"/>
        <v>0</v>
      </c>
      <c r="BC109" s="134">
        <f t="shared" si="254"/>
        <v>0</v>
      </c>
      <c r="BD109" s="134">
        <f t="shared" si="254"/>
        <v>0</v>
      </c>
      <c r="BE109" s="134">
        <f t="shared" si="254"/>
        <v>0</v>
      </c>
      <c r="BF109" s="134">
        <f t="shared" si="254"/>
        <v>0</v>
      </c>
      <c r="BG109" s="134">
        <f t="shared" si="254"/>
        <v>0</v>
      </c>
      <c r="BH109" s="134">
        <f t="shared" si="254"/>
        <v>0</v>
      </c>
      <c r="BI109" s="134">
        <f t="shared" si="254"/>
        <v>0</v>
      </c>
      <c r="BJ109" s="134">
        <f t="shared" si="254"/>
        <v>0</v>
      </c>
      <c r="BK109" s="134">
        <f t="shared" si="254"/>
        <v>0</v>
      </c>
      <c r="BL109" s="134">
        <f t="shared" si="254"/>
        <v>0</v>
      </c>
      <c r="BM109" s="134">
        <f t="shared" si="254"/>
        <v>0</v>
      </c>
      <c r="BN109" s="134">
        <f t="shared" si="254"/>
        <v>0</v>
      </c>
      <c r="BO109" s="134">
        <f t="shared" si="254"/>
        <v>0</v>
      </c>
      <c r="BP109" s="134">
        <f t="shared" si="254"/>
        <v>0</v>
      </c>
      <c r="BQ109" s="134">
        <f t="shared" si="254"/>
        <v>0</v>
      </c>
      <c r="BR109" s="134">
        <f t="shared" si="254"/>
        <v>0</v>
      </c>
      <c r="BS109" s="134">
        <f t="shared" si="254"/>
        <v>0</v>
      </c>
      <c r="BT109" s="134">
        <f t="shared" si="254"/>
        <v>0</v>
      </c>
      <c r="BU109" s="134">
        <f t="shared" si="254"/>
        <v>0</v>
      </c>
      <c r="BV109" s="134">
        <f t="shared" si="254"/>
        <v>0</v>
      </c>
      <c r="BW109" s="134">
        <f t="shared" si="254"/>
        <v>0</v>
      </c>
      <c r="BX109" s="134">
        <f t="shared" si="254"/>
        <v>0</v>
      </c>
      <c r="BY109" s="134">
        <f t="shared" si="254"/>
        <v>0</v>
      </c>
      <c r="BZ109" s="134">
        <f t="shared" si="254"/>
        <v>0</v>
      </c>
      <c r="CA109" s="134">
        <f t="shared" si="254"/>
        <v>0</v>
      </c>
      <c r="CB109" s="134">
        <f t="shared" si="254"/>
        <v>0</v>
      </c>
      <c r="CC109" s="134">
        <f t="shared" si="254"/>
        <v>0</v>
      </c>
      <c r="CD109" s="134">
        <f t="shared" ref="CD109:DM109" si="255">SUM(CD102:CD108)</f>
        <v>0</v>
      </c>
      <c r="CE109" s="134">
        <f t="shared" si="255"/>
        <v>0</v>
      </c>
      <c r="CF109" s="134">
        <f t="shared" si="255"/>
        <v>0</v>
      </c>
      <c r="CG109" s="134">
        <f t="shared" si="255"/>
        <v>0</v>
      </c>
      <c r="CH109" s="134">
        <f t="shared" si="255"/>
        <v>0</v>
      </c>
      <c r="CI109" s="134">
        <f t="shared" si="255"/>
        <v>0</v>
      </c>
      <c r="CJ109" s="134">
        <f t="shared" si="255"/>
        <v>0</v>
      </c>
      <c r="CK109" s="134">
        <f t="shared" si="255"/>
        <v>0</v>
      </c>
      <c r="CL109" s="134">
        <f t="shared" si="255"/>
        <v>0</v>
      </c>
      <c r="CM109" s="134">
        <f t="shared" si="255"/>
        <v>0</v>
      </c>
      <c r="CN109" s="134">
        <f t="shared" si="255"/>
        <v>0</v>
      </c>
      <c r="CO109" s="134">
        <f t="shared" si="255"/>
        <v>0</v>
      </c>
      <c r="CP109" s="134">
        <f t="shared" si="255"/>
        <v>0</v>
      </c>
      <c r="CQ109" s="134">
        <f t="shared" si="255"/>
        <v>0</v>
      </c>
      <c r="CR109" s="134">
        <f t="shared" si="255"/>
        <v>0</v>
      </c>
      <c r="CS109" s="134">
        <f t="shared" si="255"/>
        <v>0</v>
      </c>
      <c r="CT109" s="134">
        <f t="shared" si="255"/>
        <v>0</v>
      </c>
      <c r="CU109" s="134">
        <f t="shared" si="255"/>
        <v>0</v>
      </c>
      <c r="CV109" s="134">
        <f t="shared" si="255"/>
        <v>0</v>
      </c>
      <c r="CW109" s="134">
        <f t="shared" si="255"/>
        <v>0</v>
      </c>
      <c r="CX109" s="134">
        <f t="shared" si="255"/>
        <v>0</v>
      </c>
      <c r="CY109" s="134">
        <f t="shared" si="255"/>
        <v>0</v>
      </c>
      <c r="CZ109" s="134">
        <f t="shared" si="255"/>
        <v>0</v>
      </c>
      <c r="DA109" s="134">
        <f t="shared" si="255"/>
        <v>0</v>
      </c>
      <c r="DB109" s="134">
        <f t="shared" si="255"/>
        <v>0</v>
      </c>
      <c r="DC109" s="134">
        <f t="shared" si="255"/>
        <v>0</v>
      </c>
      <c r="DD109" s="134">
        <f t="shared" si="255"/>
        <v>0</v>
      </c>
      <c r="DE109" s="134">
        <f t="shared" si="255"/>
        <v>0</v>
      </c>
      <c r="DF109" s="134">
        <f t="shared" si="255"/>
        <v>0</v>
      </c>
      <c r="DG109" s="134">
        <f t="shared" si="255"/>
        <v>0</v>
      </c>
      <c r="DH109" s="134">
        <f t="shared" si="255"/>
        <v>0</v>
      </c>
      <c r="DI109" s="134">
        <f t="shared" si="255"/>
        <v>0</v>
      </c>
      <c r="DJ109" s="134">
        <f t="shared" si="255"/>
        <v>0</v>
      </c>
      <c r="DK109" s="134">
        <f t="shared" si="255"/>
        <v>0</v>
      </c>
      <c r="DL109" s="134">
        <f t="shared" si="255"/>
        <v>0</v>
      </c>
      <c r="DM109" s="134">
        <f t="shared" si="255"/>
        <v>0</v>
      </c>
      <c r="DN109" s="135">
        <f t="shared" si="245"/>
        <v>2386</v>
      </c>
      <c r="DO109" s="135">
        <f t="shared" si="246"/>
        <v>0</v>
      </c>
    </row>
    <row r="110" spans="1:119" ht="13.5" customHeight="1" x14ac:dyDescent="0.25">
      <c r="A110" s="64">
        <v>45899</v>
      </c>
      <c r="B110" s="65">
        <v>4147</v>
      </c>
      <c r="C110" s="65">
        <v>6733</v>
      </c>
      <c r="D110" s="66" t="s">
        <v>483</v>
      </c>
      <c r="E110" s="67" t="s">
        <v>484</v>
      </c>
      <c r="F110" s="67"/>
      <c r="G110" s="67"/>
      <c r="H110" s="68"/>
      <c r="I110" s="69"/>
      <c r="J110" s="66" t="s">
        <v>485</v>
      </c>
      <c r="K110" s="70">
        <v>1</v>
      </c>
      <c r="L110" s="70">
        <v>1500</v>
      </c>
      <c r="M110" s="71">
        <f t="shared" ref="M110" si="256">K110*L110</f>
        <v>1500</v>
      </c>
      <c r="N110" s="66"/>
      <c r="O110" s="72" t="s">
        <v>304</v>
      </c>
      <c r="P110" s="73"/>
      <c r="Q110" s="74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75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75">
        <f>M110+P110-Q110</f>
        <v>1500</v>
      </c>
      <c r="AQ110" s="66"/>
      <c r="AR110" s="66"/>
      <c r="AS110" s="66"/>
      <c r="AT110" s="75"/>
      <c r="AU110" s="66"/>
      <c r="AV110" s="66"/>
      <c r="AW110" s="66"/>
      <c r="AX110" s="66"/>
      <c r="AY110" s="66"/>
      <c r="AZ110" s="75"/>
      <c r="BA110" s="66"/>
      <c r="BB110" s="75"/>
      <c r="BC110" s="66"/>
      <c r="BD110" s="66"/>
      <c r="BE110" s="66"/>
      <c r="BF110" s="66"/>
      <c r="BG110" s="66"/>
      <c r="BH110" s="66"/>
      <c r="BI110" s="66"/>
      <c r="BJ110" s="66"/>
      <c r="BK110" s="66"/>
      <c r="BL110" s="66"/>
      <c r="BM110" s="66"/>
      <c r="BN110" s="66"/>
      <c r="BO110" s="66"/>
      <c r="BP110" s="66"/>
      <c r="BQ110" s="66"/>
      <c r="BR110" s="66"/>
      <c r="BS110" s="66"/>
      <c r="BT110" s="66"/>
      <c r="BU110" s="75"/>
      <c r="BV110" s="66"/>
      <c r="BW110" s="66"/>
      <c r="BX110" s="75"/>
      <c r="BY110" s="66"/>
      <c r="BZ110" s="75"/>
      <c r="CA110" s="66"/>
      <c r="CB110" s="75"/>
      <c r="CC110" s="66"/>
      <c r="CD110" s="66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75"/>
      <c r="CT110" s="66"/>
      <c r="CU110" s="66"/>
      <c r="CV110" s="66"/>
      <c r="CW110" s="66"/>
      <c r="CX110" s="66"/>
      <c r="CY110" s="75"/>
      <c r="CZ110" s="66"/>
      <c r="DA110" s="75"/>
      <c r="DB110" s="75"/>
      <c r="DC110" s="75"/>
      <c r="DD110" s="75"/>
      <c r="DE110" s="75"/>
      <c r="DF110" s="75"/>
      <c r="DG110" s="66"/>
      <c r="DH110" s="75"/>
      <c r="DI110" s="66"/>
      <c r="DJ110" s="66"/>
      <c r="DK110" s="66"/>
      <c r="DL110" s="66"/>
      <c r="DM110" s="66"/>
      <c r="DN110" s="76">
        <f t="shared" si="245"/>
        <v>1500</v>
      </c>
      <c r="DO110" s="76">
        <f t="shared" si="246"/>
        <v>0</v>
      </c>
    </row>
    <row r="111" spans="1:119" s="136" customFormat="1" ht="13.5" customHeight="1" x14ac:dyDescent="0.25">
      <c r="A111" s="128"/>
      <c r="B111" s="129"/>
      <c r="C111" s="130"/>
      <c r="D111" s="131"/>
      <c r="E111" s="131"/>
      <c r="F111" s="131"/>
      <c r="G111" s="131"/>
      <c r="H111" s="132"/>
      <c r="I111" s="129"/>
      <c r="J111" s="131"/>
      <c r="K111" s="133"/>
      <c r="L111" s="133"/>
      <c r="M111" s="134">
        <f>SUM(M110:M110)</f>
        <v>1500</v>
      </c>
      <c r="N111" s="134">
        <f>M111</f>
        <v>1500</v>
      </c>
      <c r="O111" s="133" t="s">
        <v>304</v>
      </c>
      <c r="P111" s="134"/>
      <c r="Q111" s="134"/>
      <c r="R111" s="134">
        <f t="shared" ref="R111:CC111" si="257">SUM(R110:R110)</f>
        <v>0</v>
      </c>
      <c r="S111" s="134">
        <f t="shared" si="257"/>
        <v>0</v>
      </c>
      <c r="T111" s="134">
        <f t="shared" si="257"/>
        <v>0</v>
      </c>
      <c r="U111" s="134">
        <f t="shared" si="257"/>
        <v>0</v>
      </c>
      <c r="V111" s="134">
        <f t="shared" si="257"/>
        <v>0</v>
      </c>
      <c r="W111" s="134">
        <f t="shared" si="257"/>
        <v>0</v>
      </c>
      <c r="X111" s="134">
        <f t="shared" si="257"/>
        <v>0</v>
      </c>
      <c r="Y111" s="134">
        <f t="shared" si="257"/>
        <v>0</v>
      </c>
      <c r="Z111" s="134">
        <f t="shared" si="257"/>
        <v>0</v>
      </c>
      <c r="AA111" s="134">
        <f t="shared" si="257"/>
        <v>0</v>
      </c>
      <c r="AB111" s="134">
        <f t="shared" si="257"/>
        <v>0</v>
      </c>
      <c r="AC111" s="134">
        <f t="shared" si="257"/>
        <v>0</v>
      </c>
      <c r="AD111" s="134">
        <f t="shared" si="257"/>
        <v>0</v>
      </c>
      <c r="AE111" s="134">
        <f t="shared" si="257"/>
        <v>0</v>
      </c>
      <c r="AF111" s="134">
        <f t="shared" si="257"/>
        <v>0</v>
      </c>
      <c r="AG111" s="134">
        <f t="shared" si="257"/>
        <v>0</v>
      </c>
      <c r="AH111" s="134">
        <f t="shared" si="257"/>
        <v>0</v>
      </c>
      <c r="AI111" s="134">
        <f t="shared" si="257"/>
        <v>0</v>
      </c>
      <c r="AJ111" s="134">
        <f t="shared" si="257"/>
        <v>0</v>
      </c>
      <c r="AK111" s="134">
        <f t="shared" si="257"/>
        <v>0</v>
      </c>
      <c r="AL111" s="134">
        <f t="shared" si="257"/>
        <v>0</v>
      </c>
      <c r="AM111" s="134">
        <f t="shared" si="257"/>
        <v>0</v>
      </c>
      <c r="AN111" s="134">
        <f t="shared" si="257"/>
        <v>0</v>
      </c>
      <c r="AO111" s="134">
        <f t="shared" si="257"/>
        <v>0</v>
      </c>
      <c r="AP111" s="134">
        <f t="shared" si="257"/>
        <v>1500</v>
      </c>
      <c r="AQ111" s="134">
        <f t="shared" si="257"/>
        <v>0</v>
      </c>
      <c r="AR111" s="134">
        <f t="shared" si="257"/>
        <v>0</v>
      </c>
      <c r="AS111" s="134">
        <f t="shared" si="257"/>
        <v>0</v>
      </c>
      <c r="AT111" s="134">
        <f t="shared" si="257"/>
        <v>0</v>
      </c>
      <c r="AU111" s="134">
        <f t="shared" si="257"/>
        <v>0</v>
      </c>
      <c r="AV111" s="134">
        <f t="shared" si="257"/>
        <v>0</v>
      </c>
      <c r="AW111" s="134">
        <f t="shared" si="257"/>
        <v>0</v>
      </c>
      <c r="AX111" s="134">
        <f t="shared" si="257"/>
        <v>0</v>
      </c>
      <c r="AY111" s="134">
        <f t="shared" si="257"/>
        <v>0</v>
      </c>
      <c r="AZ111" s="134">
        <f t="shared" si="257"/>
        <v>0</v>
      </c>
      <c r="BA111" s="134">
        <f t="shared" si="257"/>
        <v>0</v>
      </c>
      <c r="BB111" s="134">
        <f t="shared" si="257"/>
        <v>0</v>
      </c>
      <c r="BC111" s="134">
        <f t="shared" si="257"/>
        <v>0</v>
      </c>
      <c r="BD111" s="134">
        <f t="shared" si="257"/>
        <v>0</v>
      </c>
      <c r="BE111" s="134">
        <f t="shared" si="257"/>
        <v>0</v>
      </c>
      <c r="BF111" s="134">
        <f t="shared" si="257"/>
        <v>0</v>
      </c>
      <c r="BG111" s="134">
        <f t="shared" si="257"/>
        <v>0</v>
      </c>
      <c r="BH111" s="134">
        <f t="shared" si="257"/>
        <v>0</v>
      </c>
      <c r="BI111" s="134">
        <f t="shared" si="257"/>
        <v>0</v>
      </c>
      <c r="BJ111" s="134">
        <f t="shared" si="257"/>
        <v>0</v>
      </c>
      <c r="BK111" s="134">
        <f t="shared" si="257"/>
        <v>0</v>
      </c>
      <c r="BL111" s="134">
        <f t="shared" si="257"/>
        <v>0</v>
      </c>
      <c r="BM111" s="134">
        <f t="shared" si="257"/>
        <v>0</v>
      </c>
      <c r="BN111" s="134">
        <f t="shared" si="257"/>
        <v>0</v>
      </c>
      <c r="BO111" s="134">
        <f t="shared" si="257"/>
        <v>0</v>
      </c>
      <c r="BP111" s="134">
        <f t="shared" si="257"/>
        <v>0</v>
      </c>
      <c r="BQ111" s="134">
        <f t="shared" si="257"/>
        <v>0</v>
      </c>
      <c r="BR111" s="134">
        <f t="shared" si="257"/>
        <v>0</v>
      </c>
      <c r="BS111" s="134">
        <f t="shared" si="257"/>
        <v>0</v>
      </c>
      <c r="BT111" s="134">
        <f t="shared" si="257"/>
        <v>0</v>
      </c>
      <c r="BU111" s="134">
        <f t="shared" si="257"/>
        <v>0</v>
      </c>
      <c r="BV111" s="134">
        <f t="shared" si="257"/>
        <v>0</v>
      </c>
      <c r="BW111" s="134">
        <f t="shared" si="257"/>
        <v>0</v>
      </c>
      <c r="BX111" s="134">
        <f t="shared" si="257"/>
        <v>0</v>
      </c>
      <c r="BY111" s="134">
        <f t="shared" si="257"/>
        <v>0</v>
      </c>
      <c r="BZ111" s="134">
        <f t="shared" si="257"/>
        <v>0</v>
      </c>
      <c r="CA111" s="134">
        <f t="shared" si="257"/>
        <v>0</v>
      </c>
      <c r="CB111" s="134">
        <f t="shared" si="257"/>
        <v>0</v>
      </c>
      <c r="CC111" s="134">
        <f t="shared" si="257"/>
        <v>0</v>
      </c>
      <c r="CD111" s="134">
        <f t="shared" ref="CD111:DM111" si="258">SUM(CD110:CD110)</f>
        <v>0</v>
      </c>
      <c r="CE111" s="134">
        <f t="shared" si="258"/>
        <v>0</v>
      </c>
      <c r="CF111" s="134">
        <f t="shared" si="258"/>
        <v>0</v>
      </c>
      <c r="CG111" s="134">
        <f t="shared" si="258"/>
        <v>0</v>
      </c>
      <c r="CH111" s="134">
        <f t="shared" si="258"/>
        <v>0</v>
      </c>
      <c r="CI111" s="134">
        <f t="shared" si="258"/>
        <v>0</v>
      </c>
      <c r="CJ111" s="134">
        <f t="shared" si="258"/>
        <v>0</v>
      </c>
      <c r="CK111" s="134">
        <f t="shared" si="258"/>
        <v>0</v>
      </c>
      <c r="CL111" s="134">
        <f t="shared" si="258"/>
        <v>0</v>
      </c>
      <c r="CM111" s="134">
        <f t="shared" si="258"/>
        <v>0</v>
      </c>
      <c r="CN111" s="134">
        <f t="shared" si="258"/>
        <v>0</v>
      </c>
      <c r="CO111" s="134">
        <f t="shared" si="258"/>
        <v>0</v>
      </c>
      <c r="CP111" s="134">
        <f t="shared" si="258"/>
        <v>0</v>
      </c>
      <c r="CQ111" s="134">
        <f t="shared" si="258"/>
        <v>0</v>
      </c>
      <c r="CR111" s="134">
        <f t="shared" si="258"/>
        <v>0</v>
      </c>
      <c r="CS111" s="134">
        <f t="shared" si="258"/>
        <v>0</v>
      </c>
      <c r="CT111" s="134">
        <f t="shared" si="258"/>
        <v>0</v>
      </c>
      <c r="CU111" s="134">
        <f t="shared" si="258"/>
        <v>0</v>
      </c>
      <c r="CV111" s="134">
        <f t="shared" si="258"/>
        <v>0</v>
      </c>
      <c r="CW111" s="134">
        <f t="shared" si="258"/>
        <v>0</v>
      </c>
      <c r="CX111" s="134">
        <f t="shared" si="258"/>
        <v>0</v>
      </c>
      <c r="CY111" s="134">
        <f t="shared" si="258"/>
        <v>0</v>
      </c>
      <c r="CZ111" s="134">
        <f t="shared" si="258"/>
        <v>0</v>
      </c>
      <c r="DA111" s="134">
        <f t="shared" si="258"/>
        <v>0</v>
      </c>
      <c r="DB111" s="134">
        <f t="shared" si="258"/>
        <v>0</v>
      </c>
      <c r="DC111" s="134">
        <f t="shared" si="258"/>
        <v>0</v>
      </c>
      <c r="DD111" s="134">
        <f t="shared" si="258"/>
        <v>0</v>
      </c>
      <c r="DE111" s="134">
        <f t="shared" si="258"/>
        <v>0</v>
      </c>
      <c r="DF111" s="134">
        <f t="shared" si="258"/>
        <v>0</v>
      </c>
      <c r="DG111" s="134">
        <f t="shared" si="258"/>
        <v>0</v>
      </c>
      <c r="DH111" s="134">
        <f t="shared" si="258"/>
        <v>0</v>
      </c>
      <c r="DI111" s="134">
        <f t="shared" si="258"/>
        <v>0</v>
      </c>
      <c r="DJ111" s="134">
        <f t="shared" si="258"/>
        <v>0</v>
      </c>
      <c r="DK111" s="134">
        <f t="shared" si="258"/>
        <v>0</v>
      </c>
      <c r="DL111" s="134">
        <f t="shared" si="258"/>
        <v>0</v>
      </c>
      <c r="DM111" s="134">
        <f t="shared" si="258"/>
        <v>0</v>
      </c>
      <c r="DN111" s="135">
        <f t="shared" si="245"/>
        <v>1500</v>
      </c>
      <c r="DO111" s="135">
        <f t="shared" si="246"/>
        <v>0</v>
      </c>
    </row>
    <row r="112" spans="1:119" ht="13.5" customHeight="1" x14ac:dyDescent="0.25">
      <c r="A112" s="64">
        <v>45901</v>
      </c>
      <c r="B112" s="65">
        <v>4153</v>
      </c>
      <c r="C112" s="65">
        <v>6734</v>
      </c>
      <c r="D112" s="66" t="s">
        <v>463</v>
      </c>
      <c r="E112" s="67" t="s">
        <v>499</v>
      </c>
      <c r="F112" s="67"/>
      <c r="G112" s="67" t="s">
        <v>500</v>
      </c>
      <c r="H112" s="68" t="s">
        <v>501</v>
      </c>
      <c r="I112" s="69"/>
      <c r="J112" s="66" t="s">
        <v>329</v>
      </c>
      <c r="K112" s="70">
        <v>1</v>
      </c>
      <c r="L112" s="70">
        <v>30</v>
      </c>
      <c r="M112" s="71">
        <f t="shared" ref="M112" si="259">K112*L112</f>
        <v>30</v>
      </c>
      <c r="N112" s="66"/>
      <c r="O112" s="72" t="s">
        <v>148</v>
      </c>
      <c r="P112" s="73">
        <f>M112/1.12*0.02</f>
        <v>0.5357142857142857</v>
      </c>
      <c r="Q112" s="74">
        <f t="shared" ref="Q112" si="260">M112/1.12*0.12</f>
        <v>3.214285714285714</v>
      </c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75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75"/>
      <c r="AQ112" s="66"/>
      <c r="AR112" s="66"/>
      <c r="AS112" s="66"/>
      <c r="AT112" s="75">
        <f>M112+P112-Q112</f>
        <v>27.321428571428569</v>
      </c>
      <c r="AU112" s="66"/>
      <c r="AV112" s="66"/>
      <c r="AW112" s="66"/>
      <c r="AX112" s="66"/>
      <c r="AY112" s="66"/>
      <c r="AZ112" s="75"/>
      <c r="BA112" s="66"/>
      <c r="BB112" s="75"/>
      <c r="BC112" s="66"/>
      <c r="BD112" s="66"/>
      <c r="BE112" s="66"/>
      <c r="BF112" s="66"/>
      <c r="BG112" s="66"/>
      <c r="BH112" s="66"/>
      <c r="BI112" s="66"/>
      <c r="BJ112" s="66"/>
      <c r="BK112" s="66"/>
      <c r="BL112" s="66"/>
      <c r="BM112" s="66"/>
      <c r="BN112" s="66"/>
      <c r="BO112" s="66"/>
      <c r="BP112" s="66"/>
      <c r="BQ112" s="66"/>
      <c r="BR112" s="66"/>
      <c r="BS112" s="66"/>
      <c r="BT112" s="66"/>
      <c r="BU112" s="75"/>
      <c r="BV112" s="66"/>
      <c r="BW112" s="66"/>
      <c r="BX112" s="75"/>
      <c r="BY112" s="66"/>
      <c r="BZ112" s="75"/>
      <c r="CA112" s="66"/>
      <c r="CB112" s="75"/>
      <c r="CC112" s="66"/>
      <c r="CD112" s="66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75"/>
      <c r="CT112" s="66"/>
      <c r="CU112" s="66"/>
      <c r="CV112" s="66"/>
      <c r="CW112" s="66"/>
      <c r="CX112" s="66"/>
      <c r="CY112" s="75"/>
      <c r="CZ112" s="66"/>
      <c r="DA112" s="75"/>
      <c r="DB112" s="75"/>
      <c r="DC112" s="75"/>
      <c r="DD112" s="75"/>
      <c r="DE112" s="75"/>
      <c r="DF112" s="75"/>
      <c r="DG112" s="66"/>
      <c r="DH112" s="75"/>
      <c r="DI112" s="66"/>
      <c r="DJ112" s="66"/>
      <c r="DK112" s="66"/>
      <c r="DL112" s="66"/>
      <c r="DM112" s="66"/>
      <c r="DN112" s="76">
        <f t="shared" si="245"/>
        <v>30</v>
      </c>
      <c r="DO112" s="76">
        <f t="shared" si="246"/>
        <v>0</v>
      </c>
    </row>
    <row r="113" spans="1:119" s="87" customFormat="1" ht="13.5" customHeight="1" x14ac:dyDescent="0.25">
      <c r="A113" s="80"/>
      <c r="B113" s="81"/>
      <c r="C113" s="82"/>
      <c r="D113" s="83"/>
      <c r="E113" s="83"/>
      <c r="F113" s="83"/>
      <c r="G113" s="83"/>
      <c r="H113" s="84"/>
      <c r="I113" s="81"/>
      <c r="J113" s="83"/>
      <c r="K113" s="85"/>
      <c r="L113" s="85"/>
      <c r="M113" s="86">
        <f>SUM(M112:M112)</f>
        <v>30</v>
      </c>
      <c r="N113" s="86"/>
      <c r="O113" s="85" t="s">
        <v>148</v>
      </c>
      <c r="P113" s="86">
        <f t="shared" ref="P113:CA113" si="261">SUM(P112:P112)</f>
        <v>0.5357142857142857</v>
      </c>
      <c r="Q113" s="86">
        <f t="shared" si="261"/>
        <v>3.214285714285714</v>
      </c>
      <c r="R113" s="86">
        <f t="shared" si="261"/>
        <v>0</v>
      </c>
      <c r="S113" s="86">
        <f t="shared" si="261"/>
        <v>0</v>
      </c>
      <c r="T113" s="86">
        <f t="shared" si="261"/>
        <v>0</v>
      </c>
      <c r="U113" s="86">
        <f t="shared" si="261"/>
        <v>0</v>
      </c>
      <c r="V113" s="86">
        <f t="shared" si="261"/>
        <v>0</v>
      </c>
      <c r="W113" s="86">
        <f t="shared" si="261"/>
        <v>0</v>
      </c>
      <c r="X113" s="86">
        <f t="shared" si="261"/>
        <v>0</v>
      </c>
      <c r="Y113" s="86">
        <f t="shared" si="261"/>
        <v>0</v>
      </c>
      <c r="Z113" s="86">
        <f t="shared" si="261"/>
        <v>0</v>
      </c>
      <c r="AA113" s="86">
        <f t="shared" si="261"/>
        <v>0</v>
      </c>
      <c r="AB113" s="86">
        <f t="shared" si="261"/>
        <v>0</v>
      </c>
      <c r="AC113" s="86">
        <f t="shared" si="261"/>
        <v>0</v>
      </c>
      <c r="AD113" s="86">
        <f t="shared" si="261"/>
        <v>0</v>
      </c>
      <c r="AE113" s="86">
        <f t="shared" si="261"/>
        <v>0</v>
      </c>
      <c r="AF113" s="86">
        <f t="shared" si="261"/>
        <v>0</v>
      </c>
      <c r="AG113" s="86">
        <f t="shared" si="261"/>
        <v>0</v>
      </c>
      <c r="AH113" s="86">
        <f t="shared" si="261"/>
        <v>0</v>
      </c>
      <c r="AI113" s="86">
        <f t="shared" si="261"/>
        <v>0</v>
      </c>
      <c r="AJ113" s="86">
        <f t="shared" si="261"/>
        <v>0</v>
      </c>
      <c r="AK113" s="86">
        <f t="shared" si="261"/>
        <v>0</v>
      </c>
      <c r="AL113" s="86">
        <f t="shared" si="261"/>
        <v>0</v>
      </c>
      <c r="AM113" s="86">
        <f t="shared" si="261"/>
        <v>0</v>
      </c>
      <c r="AN113" s="86">
        <f t="shared" si="261"/>
        <v>0</v>
      </c>
      <c r="AO113" s="86">
        <f t="shared" si="261"/>
        <v>0</v>
      </c>
      <c r="AP113" s="86">
        <f t="shared" si="261"/>
        <v>0</v>
      </c>
      <c r="AQ113" s="86">
        <f t="shared" si="261"/>
        <v>0</v>
      </c>
      <c r="AR113" s="86">
        <f t="shared" si="261"/>
        <v>0</v>
      </c>
      <c r="AS113" s="86">
        <f t="shared" si="261"/>
        <v>0</v>
      </c>
      <c r="AT113" s="86">
        <f t="shared" si="261"/>
        <v>27.321428571428569</v>
      </c>
      <c r="AU113" s="86">
        <f t="shared" si="261"/>
        <v>0</v>
      </c>
      <c r="AV113" s="86">
        <f t="shared" si="261"/>
        <v>0</v>
      </c>
      <c r="AW113" s="86">
        <f t="shared" si="261"/>
        <v>0</v>
      </c>
      <c r="AX113" s="86">
        <f t="shared" si="261"/>
        <v>0</v>
      </c>
      <c r="AY113" s="86">
        <f t="shared" si="261"/>
        <v>0</v>
      </c>
      <c r="AZ113" s="86">
        <f t="shared" si="261"/>
        <v>0</v>
      </c>
      <c r="BA113" s="86">
        <f t="shared" si="261"/>
        <v>0</v>
      </c>
      <c r="BB113" s="86">
        <f t="shared" si="261"/>
        <v>0</v>
      </c>
      <c r="BC113" s="86">
        <f t="shared" si="261"/>
        <v>0</v>
      </c>
      <c r="BD113" s="86">
        <f t="shared" si="261"/>
        <v>0</v>
      </c>
      <c r="BE113" s="86">
        <f t="shared" si="261"/>
        <v>0</v>
      </c>
      <c r="BF113" s="86">
        <f t="shared" si="261"/>
        <v>0</v>
      </c>
      <c r="BG113" s="86">
        <f t="shared" si="261"/>
        <v>0</v>
      </c>
      <c r="BH113" s="86">
        <f t="shared" si="261"/>
        <v>0</v>
      </c>
      <c r="BI113" s="86">
        <f t="shared" si="261"/>
        <v>0</v>
      </c>
      <c r="BJ113" s="86">
        <f t="shared" si="261"/>
        <v>0</v>
      </c>
      <c r="BK113" s="86">
        <f t="shared" si="261"/>
        <v>0</v>
      </c>
      <c r="BL113" s="86">
        <f t="shared" si="261"/>
        <v>0</v>
      </c>
      <c r="BM113" s="86">
        <f t="shared" si="261"/>
        <v>0</v>
      </c>
      <c r="BN113" s="86">
        <f t="shared" si="261"/>
        <v>0</v>
      </c>
      <c r="BO113" s="86">
        <f t="shared" si="261"/>
        <v>0</v>
      </c>
      <c r="BP113" s="86">
        <f t="shared" si="261"/>
        <v>0</v>
      </c>
      <c r="BQ113" s="86">
        <f t="shared" si="261"/>
        <v>0</v>
      </c>
      <c r="BR113" s="86">
        <f t="shared" si="261"/>
        <v>0</v>
      </c>
      <c r="BS113" s="86">
        <f t="shared" si="261"/>
        <v>0</v>
      </c>
      <c r="BT113" s="86">
        <f t="shared" si="261"/>
        <v>0</v>
      </c>
      <c r="BU113" s="86">
        <f t="shared" si="261"/>
        <v>0</v>
      </c>
      <c r="BV113" s="86">
        <f t="shared" si="261"/>
        <v>0</v>
      </c>
      <c r="BW113" s="86">
        <f t="shared" si="261"/>
        <v>0</v>
      </c>
      <c r="BX113" s="86">
        <f t="shared" si="261"/>
        <v>0</v>
      </c>
      <c r="BY113" s="86">
        <f t="shared" si="261"/>
        <v>0</v>
      </c>
      <c r="BZ113" s="86">
        <f t="shared" si="261"/>
        <v>0</v>
      </c>
      <c r="CA113" s="86">
        <f t="shared" si="261"/>
        <v>0</v>
      </c>
      <c r="CB113" s="86">
        <f t="shared" ref="CB113:DM113" si="262">SUM(CB112:CB112)</f>
        <v>0</v>
      </c>
      <c r="CC113" s="86">
        <f t="shared" si="262"/>
        <v>0</v>
      </c>
      <c r="CD113" s="86">
        <f t="shared" si="262"/>
        <v>0</v>
      </c>
      <c r="CE113" s="86">
        <f t="shared" si="262"/>
        <v>0</v>
      </c>
      <c r="CF113" s="86">
        <f t="shared" si="262"/>
        <v>0</v>
      </c>
      <c r="CG113" s="86">
        <f t="shared" si="262"/>
        <v>0</v>
      </c>
      <c r="CH113" s="86">
        <f t="shared" si="262"/>
        <v>0</v>
      </c>
      <c r="CI113" s="86">
        <f t="shared" si="262"/>
        <v>0</v>
      </c>
      <c r="CJ113" s="86">
        <f t="shared" si="262"/>
        <v>0</v>
      </c>
      <c r="CK113" s="86">
        <f t="shared" si="262"/>
        <v>0</v>
      </c>
      <c r="CL113" s="86">
        <f t="shared" si="262"/>
        <v>0</v>
      </c>
      <c r="CM113" s="86">
        <f t="shared" si="262"/>
        <v>0</v>
      </c>
      <c r="CN113" s="86">
        <f t="shared" si="262"/>
        <v>0</v>
      </c>
      <c r="CO113" s="86">
        <f t="shared" si="262"/>
        <v>0</v>
      </c>
      <c r="CP113" s="86">
        <f t="shared" si="262"/>
        <v>0</v>
      </c>
      <c r="CQ113" s="86">
        <f t="shared" si="262"/>
        <v>0</v>
      </c>
      <c r="CR113" s="86">
        <f t="shared" si="262"/>
        <v>0</v>
      </c>
      <c r="CS113" s="86">
        <f t="shared" si="262"/>
        <v>0</v>
      </c>
      <c r="CT113" s="86">
        <f t="shared" si="262"/>
        <v>0</v>
      </c>
      <c r="CU113" s="86">
        <f t="shared" si="262"/>
        <v>0</v>
      </c>
      <c r="CV113" s="86">
        <f t="shared" si="262"/>
        <v>0</v>
      </c>
      <c r="CW113" s="86">
        <f t="shared" si="262"/>
        <v>0</v>
      </c>
      <c r="CX113" s="86">
        <f t="shared" si="262"/>
        <v>0</v>
      </c>
      <c r="CY113" s="86">
        <f t="shared" si="262"/>
        <v>0</v>
      </c>
      <c r="CZ113" s="86">
        <f t="shared" si="262"/>
        <v>0</v>
      </c>
      <c r="DA113" s="86">
        <f t="shared" si="262"/>
        <v>0</v>
      </c>
      <c r="DB113" s="86">
        <f t="shared" si="262"/>
        <v>0</v>
      </c>
      <c r="DC113" s="86">
        <f t="shared" si="262"/>
        <v>0</v>
      </c>
      <c r="DD113" s="86">
        <f t="shared" si="262"/>
        <v>0</v>
      </c>
      <c r="DE113" s="86">
        <f t="shared" si="262"/>
        <v>0</v>
      </c>
      <c r="DF113" s="86">
        <f t="shared" si="262"/>
        <v>0</v>
      </c>
      <c r="DG113" s="86">
        <f t="shared" si="262"/>
        <v>0</v>
      </c>
      <c r="DH113" s="86">
        <f t="shared" si="262"/>
        <v>0</v>
      </c>
      <c r="DI113" s="86">
        <f t="shared" si="262"/>
        <v>0</v>
      </c>
      <c r="DJ113" s="86">
        <f t="shared" si="262"/>
        <v>0</v>
      </c>
      <c r="DK113" s="86">
        <f t="shared" si="262"/>
        <v>0</v>
      </c>
      <c r="DL113" s="86">
        <f t="shared" si="262"/>
        <v>0</v>
      </c>
      <c r="DM113" s="86">
        <f t="shared" si="262"/>
        <v>0</v>
      </c>
      <c r="DN113" s="143">
        <f t="shared" si="245"/>
        <v>30</v>
      </c>
      <c r="DO113" s="143">
        <f t="shared" si="246"/>
        <v>0</v>
      </c>
    </row>
    <row r="114" spans="1:119" ht="13.5" customHeight="1" x14ac:dyDescent="0.25">
      <c r="A114" s="64">
        <v>45901</v>
      </c>
      <c r="B114" s="65">
        <v>4153</v>
      </c>
      <c r="C114" s="65">
        <v>6735</v>
      </c>
      <c r="D114" s="66" t="s">
        <v>463</v>
      </c>
      <c r="E114" s="67" t="s">
        <v>502</v>
      </c>
      <c r="F114" s="67" t="s">
        <v>503</v>
      </c>
      <c r="G114" s="67" t="s">
        <v>504</v>
      </c>
      <c r="H114" s="68" t="s">
        <v>505</v>
      </c>
      <c r="I114" s="69"/>
      <c r="J114" s="66" t="s">
        <v>335</v>
      </c>
      <c r="K114" s="70">
        <v>1</v>
      </c>
      <c r="L114" s="70">
        <v>333</v>
      </c>
      <c r="M114" s="71">
        <f t="shared" ref="M114" si="263">K114*L114</f>
        <v>333</v>
      </c>
      <c r="N114" s="66"/>
      <c r="O114" s="72" t="s">
        <v>148</v>
      </c>
      <c r="P114" s="73">
        <f t="shared" ref="P114" si="264">M114/1.12*0.01</f>
        <v>2.9732142857142856</v>
      </c>
      <c r="Q114" s="74">
        <f t="shared" ref="Q114" si="265">M114/1.12*0.12</f>
        <v>35.678571428571423</v>
      </c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75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75"/>
      <c r="AQ114" s="66"/>
      <c r="AR114" s="66"/>
      <c r="AS114" s="66"/>
      <c r="AT114" s="75"/>
      <c r="AU114" s="66"/>
      <c r="AV114" s="66"/>
      <c r="AW114" s="66"/>
      <c r="AX114" s="66"/>
      <c r="AY114" s="66"/>
      <c r="AZ114" s="75"/>
      <c r="BA114" s="66"/>
      <c r="BB114" s="75"/>
      <c r="BC114" s="66"/>
      <c r="BD114" s="66"/>
      <c r="BE114" s="66"/>
      <c r="BF114" s="66"/>
      <c r="BG114" s="66"/>
      <c r="BH114" s="66"/>
      <c r="BI114" s="66"/>
      <c r="BJ114" s="66"/>
      <c r="BK114" s="66"/>
      <c r="BL114" s="66"/>
      <c r="BM114" s="66"/>
      <c r="BN114" s="66"/>
      <c r="BO114" s="66"/>
      <c r="BP114" s="66"/>
      <c r="BQ114" s="66"/>
      <c r="BR114" s="66"/>
      <c r="BS114" s="66"/>
      <c r="BT114" s="66"/>
      <c r="BU114" s="75"/>
      <c r="BV114" s="66"/>
      <c r="BW114" s="66"/>
      <c r="BX114" s="75"/>
      <c r="BY114" s="66"/>
      <c r="BZ114" s="75">
        <f>M114+P114-Q114</f>
        <v>300.29464285714283</v>
      </c>
      <c r="CA114" s="66"/>
      <c r="CB114" s="75"/>
      <c r="CC114" s="66"/>
      <c r="CD114" s="66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75"/>
      <c r="CT114" s="66"/>
      <c r="CU114" s="66"/>
      <c r="CV114" s="66"/>
      <c r="CW114" s="66"/>
      <c r="CX114" s="66"/>
      <c r="CY114" s="75"/>
      <c r="CZ114" s="66"/>
      <c r="DA114" s="75"/>
      <c r="DB114" s="75"/>
      <c r="DC114" s="75"/>
      <c r="DD114" s="75"/>
      <c r="DE114" s="75"/>
      <c r="DF114" s="75"/>
      <c r="DG114" s="66"/>
      <c r="DH114" s="75"/>
      <c r="DI114" s="66"/>
      <c r="DJ114" s="66"/>
      <c r="DK114" s="66"/>
      <c r="DL114" s="66"/>
      <c r="DM114" s="66"/>
      <c r="DN114" s="76">
        <f t="shared" si="245"/>
        <v>333</v>
      </c>
      <c r="DO114" s="76">
        <f t="shared" si="246"/>
        <v>0</v>
      </c>
    </row>
    <row r="115" spans="1:119" s="87" customFormat="1" ht="13.5" customHeight="1" x14ac:dyDescent="0.25">
      <c r="A115" s="80"/>
      <c r="B115" s="81"/>
      <c r="C115" s="82"/>
      <c r="D115" s="83"/>
      <c r="E115" s="83"/>
      <c r="F115" s="83"/>
      <c r="G115" s="83"/>
      <c r="H115" s="84"/>
      <c r="I115" s="81"/>
      <c r="J115" s="83"/>
      <c r="K115" s="85"/>
      <c r="L115" s="85"/>
      <c r="M115" s="86">
        <f>SUM(M114:M114)</f>
        <v>333</v>
      </c>
      <c r="N115" s="86"/>
      <c r="O115" s="85" t="s">
        <v>148</v>
      </c>
      <c r="P115" s="86">
        <f t="shared" ref="P115:CA115" si="266">SUM(P114:P114)</f>
        <v>2.9732142857142856</v>
      </c>
      <c r="Q115" s="86">
        <f t="shared" si="266"/>
        <v>35.678571428571423</v>
      </c>
      <c r="R115" s="86">
        <f t="shared" si="266"/>
        <v>0</v>
      </c>
      <c r="S115" s="86">
        <f t="shared" si="266"/>
        <v>0</v>
      </c>
      <c r="T115" s="86">
        <f t="shared" si="266"/>
        <v>0</v>
      </c>
      <c r="U115" s="86">
        <f t="shared" si="266"/>
        <v>0</v>
      </c>
      <c r="V115" s="86">
        <f t="shared" si="266"/>
        <v>0</v>
      </c>
      <c r="W115" s="86">
        <f t="shared" si="266"/>
        <v>0</v>
      </c>
      <c r="X115" s="86">
        <f t="shared" si="266"/>
        <v>0</v>
      </c>
      <c r="Y115" s="86">
        <f t="shared" si="266"/>
        <v>0</v>
      </c>
      <c r="Z115" s="86">
        <f t="shared" si="266"/>
        <v>0</v>
      </c>
      <c r="AA115" s="86">
        <f t="shared" si="266"/>
        <v>0</v>
      </c>
      <c r="AB115" s="86">
        <f t="shared" si="266"/>
        <v>0</v>
      </c>
      <c r="AC115" s="86">
        <f t="shared" si="266"/>
        <v>0</v>
      </c>
      <c r="AD115" s="86">
        <f t="shared" si="266"/>
        <v>0</v>
      </c>
      <c r="AE115" s="86">
        <f t="shared" si="266"/>
        <v>0</v>
      </c>
      <c r="AF115" s="86">
        <f t="shared" si="266"/>
        <v>0</v>
      </c>
      <c r="AG115" s="86">
        <f t="shared" si="266"/>
        <v>0</v>
      </c>
      <c r="AH115" s="86">
        <f t="shared" si="266"/>
        <v>0</v>
      </c>
      <c r="AI115" s="86">
        <f t="shared" si="266"/>
        <v>0</v>
      </c>
      <c r="AJ115" s="86">
        <f t="shared" si="266"/>
        <v>0</v>
      </c>
      <c r="AK115" s="86">
        <f t="shared" si="266"/>
        <v>0</v>
      </c>
      <c r="AL115" s="86">
        <f t="shared" si="266"/>
        <v>0</v>
      </c>
      <c r="AM115" s="86">
        <f t="shared" si="266"/>
        <v>0</v>
      </c>
      <c r="AN115" s="86">
        <f t="shared" si="266"/>
        <v>0</v>
      </c>
      <c r="AO115" s="86">
        <f t="shared" si="266"/>
        <v>0</v>
      </c>
      <c r="AP115" s="86">
        <f t="shared" si="266"/>
        <v>0</v>
      </c>
      <c r="AQ115" s="86">
        <f t="shared" si="266"/>
        <v>0</v>
      </c>
      <c r="AR115" s="86">
        <f t="shared" si="266"/>
        <v>0</v>
      </c>
      <c r="AS115" s="86">
        <f t="shared" si="266"/>
        <v>0</v>
      </c>
      <c r="AT115" s="86">
        <f t="shared" si="266"/>
        <v>0</v>
      </c>
      <c r="AU115" s="86">
        <f t="shared" si="266"/>
        <v>0</v>
      </c>
      <c r="AV115" s="86">
        <f t="shared" si="266"/>
        <v>0</v>
      </c>
      <c r="AW115" s="86">
        <f t="shared" si="266"/>
        <v>0</v>
      </c>
      <c r="AX115" s="86">
        <f t="shared" si="266"/>
        <v>0</v>
      </c>
      <c r="AY115" s="86">
        <f t="shared" si="266"/>
        <v>0</v>
      </c>
      <c r="AZ115" s="86">
        <f t="shared" si="266"/>
        <v>0</v>
      </c>
      <c r="BA115" s="86">
        <f t="shared" si="266"/>
        <v>0</v>
      </c>
      <c r="BB115" s="86">
        <f t="shared" si="266"/>
        <v>0</v>
      </c>
      <c r="BC115" s="86">
        <f t="shared" si="266"/>
        <v>0</v>
      </c>
      <c r="BD115" s="86">
        <f t="shared" si="266"/>
        <v>0</v>
      </c>
      <c r="BE115" s="86">
        <f t="shared" si="266"/>
        <v>0</v>
      </c>
      <c r="BF115" s="86">
        <f t="shared" si="266"/>
        <v>0</v>
      </c>
      <c r="BG115" s="86">
        <f t="shared" si="266"/>
        <v>0</v>
      </c>
      <c r="BH115" s="86">
        <f t="shared" si="266"/>
        <v>0</v>
      </c>
      <c r="BI115" s="86">
        <f t="shared" si="266"/>
        <v>0</v>
      </c>
      <c r="BJ115" s="86">
        <f t="shared" si="266"/>
        <v>0</v>
      </c>
      <c r="BK115" s="86">
        <f t="shared" si="266"/>
        <v>0</v>
      </c>
      <c r="BL115" s="86">
        <f t="shared" si="266"/>
        <v>0</v>
      </c>
      <c r="BM115" s="86">
        <f t="shared" si="266"/>
        <v>0</v>
      </c>
      <c r="BN115" s="86">
        <f t="shared" si="266"/>
        <v>0</v>
      </c>
      <c r="BO115" s="86">
        <f t="shared" si="266"/>
        <v>0</v>
      </c>
      <c r="BP115" s="86">
        <f t="shared" si="266"/>
        <v>0</v>
      </c>
      <c r="BQ115" s="86">
        <f t="shared" si="266"/>
        <v>0</v>
      </c>
      <c r="BR115" s="86">
        <f t="shared" si="266"/>
        <v>0</v>
      </c>
      <c r="BS115" s="86">
        <f t="shared" si="266"/>
        <v>0</v>
      </c>
      <c r="BT115" s="86">
        <f t="shared" si="266"/>
        <v>0</v>
      </c>
      <c r="BU115" s="86">
        <f t="shared" si="266"/>
        <v>0</v>
      </c>
      <c r="BV115" s="86">
        <f t="shared" si="266"/>
        <v>0</v>
      </c>
      <c r="BW115" s="86">
        <f t="shared" si="266"/>
        <v>0</v>
      </c>
      <c r="BX115" s="86">
        <f t="shared" si="266"/>
        <v>0</v>
      </c>
      <c r="BY115" s="86">
        <f t="shared" si="266"/>
        <v>0</v>
      </c>
      <c r="BZ115" s="86">
        <f t="shared" si="266"/>
        <v>300.29464285714283</v>
      </c>
      <c r="CA115" s="86">
        <f t="shared" si="266"/>
        <v>0</v>
      </c>
      <c r="CB115" s="86">
        <f t="shared" ref="CB115:DM115" si="267">SUM(CB114:CB114)</f>
        <v>0</v>
      </c>
      <c r="CC115" s="86">
        <f t="shared" si="267"/>
        <v>0</v>
      </c>
      <c r="CD115" s="86">
        <f t="shared" si="267"/>
        <v>0</v>
      </c>
      <c r="CE115" s="86">
        <f t="shared" si="267"/>
        <v>0</v>
      </c>
      <c r="CF115" s="86">
        <f t="shared" si="267"/>
        <v>0</v>
      </c>
      <c r="CG115" s="86">
        <f t="shared" si="267"/>
        <v>0</v>
      </c>
      <c r="CH115" s="86">
        <f t="shared" si="267"/>
        <v>0</v>
      </c>
      <c r="CI115" s="86">
        <f t="shared" si="267"/>
        <v>0</v>
      </c>
      <c r="CJ115" s="86">
        <f t="shared" si="267"/>
        <v>0</v>
      </c>
      <c r="CK115" s="86">
        <f t="shared" si="267"/>
        <v>0</v>
      </c>
      <c r="CL115" s="86">
        <f t="shared" si="267"/>
        <v>0</v>
      </c>
      <c r="CM115" s="86">
        <f t="shared" si="267"/>
        <v>0</v>
      </c>
      <c r="CN115" s="86">
        <f t="shared" si="267"/>
        <v>0</v>
      </c>
      <c r="CO115" s="86">
        <f t="shared" si="267"/>
        <v>0</v>
      </c>
      <c r="CP115" s="86">
        <f t="shared" si="267"/>
        <v>0</v>
      </c>
      <c r="CQ115" s="86">
        <f t="shared" si="267"/>
        <v>0</v>
      </c>
      <c r="CR115" s="86">
        <f t="shared" si="267"/>
        <v>0</v>
      </c>
      <c r="CS115" s="86">
        <f t="shared" si="267"/>
        <v>0</v>
      </c>
      <c r="CT115" s="86">
        <f t="shared" si="267"/>
        <v>0</v>
      </c>
      <c r="CU115" s="86">
        <f t="shared" si="267"/>
        <v>0</v>
      </c>
      <c r="CV115" s="86">
        <f t="shared" si="267"/>
        <v>0</v>
      </c>
      <c r="CW115" s="86">
        <f t="shared" si="267"/>
        <v>0</v>
      </c>
      <c r="CX115" s="86">
        <f t="shared" si="267"/>
        <v>0</v>
      </c>
      <c r="CY115" s="86">
        <f t="shared" si="267"/>
        <v>0</v>
      </c>
      <c r="CZ115" s="86">
        <f t="shared" si="267"/>
        <v>0</v>
      </c>
      <c r="DA115" s="86">
        <f t="shared" si="267"/>
        <v>0</v>
      </c>
      <c r="DB115" s="86">
        <f t="shared" si="267"/>
        <v>0</v>
      </c>
      <c r="DC115" s="86">
        <f t="shared" si="267"/>
        <v>0</v>
      </c>
      <c r="DD115" s="86">
        <f t="shared" si="267"/>
        <v>0</v>
      </c>
      <c r="DE115" s="86">
        <f t="shared" si="267"/>
        <v>0</v>
      </c>
      <c r="DF115" s="86">
        <f t="shared" si="267"/>
        <v>0</v>
      </c>
      <c r="DG115" s="86">
        <f t="shared" si="267"/>
        <v>0</v>
      </c>
      <c r="DH115" s="86">
        <f t="shared" si="267"/>
        <v>0</v>
      </c>
      <c r="DI115" s="86">
        <f t="shared" si="267"/>
        <v>0</v>
      </c>
      <c r="DJ115" s="86">
        <f t="shared" si="267"/>
        <v>0</v>
      </c>
      <c r="DK115" s="86">
        <f t="shared" si="267"/>
        <v>0</v>
      </c>
      <c r="DL115" s="86">
        <f t="shared" si="267"/>
        <v>0</v>
      </c>
      <c r="DM115" s="86">
        <f t="shared" si="267"/>
        <v>0</v>
      </c>
      <c r="DN115" s="76">
        <f t="shared" si="245"/>
        <v>333</v>
      </c>
      <c r="DO115" s="76">
        <f t="shared" si="246"/>
        <v>0</v>
      </c>
    </row>
    <row r="116" spans="1:119" ht="13.5" customHeight="1" x14ac:dyDescent="0.25">
      <c r="A116" s="64">
        <v>45901</v>
      </c>
      <c r="B116" s="65">
        <v>4153</v>
      </c>
      <c r="C116" s="65">
        <v>6736</v>
      </c>
      <c r="D116" s="66" t="s">
        <v>463</v>
      </c>
      <c r="E116" s="67" t="s">
        <v>507</v>
      </c>
      <c r="F116" s="67"/>
      <c r="G116" s="67"/>
      <c r="H116" s="68"/>
      <c r="I116" s="69" t="s">
        <v>508</v>
      </c>
      <c r="J116" s="66" t="s">
        <v>509</v>
      </c>
      <c r="K116" s="70">
        <v>1</v>
      </c>
      <c r="L116" s="70">
        <v>30</v>
      </c>
      <c r="M116" s="71">
        <f t="shared" ref="M116" si="268">K116*L116</f>
        <v>30</v>
      </c>
      <c r="N116" s="66"/>
      <c r="O116" s="72" t="s">
        <v>304</v>
      </c>
      <c r="P116" s="73"/>
      <c r="Q116" s="74"/>
      <c r="R116" s="75">
        <f t="shared" ref="R116" si="269">M116+P116-Q116</f>
        <v>30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75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75"/>
      <c r="AQ116" s="66"/>
      <c r="AR116" s="66"/>
      <c r="AS116" s="66"/>
      <c r="AT116" s="75"/>
      <c r="AU116" s="66"/>
      <c r="AV116" s="66"/>
      <c r="AW116" s="66"/>
      <c r="AX116" s="66"/>
      <c r="AY116" s="66"/>
      <c r="AZ116" s="75"/>
      <c r="BA116" s="66"/>
      <c r="BB116" s="75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75"/>
      <c r="BV116" s="66"/>
      <c r="BW116" s="66"/>
      <c r="BX116" s="75"/>
      <c r="BY116" s="66"/>
      <c r="BZ116" s="75"/>
      <c r="CA116" s="66"/>
      <c r="CB116" s="75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75"/>
      <c r="CT116" s="66"/>
      <c r="CU116" s="66"/>
      <c r="CV116" s="66"/>
      <c r="CW116" s="66"/>
      <c r="CX116" s="66"/>
      <c r="CY116" s="75"/>
      <c r="CZ116" s="66"/>
      <c r="DA116" s="75"/>
      <c r="DB116" s="75"/>
      <c r="DC116" s="75"/>
      <c r="DD116" s="75"/>
      <c r="DE116" s="75"/>
      <c r="DF116" s="75"/>
      <c r="DG116" s="66"/>
      <c r="DH116" s="75"/>
      <c r="DI116" s="66"/>
      <c r="DJ116" s="66"/>
      <c r="DK116" s="66"/>
      <c r="DL116" s="66"/>
      <c r="DM116" s="66"/>
      <c r="DN116" s="76">
        <f t="shared" si="245"/>
        <v>30</v>
      </c>
      <c r="DO116" s="76">
        <f t="shared" si="246"/>
        <v>0</v>
      </c>
    </row>
    <row r="117" spans="1:119" ht="13.5" customHeight="1" x14ac:dyDescent="0.25">
      <c r="A117" s="80"/>
      <c r="B117" s="81"/>
      <c r="C117" s="82"/>
      <c r="D117" s="83"/>
      <c r="E117" s="83"/>
      <c r="F117" s="83"/>
      <c r="G117" s="83"/>
      <c r="H117" s="84"/>
      <c r="I117" s="81"/>
      <c r="J117" s="83"/>
      <c r="K117" s="85"/>
      <c r="L117" s="85"/>
      <c r="M117" s="86">
        <f>SUM(M116:M116)</f>
        <v>30</v>
      </c>
      <c r="N117" s="86"/>
      <c r="O117" s="85" t="s">
        <v>304</v>
      </c>
      <c r="P117" s="86"/>
      <c r="Q117" s="86"/>
      <c r="R117" s="86">
        <f t="shared" ref="R117:CC117" si="270">SUM(R116:R116)</f>
        <v>30</v>
      </c>
      <c r="S117" s="86">
        <f t="shared" si="270"/>
        <v>0</v>
      </c>
      <c r="T117" s="86">
        <f t="shared" si="270"/>
        <v>0</v>
      </c>
      <c r="U117" s="86">
        <f t="shared" si="270"/>
        <v>0</v>
      </c>
      <c r="V117" s="86">
        <f t="shared" si="270"/>
        <v>0</v>
      </c>
      <c r="W117" s="86">
        <f t="shared" si="270"/>
        <v>0</v>
      </c>
      <c r="X117" s="86">
        <f t="shared" si="270"/>
        <v>0</v>
      </c>
      <c r="Y117" s="86">
        <f t="shared" si="270"/>
        <v>0</v>
      </c>
      <c r="Z117" s="86">
        <f t="shared" si="270"/>
        <v>0</v>
      </c>
      <c r="AA117" s="86">
        <f t="shared" si="270"/>
        <v>0</v>
      </c>
      <c r="AB117" s="86">
        <f t="shared" si="270"/>
        <v>0</v>
      </c>
      <c r="AC117" s="86">
        <f t="shared" si="270"/>
        <v>0</v>
      </c>
      <c r="AD117" s="86">
        <f t="shared" si="270"/>
        <v>0</v>
      </c>
      <c r="AE117" s="86">
        <f t="shared" si="270"/>
        <v>0</v>
      </c>
      <c r="AF117" s="86">
        <f t="shared" si="270"/>
        <v>0</v>
      </c>
      <c r="AG117" s="86">
        <f t="shared" si="270"/>
        <v>0</v>
      </c>
      <c r="AH117" s="86">
        <f t="shared" si="270"/>
        <v>0</v>
      </c>
      <c r="AI117" s="86">
        <f t="shared" si="270"/>
        <v>0</v>
      </c>
      <c r="AJ117" s="86">
        <f t="shared" si="270"/>
        <v>0</v>
      </c>
      <c r="AK117" s="86">
        <f t="shared" si="270"/>
        <v>0</v>
      </c>
      <c r="AL117" s="86">
        <f t="shared" si="270"/>
        <v>0</v>
      </c>
      <c r="AM117" s="86">
        <f t="shared" si="270"/>
        <v>0</v>
      </c>
      <c r="AN117" s="86">
        <f t="shared" si="270"/>
        <v>0</v>
      </c>
      <c r="AO117" s="86">
        <f t="shared" si="270"/>
        <v>0</v>
      </c>
      <c r="AP117" s="86">
        <f t="shared" si="270"/>
        <v>0</v>
      </c>
      <c r="AQ117" s="86">
        <f t="shared" si="270"/>
        <v>0</v>
      </c>
      <c r="AR117" s="86">
        <f t="shared" si="270"/>
        <v>0</v>
      </c>
      <c r="AS117" s="86">
        <f t="shared" si="270"/>
        <v>0</v>
      </c>
      <c r="AT117" s="86">
        <f t="shared" si="270"/>
        <v>0</v>
      </c>
      <c r="AU117" s="86">
        <f t="shared" si="270"/>
        <v>0</v>
      </c>
      <c r="AV117" s="86">
        <f t="shared" si="270"/>
        <v>0</v>
      </c>
      <c r="AW117" s="86">
        <f t="shared" si="270"/>
        <v>0</v>
      </c>
      <c r="AX117" s="86">
        <f t="shared" si="270"/>
        <v>0</v>
      </c>
      <c r="AY117" s="86">
        <f t="shared" si="270"/>
        <v>0</v>
      </c>
      <c r="AZ117" s="86">
        <f t="shared" si="270"/>
        <v>0</v>
      </c>
      <c r="BA117" s="86">
        <f t="shared" si="270"/>
        <v>0</v>
      </c>
      <c r="BB117" s="86">
        <f t="shared" si="270"/>
        <v>0</v>
      </c>
      <c r="BC117" s="86">
        <f t="shared" si="270"/>
        <v>0</v>
      </c>
      <c r="BD117" s="86">
        <f t="shared" si="270"/>
        <v>0</v>
      </c>
      <c r="BE117" s="86">
        <f t="shared" si="270"/>
        <v>0</v>
      </c>
      <c r="BF117" s="86">
        <f t="shared" si="270"/>
        <v>0</v>
      </c>
      <c r="BG117" s="86">
        <f t="shared" si="270"/>
        <v>0</v>
      </c>
      <c r="BH117" s="86">
        <f t="shared" si="270"/>
        <v>0</v>
      </c>
      <c r="BI117" s="86">
        <f t="shared" si="270"/>
        <v>0</v>
      </c>
      <c r="BJ117" s="86">
        <f t="shared" si="270"/>
        <v>0</v>
      </c>
      <c r="BK117" s="86">
        <f t="shared" si="270"/>
        <v>0</v>
      </c>
      <c r="BL117" s="86">
        <f t="shared" si="270"/>
        <v>0</v>
      </c>
      <c r="BM117" s="86">
        <f t="shared" si="270"/>
        <v>0</v>
      </c>
      <c r="BN117" s="86">
        <f t="shared" si="270"/>
        <v>0</v>
      </c>
      <c r="BO117" s="86">
        <f t="shared" si="270"/>
        <v>0</v>
      </c>
      <c r="BP117" s="86">
        <f t="shared" si="270"/>
        <v>0</v>
      </c>
      <c r="BQ117" s="86">
        <f t="shared" si="270"/>
        <v>0</v>
      </c>
      <c r="BR117" s="86">
        <f t="shared" si="270"/>
        <v>0</v>
      </c>
      <c r="BS117" s="86">
        <f t="shared" si="270"/>
        <v>0</v>
      </c>
      <c r="BT117" s="86">
        <f t="shared" si="270"/>
        <v>0</v>
      </c>
      <c r="BU117" s="86">
        <f t="shared" si="270"/>
        <v>0</v>
      </c>
      <c r="BV117" s="86">
        <f t="shared" si="270"/>
        <v>0</v>
      </c>
      <c r="BW117" s="86">
        <f t="shared" si="270"/>
        <v>0</v>
      </c>
      <c r="BX117" s="86">
        <f t="shared" si="270"/>
        <v>0</v>
      </c>
      <c r="BY117" s="86">
        <f t="shared" si="270"/>
        <v>0</v>
      </c>
      <c r="BZ117" s="86">
        <f t="shared" si="270"/>
        <v>0</v>
      </c>
      <c r="CA117" s="86">
        <f t="shared" si="270"/>
        <v>0</v>
      </c>
      <c r="CB117" s="86">
        <f t="shared" si="270"/>
        <v>0</v>
      </c>
      <c r="CC117" s="86">
        <f t="shared" si="270"/>
        <v>0</v>
      </c>
      <c r="CD117" s="86">
        <f t="shared" ref="CD117:DM117" si="271">SUM(CD116:CD116)</f>
        <v>0</v>
      </c>
      <c r="CE117" s="86">
        <f t="shared" si="271"/>
        <v>0</v>
      </c>
      <c r="CF117" s="86">
        <f t="shared" si="271"/>
        <v>0</v>
      </c>
      <c r="CG117" s="86">
        <f t="shared" si="271"/>
        <v>0</v>
      </c>
      <c r="CH117" s="86">
        <f t="shared" si="271"/>
        <v>0</v>
      </c>
      <c r="CI117" s="86">
        <f t="shared" si="271"/>
        <v>0</v>
      </c>
      <c r="CJ117" s="86">
        <f t="shared" si="271"/>
        <v>0</v>
      </c>
      <c r="CK117" s="86">
        <f t="shared" si="271"/>
        <v>0</v>
      </c>
      <c r="CL117" s="86">
        <f t="shared" si="271"/>
        <v>0</v>
      </c>
      <c r="CM117" s="86">
        <f t="shared" si="271"/>
        <v>0</v>
      </c>
      <c r="CN117" s="86">
        <f t="shared" si="271"/>
        <v>0</v>
      </c>
      <c r="CO117" s="86">
        <f t="shared" si="271"/>
        <v>0</v>
      </c>
      <c r="CP117" s="86">
        <f t="shared" si="271"/>
        <v>0</v>
      </c>
      <c r="CQ117" s="86">
        <f t="shared" si="271"/>
        <v>0</v>
      </c>
      <c r="CR117" s="86">
        <f t="shared" si="271"/>
        <v>0</v>
      </c>
      <c r="CS117" s="86">
        <f t="shared" si="271"/>
        <v>0</v>
      </c>
      <c r="CT117" s="86">
        <f t="shared" si="271"/>
        <v>0</v>
      </c>
      <c r="CU117" s="86">
        <f t="shared" si="271"/>
        <v>0</v>
      </c>
      <c r="CV117" s="86">
        <f t="shared" si="271"/>
        <v>0</v>
      </c>
      <c r="CW117" s="86">
        <f t="shared" si="271"/>
        <v>0</v>
      </c>
      <c r="CX117" s="86">
        <f t="shared" si="271"/>
        <v>0</v>
      </c>
      <c r="CY117" s="86">
        <f t="shared" si="271"/>
        <v>0</v>
      </c>
      <c r="CZ117" s="86">
        <f t="shared" si="271"/>
        <v>0</v>
      </c>
      <c r="DA117" s="86">
        <f t="shared" si="271"/>
        <v>0</v>
      </c>
      <c r="DB117" s="86">
        <f t="shared" si="271"/>
        <v>0</v>
      </c>
      <c r="DC117" s="86">
        <f t="shared" si="271"/>
        <v>0</v>
      </c>
      <c r="DD117" s="86">
        <f t="shared" si="271"/>
        <v>0</v>
      </c>
      <c r="DE117" s="86">
        <f t="shared" si="271"/>
        <v>0</v>
      </c>
      <c r="DF117" s="86">
        <f t="shared" si="271"/>
        <v>0</v>
      </c>
      <c r="DG117" s="86">
        <f t="shared" si="271"/>
        <v>0</v>
      </c>
      <c r="DH117" s="86">
        <f t="shared" si="271"/>
        <v>0</v>
      </c>
      <c r="DI117" s="86">
        <f t="shared" si="271"/>
        <v>0</v>
      </c>
      <c r="DJ117" s="86">
        <f t="shared" si="271"/>
        <v>0</v>
      </c>
      <c r="DK117" s="86">
        <f t="shared" si="271"/>
        <v>0</v>
      </c>
      <c r="DL117" s="86">
        <f t="shared" si="271"/>
        <v>0</v>
      </c>
      <c r="DM117" s="86">
        <f t="shared" si="271"/>
        <v>0</v>
      </c>
      <c r="DN117" s="76">
        <f t="shared" si="245"/>
        <v>30</v>
      </c>
      <c r="DO117" s="76">
        <f t="shared" si="246"/>
        <v>0</v>
      </c>
    </row>
    <row r="118" spans="1:119" s="87" customFormat="1" ht="13.5" customHeight="1" x14ac:dyDescent="0.25">
      <c r="A118" s="64">
        <v>45901</v>
      </c>
      <c r="B118" s="65">
        <v>4153</v>
      </c>
      <c r="C118" s="65">
        <v>6737</v>
      </c>
      <c r="D118" s="66" t="s">
        <v>463</v>
      </c>
      <c r="E118" s="67" t="s">
        <v>507</v>
      </c>
      <c r="F118" s="67"/>
      <c r="G118" s="67"/>
      <c r="H118" s="68"/>
      <c r="I118" s="69" t="s">
        <v>510</v>
      </c>
      <c r="J118" s="66" t="s">
        <v>509</v>
      </c>
      <c r="K118" s="70">
        <v>4</v>
      </c>
      <c r="L118" s="70">
        <v>30</v>
      </c>
      <c r="M118" s="71">
        <f t="shared" ref="M118" si="272">K118*L118</f>
        <v>120</v>
      </c>
      <c r="N118" s="66"/>
      <c r="O118" s="72" t="s">
        <v>304</v>
      </c>
      <c r="P118" s="73"/>
      <c r="Q118" s="74"/>
      <c r="R118" s="75">
        <f t="shared" ref="R118" si="273">M118+P118-Q118</f>
        <v>120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75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75"/>
      <c r="AQ118" s="66"/>
      <c r="AR118" s="66"/>
      <c r="AS118" s="66"/>
      <c r="AT118" s="75"/>
      <c r="AU118" s="66"/>
      <c r="AV118" s="66"/>
      <c r="AW118" s="66"/>
      <c r="AX118" s="66"/>
      <c r="AY118" s="66"/>
      <c r="AZ118" s="75"/>
      <c r="BA118" s="66"/>
      <c r="BB118" s="75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75"/>
      <c r="BV118" s="66"/>
      <c r="BW118" s="66"/>
      <c r="BX118" s="75"/>
      <c r="BY118" s="66"/>
      <c r="BZ118" s="75"/>
      <c r="CA118" s="66"/>
      <c r="CB118" s="75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75"/>
      <c r="CT118" s="66"/>
      <c r="CU118" s="66"/>
      <c r="CV118" s="66"/>
      <c r="CW118" s="66"/>
      <c r="CX118" s="66"/>
      <c r="CY118" s="75"/>
      <c r="CZ118" s="66"/>
      <c r="DA118" s="75"/>
      <c r="DB118" s="75"/>
      <c r="DC118" s="75"/>
      <c r="DD118" s="75"/>
      <c r="DE118" s="75"/>
      <c r="DF118" s="75"/>
      <c r="DG118" s="66"/>
      <c r="DH118" s="75"/>
      <c r="DI118" s="66"/>
      <c r="DJ118" s="66"/>
      <c r="DK118" s="66"/>
      <c r="DL118" s="66"/>
      <c r="DM118" s="66"/>
      <c r="DN118" s="76">
        <f t="shared" si="245"/>
        <v>120</v>
      </c>
      <c r="DO118" s="76">
        <f t="shared" si="246"/>
        <v>0</v>
      </c>
    </row>
    <row r="119" spans="1:119" ht="13.5" customHeight="1" x14ac:dyDescent="0.25">
      <c r="A119" s="80"/>
      <c r="B119" s="81"/>
      <c r="C119" s="82"/>
      <c r="D119" s="83"/>
      <c r="E119" s="83"/>
      <c r="F119" s="83"/>
      <c r="G119" s="83"/>
      <c r="H119" s="84"/>
      <c r="I119" s="81"/>
      <c r="J119" s="83"/>
      <c r="K119" s="85"/>
      <c r="L119" s="85"/>
      <c r="M119" s="86">
        <f>SUM(M118:M118)</f>
        <v>120</v>
      </c>
      <c r="N119" s="86"/>
      <c r="O119" s="85" t="s">
        <v>304</v>
      </c>
      <c r="P119" s="86"/>
      <c r="Q119" s="86"/>
      <c r="R119" s="86">
        <f t="shared" ref="R119:CC119" si="274">SUM(R118:R118)</f>
        <v>120</v>
      </c>
      <c r="S119" s="86">
        <f t="shared" si="274"/>
        <v>0</v>
      </c>
      <c r="T119" s="86">
        <f t="shared" si="274"/>
        <v>0</v>
      </c>
      <c r="U119" s="86">
        <f t="shared" si="274"/>
        <v>0</v>
      </c>
      <c r="V119" s="86">
        <f t="shared" si="274"/>
        <v>0</v>
      </c>
      <c r="W119" s="86">
        <f t="shared" si="274"/>
        <v>0</v>
      </c>
      <c r="X119" s="86">
        <f t="shared" si="274"/>
        <v>0</v>
      </c>
      <c r="Y119" s="86">
        <f t="shared" si="274"/>
        <v>0</v>
      </c>
      <c r="Z119" s="86">
        <f t="shared" si="274"/>
        <v>0</v>
      </c>
      <c r="AA119" s="86">
        <f t="shared" si="274"/>
        <v>0</v>
      </c>
      <c r="AB119" s="86">
        <f t="shared" si="274"/>
        <v>0</v>
      </c>
      <c r="AC119" s="86">
        <f t="shared" si="274"/>
        <v>0</v>
      </c>
      <c r="AD119" s="86">
        <f t="shared" si="274"/>
        <v>0</v>
      </c>
      <c r="AE119" s="86">
        <f t="shared" si="274"/>
        <v>0</v>
      </c>
      <c r="AF119" s="86">
        <f t="shared" si="274"/>
        <v>0</v>
      </c>
      <c r="AG119" s="86">
        <f t="shared" si="274"/>
        <v>0</v>
      </c>
      <c r="AH119" s="86">
        <f t="shared" si="274"/>
        <v>0</v>
      </c>
      <c r="AI119" s="86">
        <f t="shared" si="274"/>
        <v>0</v>
      </c>
      <c r="AJ119" s="86">
        <f t="shared" si="274"/>
        <v>0</v>
      </c>
      <c r="AK119" s="86">
        <f t="shared" si="274"/>
        <v>0</v>
      </c>
      <c r="AL119" s="86">
        <f t="shared" si="274"/>
        <v>0</v>
      </c>
      <c r="AM119" s="86">
        <f t="shared" si="274"/>
        <v>0</v>
      </c>
      <c r="AN119" s="86">
        <f t="shared" si="274"/>
        <v>0</v>
      </c>
      <c r="AO119" s="86">
        <f t="shared" si="274"/>
        <v>0</v>
      </c>
      <c r="AP119" s="86">
        <f t="shared" si="274"/>
        <v>0</v>
      </c>
      <c r="AQ119" s="86">
        <f t="shared" si="274"/>
        <v>0</v>
      </c>
      <c r="AR119" s="86">
        <f t="shared" si="274"/>
        <v>0</v>
      </c>
      <c r="AS119" s="86">
        <f t="shared" si="274"/>
        <v>0</v>
      </c>
      <c r="AT119" s="86">
        <f t="shared" si="274"/>
        <v>0</v>
      </c>
      <c r="AU119" s="86">
        <f t="shared" si="274"/>
        <v>0</v>
      </c>
      <c r="AV119" s="86">
        <f t="shared" si="274"/>
        <v>0</v>
      </c>
      <c r="AW119" s="86">
        <f t="shared" si="274"/>
        <v>0</v>
      </c>
      <c r="AX119" s="86">
        <f t="shared" si="274"/>
        <v>0</v>
      </c>
      <c r="AY119" s="86">
        <f t="shared" si="274"/>
        <v>0</v>
      </c>
      <c r="AZ119" s="86">
        <f t="shared" si="274"/>
        <v>0</v>
      </c>
      <c r="BA119" s="86">
        <f t="shared" si="274"/>
        <v>0</v>
      </c>
      <c r="BB119" s="86">
        <f t="shared" si="274"/>
        <v>0</v>
      </c>
      <c r="BC119" s="86">
        <f t="shared" si="274"/>
        <v>0</v>
      </c>
      <c r="BD119" s="86">
        <f t="shared" si="274"/>
        <v>0</v>
      </c>
      <c r="BE119" s="86">
        <f t="shared" si="274"/>
        <v>0</v>
      </c>
      <c r="BF119" s="86">
        <f t="shared" si="274"/>
        <v>0</v>
      </c>
      <c r="BG119" s="86">
        <f t="shared" si="274"/>
        <v>0</v>
      </c>
      <c r="BH119" s="86">
        <f t="shared" si="274"/>
        <v>0</v>
      </c>
      <c r="BI119" s="86">
        <f t="shared" si="274"/>
        <v>0</v>
      </c>
      <c r="BJ119" s="86">
        <f t="shared" si="274"/>
        <v>0</v>
      </c>
      <c r="BK119" s="86">
        <f t="shared" si="274"/>
        <v>0</v>
      </c>
      <c r="BL119" s="86">
        <f t="shared" si="274"/>
        <v>0</v>
      </c>
      <c r="BM119" s="86">
        <f t="shared" si="274"/>
        <v>0</v>
      </c>
      <c r="BN119" s="86">
        <f t="shared" si="274"/>
        <v>0</v>
      </c>
      <c r="BO119" s="86">
        <f t="shared" si="274"/>
        <v>0</v>
      </c>
      <c r="BP119" s="86">
        <f t="shared" si="274"/>
        <v>0</v>
      </c>
      <c r="BQ119" s="86">
        <f t="shared" si="274"/>
        <v>0</v>
      </c>
      <c r="BR119" s="86">
        <f t="shared" si="274"/>
        <v>0</v>
      </c>
      <c r="BS119" s="86">
        <f t="shared" si="274"/>
        <v>0</v>
      </c>
      <c r="BT119" s="86">
        <f t="shared" si="274"/>
        <v>0</v>
      </c>
      <c r="BU119" s="86">
        <f t="shared" si="274"/>
        <v>0</v>
      </c>
      <c r="BV119" s="86">
        <f t="shared" si="274"/>
        <v>0</v>
      </c>
      <c r="BW119" s="86">
        <f t="shared" si="274"/>
        <v>0</v>
      </c>
      <c r="BX119" s="86">
        <f t="shared" si="274"/>
        <v>0</v>
      </c>
      <c r="BY119" s="86">
        <f t="shared" si="274"/>
        <v>0</v>
      </c>
      <c r="BZ119" s="86">
        <f t="shared" si="274"/>
        <v>0</v>
      </c>
      <c r="CA119" s="86">
        <f t="shared" si="274"/>
        <v>0</v>
      </c>
      <c r="CB119" s="86">
        <f t="shared" si="274"/>
        <v>0</v>
      </c>
      <c r="CC119" s="86">
        <f t="shared" si="274"/>
        <v>0</v>
      </c>
      <c r="CD119" s="86">
        <f t="shared" ref="CD119:DM119" si="275">SUM(CD118:CD118)</f>
        <v>0</v>
      </c>
      <c r="CE119" s="86">
        <f t="shared" si="275"/>
        <v>0</v>
      </c>
      <c r="CF119" s="86">
        <f t="shared" si="275"/>
        <v>0</v>
      </c>
      <c r="CG119" s="86">
        <f t="shared" si="275"/>
        <v>0</v>
      </c>
      <c r="CH119" s="86">
        <f t="shared" si="275"/>
        <v>0</v>
      </c>
      <c r="CI119" s="86">
        <f t="shared" si="275"/>
        <v>0</v>
      </c>
      <c r="CJ119" s="86">
        <f t="shared" si="275"/>
        <v>0</v>
      </c>
      <c r="CK119" s="86">
        <f t="shared" si="275"/>
        <v>0</v>
      </c>
      <c r="CL119" s="86">
        <f t="shared" si="275"/>
        <v>0</v>
      </c>
      <c r="CM119" s="86">
        <f t="shared" si="275"/>
        <v>0</v>
      </c>
      <c r="CN119" s="86">
        <f t="shared" si="275"/>
        <v>0</v>
      </c>
      <c r="CO119" s="86">
        <f t="shared" si="275"/>
        <v>0</v>
      </c>
      <c r="CP119" s="86">
        <f t="shared" si="275"/>
        <v>0</v>
      </c>
      <c r="CQ119" s="86">
        <f t="shared" si="275"/>
        <v>0</v>
      </c>
      <c r="CR119" s="86">
        <f t="shared" si="275"/>
        <v>0</v>
      </c>
      <c r="CS119" s="86">
        <f t="shared" si="275"/>
        <v>0</v>
      </c>
      <c r="CT119" s="86">
        <f t="shared" si="275"/>
        <v>0</v>
      </c>
      <c r="CU119" s="86">
        <f t="shared" si="275"/>
        <v>0</v>
      </c>
      <c r="CV119" s="86">
        <f t="shared" si="275"/>
        <v>0</v>
      </c>
      <c r="CW119" s="86">
        <f t="shared" si="275"/>
        <v>0</v>
      </c>
      <c r="CX119" s="86">
        <f t="shared" si="275"/>
        <v>0</v>
      </c>
      <c r="CY119" s="86">
        <f t="shared" si="275"/>
        <v>0</v>
      </c>
      <c r="CZ119" s="86">
        <f t="shared" si="275"/>
        <v>0</v>
      </c>
      <c r="DA119" s="86">
        <f t="shared" si="275"/>
        <v>0</v>
      </c>
      <c r="DB119" s="86">
        <f t="shared" si="275"/>
        <v>0</v>
      </c>
      <c r="DC119" s="86">
        <f t="shared" si="275"/>
        <v>0</v>
      </c>
      <c r="DD119" s="86">
        <f t="shared" si="275"/>
        <v>0</v>
      </c>
      <c r="DE119" s="86">
        <f t="shared" si="275"/>
        <v>0</v>
      </c>
      <c r="DF119" s="86">
        <f t="shared" si="275"/>
        <v>0</v>
      </c>
      <c r="DG119" s="86">
        <f t="shared" si="275"/>
        <v>0</v>
      </c>
      <c r="DH119" s="86">
        <f t="shared" si="275"/>
        <v>0</v>
      </c>
      <c r="DI119" s="86">
        <f t="shared" si="275"/>
        <v>0</v>
      </c>
      <c r="DJ119" s="86">
        <f t="shared" si="275"/>
        <v>0</v>
      </c>
      <c r="DK119" s="86">
        <f t="shared" si="275"/>
        <v>0</v>
      </c>
      <c r="DL119" s="86">
        <f t="shared" si="275"/>
        <v>0</v>
      </c>
      <c r="DM119" s="86">
        <f t="shared" si="275"/>
        <v>0</v>
      </c>
      <c r="DN119" s="76">
        <f t="shared" si="245"/>
        <v>120</v>
      </c>
      <c r="DO119" s="76">
        <f t="shared" si="246"/>
        <v>0</v>
      </c>
    </row>
    <row r="120" spans="1:119" s="87" customFormat="1" ht="13.5" customHeight="1" x14ac:dyDescent="0.25">
      <c r="A120" s="64">
        <v>45898</v>
      </c>
      <c r="B120" s="65">
        <v>4153</v>
      </c>
      <c r="C120" s="65">
        <v>6738</v>
      </c>
      <c r="D120" s="66" t="s">
        <v>463</v>
      </c>
      <c r="E120" s="67" t="s">
        <v>511</v>
      </c>
      <c r="F120" s="67"/>
      <c r="G120" s="67"/>
      <c r="H120" s="68"/>
      <c r="I120" s="69" t="s">
        <v>512</v>
      </c>
      <c r="J120" s="66" t="s">
        <v>513</v>
      </c>
      <c r="K120" s="70">
        <v>10</v>
      </c>
      <c r="L120" s="70">
        <v>45</v>
      </c>
      <c r="M120" s="71">
        <f t="shared" ref="M120" si="276">K120*L120</f>
        <v>450</v>
      </c>
      <c r="N120" s="66"/>
      <c r="O120" s="72" t="s">
        <v>304</v>
      </c>
      <c r="P120" s="73"/>
      <c r="Q120" s="74"/>
      <c r="R120" s="75">
        <f t="shared" ref="R120" si="277">M120+P120-Q120</f>
        <v>450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75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75"/>
      <c r="AQ120" s="66"/>
      <c r="AR120" s="66"/>
      <c r="AS120" s="66"/>
      <c r="AT120" s="75"/>
      <c r="AU120" s="66"/>
      <c r="AV120" s="66"/>
      <c r="AW120" s="66"/>
      <c r="AX120" s="66"/>
      <c r="AY120" s="66"/>
      <c r="AZ120" s="75"/>
      <c r="BA120" s="66"/>
      <c r="BB120" s="75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75"/>
      <c r="BV120" s="66"/>
      <c r="BW120" s="66"/>
      <c r="BX120" s="75"/>
      <c r="BY120" s="66"/>
      <c r="BZ120" s="75"/>
      <c r="CA120" s="66"/>
      <c r="CB120" s="75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75"/>
      <c r="CT120" s="66"/>
      <c r="CU120" s="66"/>
      <c r="CV120" s="66"/>
      <c r="CW120" s="66"/>
      <c r="CX120" s="66"/>
      <c r="CY120" s="75"/>
      <c r="CZ120" s="66"/>
      <c r="DA120" s="75"/>
      <c r="DB120" s="75"/>
      <c r="DC120" s="75"/>
      <c r="DD120" s="75"/>
      <c r="DE120" s="75"/>
      <c r="DF120" s="75"/>
      <c r="DG120" s="66"/>
      <c r="DH120" s="75"/>
      <c r="DI120" s="66"/>
      <c r="DJ120" s="66"/>
      <c r="DK120" s="66"/>
      <c r="DL120" s="66"/>
      <c r="DM120" s="66"/>
      <c r="DN120" s="76">
        <f t="shared" si="245"/>
        <v>450</v>
      </c>
      <c r="DO120" s="76">
        <f t="shared" si="246"/>
        <v>0</v>
      </c>
    </row>
    <row r="121" spans="1:119" ht="13.5" customHeight="1" x14ac:dyDescent="0.25">
      <c r="A121" s="80"/>
      <c r="B121" s="81"/>
      <c r="C121" s="82"/>
      <c r="D121" s="83"/>
      <c r="E121" s="83"/>
      <c r="F121" s="83"/>
      <c r="G121" s="83"/>
      <c r="H121" s="84"/>
      <c r="I121" s="81"/>
      <c r="J121" s="83"/>
      <c r="K121" s="85"/>
      <c r="L121" s="85"/>
      <c r="M121" s="86">
        <f>SUM(M120:M120)</f>
        <v>450</v>
      </c>
      <c r="N121" s="86"/>
      <c r="O121" s="85" t="s">
        <v>304</v>
      </c>
      <c r="P121" s="86"/>
      <c r="Q121" s="86"/>
      <c r="R121" s="86">
        <f t="shared" ref="R121:CC121" si="278">SUM(R120:R120)</f>
        <v>450</v>
      </c>
      <c r="S121" s="86">
        <f t="shared" si="278"/>
        <v>0</v>
      </c>
      <c r="T121" s="86">
        <f t="shared" si="278"/>
        <v>0</v>
      </c>
      <c r="U121" s="86">
        <f t="shared" si="278"/>
        <v>0</v>
      </c>
      <c r="V121" s="86">
        <f t="shared" si="278"/>
        <v>0</v>
      </c>
      <c r="W121" s="86">
        <f t="shared" si="278"/>
        <v>0</v>
      </c>
      <c r="X121" s="86">
        <f t="shared" si="278"/>
        <v>0</v>
      </c>
      <c r="Y121" s="86">
        <f t="shared" si="278"/>
        <v>0</v>
      </c>
      <c r="Z121" s="86">
        <f t="shared" si="278"/>
        <v>0</v>
      </c>
      <c r="AA121" s="86">
        <f t="shared" si="278"/>
        <v>0</v>
      </c>
      <c r="AB121" s="86">
        <f t="shared" si="278"/>
        <v>0</v>
      </c>
      <c r="AC121" s="86">
        <f t="shared" si="278"/>
        <v>0</v>
      </c>
      <c r="AD121" s="86">
        <f t="shared" si="278"/>
        <v>0</v>
      </c>
      <c r="AE121" s="86">
        <f t="shared" si="278"/>
        <v>0</v>
      </c>
      <c r="AF121" s="86">
        <f t="shared" si="278"/>
        <v>0</v>
      </c>
      <c r="AG121" s="86">
        <f t="shared" si="278"/>
        <v>0</v>
      </c>
      <c r="AH121" s="86">
        <f t="shared" si="278"/>
        <v>0</v>
      </c>
      <c r="AI121" s="86">
        <f t="shared" si="278"/>
        <v>0</v>
      </c>
      <c r="AJ121" s="86">
        <f t="shared" si="278"/>
        <v>0</v>
      </c>
      <c r="AK121" s="86">
        <f t="shared" si="278"/>
        <v>0</v>
      </c>
      <c r="AL121" s="86">
        <f t="shared" si="278"/>
        <v>0</v>
      </c>
      <c r="AM121" s="86">
        <f t="shared" si="278"/>
        <v>0</v>
      </c>
      <c r="AN121" s="86">
        <f t="shared" si="278"/>
        <v>0</v>
      </c>
      <c r="AO121" s="86">
        <f t="shared" si="278"/>
        <v>0</v>
      </c>
      <c r="AP121" s="86">
        <f t="shared" si="278"/>
        <v>0</v>
      </c>
      <c r="AQ121" s="86">
        <f t="shared" si="278"/>
        <v>0</v>
      </c>
      <c r="AR121" s="86">
        <f t="shared" si="278"/>
        <v>0</v>
      </c>
      <c r="AS121" s="86">
        <f t="shared" si="278"/>
        <v>0</v>
      </c>
      <c r="AT121" s="86">
        <f t="shared" si="278"/>
        <v>0</v>
      </c>
      <c r="AU121" s="86">
        <f t="shared" si="278"/>
        <v>0</v>
      </c>
      <c r="AV121" s="86">
        <f t="shared" si="278"/>
        <v>0</v>
      </c>
      <c r="AW121" s="86">
        <f t="shared" si="278"/>
        <v>0</v>
      </c>
      <c r="AX121" s="86">
        <f t="shared" si="278"/>
        <v>0</v>
      </c>
      <c r="AY121" s="86">
        <f t="shared" si="278"/>
        <v>0</v>
      </c>
      <c r="AZ121" s="86">
        <f t="shared" si="278"/>
        <v>0</v>
      </c>
      <c r="BA121" s="86">
        <f t="shared" si="278"/>
        <v>0</v>
      </c>
      <c r="BB121" s="86">
        <f t="shared" si="278"/>
        <v>0</v>
      </c>
      <c r="BC121" s="86">
        <f t="shared" si="278"/>
        <v>0</v>
      </c>
      <c r="BD121" s="86">
        <f t="shared" si="278"/>
        <v>0</v>
      </c>
      <c r="BE121" s="86">
        <f t="shared" si="278"/>
        <v>0</v>
      </c>
      <c r="BF121" s="86">
        <f t="shared" si="278"/>
        <v>0</v>
      </c>
      <c r="BG121" s="86">
        <f t="shared" si="278"/>
        <v>0</v>
      </c>
      <c r="BH121" s="86">
        <f t="shared" si="278"/>
        <v>0</v>
      </c>
      <c r="BI121" s="86">
        <f t="shared" si="278"/>
        <v>0</v>
      </c>
      <c r="BJ121" s="86">
        <f t="shared" si="278"/>
        <v>0</v>
      </c>
      <c r="BK121" s="86">
        <f t="shared" si="278"/>
        <v>0</v>
      </c>
      <c r="BL121" s="86">
        <f t="shared" si="278"/>
        <v>0</v>
      </c>
      <c r="BM121" s="86">
        <f t="shared" si="278"/>
        <v>0</v>
      </c>
      <c r="BN121" s="86">
        <f t="shared" si="278"/>
        <v>0</v>
      </c>
      <c r="BO121" s="86">
        <f t="shared" si="278"/>
        <v>0</v>
      </c>
      <c r="BP121" s="86">
        <f t="shared" si="278"/>
        <v>0</v>
      </c>
      <c r="BQ121" s="86">
        <f t="shared" si="278"/>
        <v>0</v>
      </c>
      <c r="BR121" s="86">
        <f t="shared" si="278"/>
        <v>0</v>
      </c>
      <c r="BS121" s="86">
        <f t="shared" si="278"/>
        <v>0</v>
      </c>
      <c r="BT121" s="86">
        <f t="shared" si="278"/>
        <v>0</v>
      </c>
      <c r="BU121" s="86">
        <f t="shared" si="278"/>
        <v>0</v>
      </c>
      <c r="BV121" s="86">
        <f t="shared" si="278"/>
        <v>0</v>
      </c>
      <c r="BW121" s="86">
        <f t="shared" si="278"/>
        <v>0</v>
      </c>
      <c r="BX121" s="86">
        <f t="shared" si="278"/>
        <v>0</v>
      </c>
      <c r="BY121" s="86">
        <f t="shared" si="278"/>
        <v>0</v>
      </c>
      <c r="BZ121" s="86">
        <f t="shared" si="278"/>
        <v>0</v>
      </c>
      <c r="CA121" s="86">
        <f t="shared" si="278"/>
        <v>0</v>
      </c>
      <c r="CB121" s="86">
        <f t="shared" si="278"/>
        <v>0</v>
      </c>
      <c r="CC121" s="86">
        <f t="shared" si="278"/>
        <v>0</v>
      </c>
      <c r="CD121" s="86">
        <f t="shared" ref="CD121:DM121" si="279">SUM(CD120:CD120)</f>
        <v>0</v>
      </c>
      <c r="CE121" s="86">
        <f t="shared" si="279"/>
        <v>0</v>
      </c>
      <c r="CF121" s="86">
        <f t="shared" si="279"/>
        <v>0</v>
      </c>
      <c r="CG121" s="86">
        <f t="shared" si="279"/>
        <v>0</v>
      </c>
      <c r="CH121" s="86">
        <f t="shared" si="279"/>
        <v>0</v>
      </c>
      <c r="CI121" s="86">
        <f t="shared" si="279"/>
        <v>0</v>
      </c>
      <c r="CJ121" s="86">
        <f t="shared" si="279"/>
        <v>0</v>
      </c>
      <c r="CK121" s="86">
        <f t="shared" si="279"/>
        <v>0</v>
      </c>
      <c r="CL121" s="86">
        <f t="shared" si="279"/>
        <v>0</v>
      </c>
      <c r="CM121" s="86">
        <f t="shared" si="279"/>
        <v>0</v>
      </c>
      <c r="CN121" s="86">
        <f t="shared" si="279"/>
        <v>0</v>
      </c>
      <c r="CO121" s="86">
        <f t="shared" si="279"/>
        <v>0</v>
      </c>
      <c r="CP121" s="86">
        <f t="shared" si="279"/>
        <v>0</v>
      </c>
      <c r="CQ121" s="86">
        <f t="shared" si="279"/>
        <v>0</v>
      </c>
      <c r="CR121" s="86">
        <f t="shared" si="279"/>
        <v>0</v>
      </c>
      <c r="CS121" s="86">
        <f t="shared" si="279"/>
        <v>0</v>
      </c>
      <c r="CT121" s="86">
        <f t="shared" si="279"/>
        <v>0</v>
      </c>
      <c r="CU121" s="86">
        <f t="shared" si="279"/>
        <v>0</v>
      </c>
      <c r="CV121" s="86">
        <f t="shared" si="279"/>
        <v>0</v>
      </c>
      <c r="CW121" s="86">
        <f t="shared" si="279"/>
        <v>0</v>
      </c>
      <c r="CX121" s="86">
        <f t="shared" si="279"/>
        <v>0</v>
      </c>
      <c r="CY121" s="86">
        <f t="shared" si="279"/>
        <v>0</v>
      </c>
      <c r="CZ121" s="86">
        <f t="shared" si="279"/>
        <v>0</v>
      </c>
      <c r="DA121" s="86">
        <f t="shared" si="279"/>
        <v>0</v>
      </c>
      <c r="DB121" s="86">
        <f t="shared" si="279"/>
        <v>0</v>
      </c>
      <c r="DC121" s="86">
        <f t="shared" si="279"/>
        <v>0</v>
      </c>
      <c r="DD121" s="86">
        <f t="shared" si="279"/>
        <v>0</v>
      </c>
      <c r="DE121" s="86">
        <f t="shared" si="279"/>
        <v>0</v>
      </c>
      <c r="DF121" s="86">
        <f t="shared" si="279"/>
        <v>0</v>
      </c>
      <c r="DG121" s="86">
        <f t="shared" si="279"/>
        <v>0</v>
      </c>
      <c r="DH121" s="86">
        <f t="shared" si="279"/>
        <v>0</v>
      </c>
      <c r="DI121" s="86">
        <f t="shared" si="279"/>
        <v>0</v>
      </c>
      <c r="DJ121" s="86">
        <f t="shared" si="279"/>
        <v>0</v>
      </c>
      <c r="DK121" s="86">
        <f t="shared" si="279"/>
        <v>0</v>
      </c>
      <c r="DL121" s="86">
        <f t="shared" si="279"/>
        <v>0</v>
      </c>
      <c r="DM121" s="86">
        <f t="shared" si="279"/>
        <v>0</v>
      </c>
      <c r="DN121" s="76">
        <f t="shared" si="245"/>
        <v>450</v>
      </c>
      <c r="DO121" s="76">
        <f t="shared" si="246"/>
        <v>0</v>
      </c>
    </row>
    <row r="122" spans="1:119" s="136" customFormat="1" ht="13.5" customHeight="1" x14ac:dyDescent="0.25">
      <c r="A122" s="64">
        <v>45901</v>
      </c>
      <c r="B122" s="65">
        <v>4153</v>
      </c>
      <c r="C122" s="65">
        <v>6739</v>
      </c>
      <c r="D122" s="66" t="s">
        <v>463</v>
      </c>
      <c r="E122" s="67" t="s">
        <v>514</v>
      </c>
      <c r="F122" s="67" t="s">
        <v>515</v>
      </c>
      <c r="G122" s="67"/>
      <c r="H122" s="68" t="s">
        <v>517</v>
      </c>
      <c r="I122" s="69" t="s">
        <v>516</v>
      </c>
      <c r="J122" s="66" t="s">
        <v>513</v>
      </c>
      <c r="K122" s="70">
        <v>7</v>
      </c>
      <c r="L122" s="70">
        <v>50</v>
      </c>
      <c r="M122" s="71">
        <f t="shared" ref="M122" si="280">K122*L122</f>
        <v>350</v>
      </c>
      <c r="N122" s="66"/>
      <c r="O122" s="72" t="s">
        <v>304</v>
      </c>
      <c r="P122" s="73"/>
      <c r="Q122" s="74"/>
      <c r="R122" s="75">
        <f t="shared" ref="R122" si="281">M122+P122-Q122</f>
        <v>350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75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75"/>
      <c r="AQ122" s="66"/>
      <c r="AR122" s="66"/>
      <c r="AS122" s="66"/>
      <c r="AT122" s="75"/>
      <c r="AU122" s="66"/>
      <c r="AV122" s="66"/>
      <c r="AW122" s="66"/>
      <c r="AX122" s="66"/>
      <c r="AY122" s="66"/>
      <c r="AZ122" s="75"/>
      <c r="BA122" s="66"/>
      <c r="BB122" s="75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75"/>
      <c r="BV122" s="66"/>
      <c r="BW122" s="66"/>
      <c r="BX122" s="75"/>
      <c r="BY122" s="66"/>
      <c r="BZ122" s="75"/>
      <c r="CA122" s="66"/>
      <c r="CB122" s="75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75"/>
      <c r="CT122" s="66"/>
      <c r="CU122" s="66"/>
      <c r="CV122" s="66"/>
      <c r="CW122" s="66"/>
      <c r="CX122" s="66"/>
      <c r="CY122" s="75"/>
      <c r="CZ122" s="66"/>
      <c r="DA122" s="75"/>
      <c r="DB122" s="75"/>
      <c r="DC122" s="75"/>
      <c r="DD122" s="75"/>
      <c r="DE122" s="75"/>
      <c r="DF122" s="75"/>
      <c r="DG122" s="66"/>
      <c r="DH122" s="75"/>
      <c r="DI122" s="66"/>
      <c r="DJ122" s="66"/>
      <c r="DK122" s="66"/>
      <c r="DL122" s="66"/>
      <c r="DM122" s="66"/>
      <c r="DN122" s="76">
        <f t="shared" si="245"/>
        <v>350</v>
      </c>
      <c r="DO122" s="76">
        <f t="shared" si="246"/>
        <v>0</v>
      </c>
    </row>
    <row r="123" spans="1:119" ht="13.5" customHeight="1" x14ac:dyDescent="0.25">
      <c r="A123" s="80"/>
      <c r="B123" s="81"/>
      <c r="C123" s="82"/>
      <c r="D123" s="83"/>
      <c r="E123" s="83"/>
      <c r="F123" s="83"/>
      <c r="G123" s="83"/>
      <c r="H123" s="84"/>
      <c r="I123" s="81"/>
      <c r="J123" s="83"/>
      <c r="K123" s="85"/>
      <c r="L123" s="85"/>
      <c r="M123" s="86">
        <f>SUM(M122:M122)</f>
        <v>350</v>
      </c>
      <c r="N123" s="86"/>
      <c r="O123" s="85" t="s">
        <v>304</v>
      </c>
      <c r="P123" s="86"/>
      <c r="Q123" s="86"/>
      <c r="R123" s="86">
        <f t="shared" ref="R123:CC123" si="282">SUM(R122:R122)</f>
        <v>350</v>
      </c>
      <c r="S123" s="86">
        <f t="shared" si="282"/>
        <v>0</v>
      </c>
      <c r="T123" s="86">
        <f t="shared" si="282"/>
        <v>0</v>
      </c>
      <c r="U123" s="86">
        <f t="shared" si="282"/>
        <v>0</v>
      </c>
      <c r="V123" s="86">
        <f t="shared" si="282"/>
        <v>0</v>
      </c>
      <c r="W123" s="86">
        <f t="shared" si="282"/>
        <v>0</v>
      </c>
      <c r="X123" s="86">
        <f t="shared" si="282"/>
        <v>0</v>
      </c>
      <c r="Y123" s="86">
        <f t="shared" si="282"/>
        <v>0</v>
      </c>
      <c r="Z123" s="86">
        <f t="shared" si="282"/>
        <v>0</v>
      </c>
      <c r="AA123" s="86">
        <f t="shared" si="282"/>
        <v>0</v>
      </c>
      <c r="AB123" s="86">
        <f t="shared" si="282"/>
        <v>0</v>
      </c>
      <c r="AC123" s="86">
        <f t="shared" si="282"/>
        <v>0</v>
      </c>
      <c r="AD123" s="86">
        <f t="shared" si="282"/>
        <v>0</v>
      </c>
      <c r="AE123" s="86">
        <f t="shared" si="282"/>
        <v>0</v>
      </c>
      <c r="AF123" s="86">
        <f t="shared" si="282"/>
        <v>0</v>
      </c>
      <c r="AG123" s="86">
        <f t="shared" si="282"/>
        <v>0</v>
      </c>
      <c r="AH123" s="86">
        <f t="shared" si="282"/>
        <v>0</v>
      </c>
      <c r="AI123" s="86">
        <f t="shared" si="282"/>
        <v>0</v>
      </c>
      <c r="AJ123" s="86">
        <f t="shared" si="282"/>
        <v>0</v>
      </c>
      <c r="AK123" s="86">
        <f t="shared" si="282"/>
        <v>0</v>
      </c>
      <c r="AL123" s="86">
        <f t="shared" si="282"/>
        <v>0</v>
      </c>
      <c r="AM123" s="86">
        <f t="shared" si="282"/>
        <v>0</v>
      </c>
      <c r="AN123" s="86">
        <f t="shared" si="282"/>
        <v>0</v>
      </c>
      <c r="AO123" s="86">
        <f t="shared" si="282"/>
        <v>0</v>
      </c>
      <c r="AP123" s="86">
        <f t="shared" si="282"/>
        <v>0</v>
      </c>
      <c r="AQ123" s="86">
        <f t="shared" si="282"/>
        <v>0</v>
      </c>
      <c r="AR123" s="86">
        <f t="shared" si="282"/>
        <v>0</v>
      </c>
      <c r="AS123" s="86">
        <f t="shared" si="282"/>
        <v>0</v>
      </c>
      <c r="AT123" s="86">
        <f t="shared" si="282"/>
        <v>0</v>
      </c>
      <c r="AU123" s="86">
        <f t="shared" si="282"/>
        <v>0</v>
      </c>
      <c r="AV123" s="86">
        <f t="shared" si="282"/>
        <v>0</v>
      </c>
      <c r="AW123" s="86">
        <f t="shared" si="282"/>
        <v>0</v>
      </c>
      <c r="AX123" s="86">
        <f t="shared" si="282"/>
        <v>0</v>
      </c>
      <c r="AY123" s="86">
        <f t="shared" si="282"/>
        <v>0</v>
      </c>
      <c r="AZ123" s="86">
        <f t="shared" si="282"/>
        <v>0</v>
      </c>
      <c r="BA123" s="86">
        <f t="shared" si="282"/>
        <v>0</v>
      </c>
      <c r="BB123" s="86">
        <f t="shared" si="282"/>
        <v>0</v>
      </c>
      <c r="BC123" s="86">
        <f t="shared" si="282"/>
        <v>0</v>
      </c>
      <c r="BD123" s="86">
        <f t="shared" si="282"/>
        <v>0</v>
      </c>
      <c r="BE123" s="86">
        <f t="shared" si="282"/>
        <v>0</v>
      </c>
      <c r="BF123" s="86">
        <f t="shared" si="282"/>
        <v>0</v>
      </c>
      <c r="BG123" s="86">
        <f t="shared" si="282"/>
        <v>0</v>
      </c>
      <c r="BH123" s="86">
        <f t="shared" si="282"/>
        <v>0</v>
      </c>
      <c r="BI123" s="86">
        <f t="shared" si="282"/>
        <v>0</v>
      </c>
      <c r="BJ123" s="86">
        <f t="shared" si="282"/>
        <v>0</v>
      </c>
      <c r="BK123" s="86">
        <f t="shared" si="282"/>
        <v>0</v>
      </c>
      <c r="BL123" s="86">
        <f t="shared" si="282"/>
        <v>0</v>
      </c>
      <c r="BM123" s="86">
        <f t="shared" si="282"/>
        <v>0</v>
      </c>
      <c r="BN123" s="86">
        <f t="shared" si="282"/>
        <v>0</v>
      </c>
      <c r="BO123" s="86">
        <f t="shared" si="282"/>
        <v>0</v>
      </c>
      <c r="BP123" s="86">
        <f t="shared" si="282"/>
        <v>0</v>
      </c>
      <c r="BQ123" s="86">
        <f t="shared" si="282"/>
        <v>0</v>
      </c>
      <c r="BR123" s="86">
        <f t="shared" si="282"/>
        <v>0</v>
      </c>
      <c r="BS123" s="86">
        <f t="shared" si="282"/>
        <v>0</v>
      </c>
      <c r="BT123" s="86">
        <f t="shared" si="282"/>
        <v>0</v>
      </c>
      <c r="BU123" s="86">
        <f t="shared" si="282"/>
        <v>0</v>
      </c>
      <c r="BV123" s="86">
        <f t="shared" si="282"/>
        <v>0</v>
      </c>
      <c r="BW123" s="86">
        <f t="shared" si="282"/>
        <v>0</v>
      </c>
      <c r="BX123" s="86">
        <f t="shared" si="282"/>
        <v>0</v>
      </c>
      <c r="BY123" s="86">
        <f t="shared" si="282"/>
        <v>0</v>
      </c>
      <c r="BZ123" s="86">
        <f t="shared" si="282"/>
        <v>0</v>
      </c>
      <c r="CA123" s="86">
        <f t="shared" si="282"/>
        <v>0</v>
      </c>
      <c r="CB123" s="86">
        <f t="shared" si="282"/>
        <v>0</v>
      </c>
      <c r="CC123" s="86">
        <f t="shared" si="282"/>
        <v>0</v>
      </c>
      <c r="CD123" s="86">
        <f t="shared" ref="CD123:DM123" si="283">SUM(CD122:CD122)</f>
        <v>0</v>
      </c>
      <c r="CE123" s="86">
        <f t="shared" si="283"/>
        <v>0</v>
      </c>
      <c r="CF123" s="86">
        <f t="shared" si="283"/>
        <v>0</v>
      </c>
      <c r="CG123" s="86">
        <f t="shared" si="283"/>
        <v>0</v>
      </c>
      <c r="CH123" s="86">
        <f t="shared" si="283"/>
        <v>0</v>
      </c>
      <c r="CI123" s="86">
        <f t="shared" si="283"/>
        <v>0</v>
      </c>
      <c r="CJ123" s="86">
        <f t="shared" si="283"/>
        <v>0</v>
      </c>
      <c r="CK123" s="86">
        <f t="shared" si="283"/>
        <v>0</v>
      </c>
      <c r="CL123" s="86">
        <f t="shared" si="283"/>
        <v>0</v>
      </c>
      <c r="CM123" s="86">
        <f t="shared" si="283"/>
        <v>0</v>
      </c>
      <c r="CN123" s="86">
        <f t="shared" si="283"/>
        <v>0</v>
      </c>
      <c r="CO123" s="86">
        <f t="shared" si="283"/>
        <v>0</v>
      </c>
      <c r="CP123" s="86">
        <f t="shared" si="283"/>
        <v>0</v>
      </c>
      <c r="CQ123" s="86">
        <f t="shared" si="283"/>
        <v>0</v>
      </c>
      <c r="CR123" s="86">
        <f t="shared" si="283"/>
        <v>0</v>
      </c>
      <c r="CS123" s="86">
        <f t="shared" si="283"/>
        <v>0</v>
      </c>
      <c r="CT123" s="86">
        <f t="shared" si="283"/>
        <v>0</v>
      </c>
      <c r="CU123" s="86">
        <f t="shared" si="283"/>
        <v>0</v>
      </c>
      <c r="CV123" s="86">
        <f t="shared" si="283"/>
        <v>0</v>
      </c>
      <c r="CW123" s="86">
        <f t="shared" si="283"/>
        <v>0</v>
      </c>
      <c r="CX123" s="86">
        <f t="shared" si="283"/>
        <v>0</v>
      </c>
      <c r="CY123" s="86">
        <f t="shared" si="283"/>
        <v>0</v>
      </c>
      <c r="CZ123" s="86">
        <f t="shared" si="283"/>
        <v>0</v>
      </c>
      <c r="DA123" s="86">
        <f t="shared" si="283"/>
        <v>0</v>
      </c>
      <c r="DB123" s="86">
        <f t="shared" si="283"/>
        <v>0</v>
      </c>
      <c r="DC123" s="86">
        <f t="shared" si="283"/>
        <v>0</v>
      </c>
      <c r="DD123" s="86">
        <f t="shared" si="283"/>
        <v>0</v>
      </c>
      <c r="DE123" s="86">
        <f t="shared" si="283"/>
        <v>0</v>
      </c>
      <c r="DF123" s="86">
        <f t="shared" si="283"/>
        <v>0</v>
      </c>
      <c r="DG123" s="86">
        <f t="shared" si="283"/>
        <v>0</v>
      </c>
      <c r="DH123" s="86">
        <f t="shared" si="283"/>
        <v>0</v>
      </c>
      <c r="DI123" s="86">
        <f t="shared" si="283"/>
        <v>0</v>
      </c>
      <c r="DJ123" s="86">
        <f t="shared" si="283"/>
        <v>0</v>
      </c>
      <c r="DK123" s="86">
        <f t="shared" si="283"/>
        <v>0</v>
      </c>
      <c r="DL123" s="86">
        <f t="shared" si="283"/>
        <v>0</v>
      </c>
      <c r="DM123" s="86">
        <f t="shared" si="283"/>
        <v>0</v>
      </c>
      <c r="DN123" s="76">
        <f t="shared" si="245"/>
        <v>350</v>
      </c>
      <c r="DO123" s="76">
        <f t="shared" si="246"/>
        <v>0</v>
      </c>
    </row>
    <row r="124" spans="1:119" s="87" customFormat="1" ht="13.5" customHeight="1" x14ac:dyDescent="0.25">
      <c r="A124" s="64">
        <v>45901</v>
      </c>
      <c r="B124" s="65">
        <v>4153</v>
      </c>
      <c r="C124" s="65">
        <v>6740</v>
      </c>
      <c r="D124" s="66" t="s">
        <v>463</v>
      </c>
      <c r="E124" s="67" t="s">
        <v>518</v>
      </c>
      <c r="F124" s="67" t="s">
        <v>519</v>
      </c>
      <c r="G124" s="67" t="s">
        <v>520</v>
      </c>
      <c r="H124" s="68" t="s">
        <v>521</v>
      </c>
      <c r="I124" s="69" t="s">
        <v>522</v>
      </c>
      <c r="J124" s="66" t="s">
        <v>523</v>
      </c>
      <c r="K124" s="70">
        <v>2</v>
      </c>
      <c r="L124" s="70">
        <v>149</v>
      </c>
      <c r="M124" s="71">
        <f t="shared" ref="M124" si="284">K124*L124</f>
        <v>298</v>
      </c>
      <c r="N124" s="66"/>
      <c r="O124" s="72" t="s">
        <v>148</v>
      </c>
      <c r="P124" s="73">
        <f t="shared" ref="P124" si="285">M124/1.12*0.01</f>
        <v>2.6607142857142856</v>
      </c>
      <c r="Q124" s="74">
        <f t="shared" ref="Q124" si="286">M124/1.12*0.12</f>
        <v>31.928571428571427</v>
      </c>
      <c r="R124" s="75">
        <f t="shared" ref="R124" si="287">M124+P124-Q124</f>
        <v>268.73214285714283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75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75"/>
      <c r="AQ124" s="66"/>
      <c r="AR124" s="66"/>
      <c r="AS124" s="66"/>
      <c r="AT124" s="75"/>
      <c r="AU124" s="66"/>
      <c r="AV124" s="66"/>
      <c r="AW124" s="66"/>
      <c r="AX124" s="66"/>
      <c r="AY124" s="66"/>
      <c r="AZ124" s="75"/>
      <c r="BA124" s="66"/>
      <c r="BB124" s="75"/>
      <c r="BC124" s="66"/>
      <c r="BD124" s="66"/>
      <c r="BE124" s="66"/>
      <c r="BF124" s="66"/>
      <c r="BG124" s="66"/>
      <c r="BH124" s="66"/>
      <c r="BI124" s="66"/>
      <c r="BJ124" s="66"/>
      <c r="BK124" s="66"/>
      <c r="BL124" s="66"/>
      <c r="BM124" s="66"/>
      <c r="BN124" s="66"/>
      <c r="BO124" s="66"/>
      <c r="BP124" s="66"/>
      <c r="BQ124" s="66"/>
      <c r="BR124" s="66"/>
      <c r="BS124" s="66"/>
      <c r="BT124" s="66"/>
      <c r="BU124" s="75"/>
      <c r="BV124" s="66"/>
      <c r="BW124" s="66"/>
      <c r="BX124" s="75"/>
      <c r="BY124" s="66"/>
      <c r="BZ124" s="75"/>
      <c r="CA124" s="66"/>
      <c r="CB124" s="75"/>
      <c r="CC124" s="66"/>
      <c r="CD124" s="66"/>
      <c r="CE124" s="66"/>
      <c r="CF124" s="66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75"/>
      <c r="CT124" s="66"/>
      <c r="CU124" s="66"/>
      <c r="CV124" s="66"/>
      <c r="CW124" s="66"/>
      <c r="CX124" s="66"/>
      <c r="CY124" s="75"/>
      <c r="CZ124" s="66"/>
      <c r="DA124" s="75"/>
      <c r="DB124" s="75"/>
      <c r="DC124" s="75"/>
      <c r="DD124" s="75"/>
      <c r="DE124" s="75"/>
      <c r="DF124" s="75"/>
      <c r="DG124" s="66"/>
      <c r="DH124" s="75"/>
      <c r="DI124" s="66"/>
      <c r="DJ124" s="66"/>
      <c r="DK124" s="66"/>
      <c r="DL124" s="66"/>
      <c r="DM124" s="66"/>
      <c r="DN124" s="76">
        <f t="shared" si="245"/>
        <v>298</v>
      </c>
      <c r="DO124" s="76">
        <f t="shared" si="246"/>
        <v>0</v>
      </c>
    </row>
    <row r="125" spans="1:119" ht="13.5" customHeight="1" x14ac:dyDescent="0.25">
      <c r="A125" s="80"/>
      <c r="B125" s="81"/>
      <c r="C125" s="82"/>
      <c r="D125" s="83"/>
      <c r="E125" s="83"/>
      <c r="F125" s="83"/>
      <c r="G125" s="83"/>
      <c r="H125" s="84"/>
      <c r="I125" s="81"/>
      <c r="J125" s="83"/>
      <c r="K125" s="85"/>
      <c r="L125" s="85"/>
      <c r="M125" s="86">
        <f>SUM(M124:M124)</f>
        <v>298</v>
      </c>
      <c r="N125" s="86"/>
      <c r="O125" s="85" t="s">
        <v>148</v>
      </c>
      <c r="P125" s="86">
        <f t="shared" ref="P125:CA125" si="288">SUM(P124:P124)</f>
        <v>2.6607142857142856</v>
      </c>
      <c r="Q125" s="86">
        <f t="shared" si="288"/>
        <v>31.928571428571427</v>
      </c>
      <c r="R125" s="86">
        <f t="shared" si="288"/>
        <v>268.73214285714283</v>
      </c>
      <c r="S125" s="86">
        <f t="shared" si="288"/>
        <v>0</v>
      </c>
      <c r="T125" s="86">
        <f t="shared" si="288"/>
        <v>0</v>
      </c>
      <c r="U125" s="86">
        <f t="shared" si="288"/>
        <v>0</v>
      </c>
      <c r="V125" s="86">
        <f t="shared" si="288"/>
        <v>0</v>
      </c>
      <c r="W125" s="86">
        <f t="shared" si="288"/>
        <v>0</v>
      </c>
      <c r="X125" s="86">
        <f t="shared" si="288"/>
        <v>0</v>
      </c>
      <c r="Y125" s="86">
        <f t="shared" si="288"/>
        <v>0</v>
      </c>
      <c r="Z125" s="86">
        <f t="shared" si="288"/>
        <v>0</v>
      </c>
      <c r="AA125" s="86">
        <f t="shared" si="288"/>
        <v>0</v>
      </c>
      <c r="AB125" s="86">
        <f t="shared" si="288"/>
        <v>0</v>
      </c>
      <c r="AC125" s="86">
        <f t="shared" si="288"/>
        <v>0</v>
      </c>
      <c r="AD125" s="86">
        <f t="shared" si="288"/>
        <v>0</v>
      </c>
      <c r="AE125" s="86">
        <f t="shared" si="288"/>
        <v>0</v>
      </c>
      <c r="AF125" s="86">
        <f t="shared" si="288"/>
        <v>0</v>
      </c>
      <c r="AG125" s="86">
        <f t="shared" si="288"/>
        <v>0</v>
      </c>
      <c r="AH125" s="86">
        <f t="shared" si="288"/>
        <v>0</v>
      </c>
      <c r="AI125" s="86">
        <f t="shared" si="288"/>
        <v>0</v>
      </c>
      <c r="AJ125" s="86">
        <f t="shared" si="288"/>
        <v>0</v>
      </c>
      <c r="AK125" s="86">
        <f t="shared" si="288"/>
        <v>0</v>
      </c>
      <c r="AL125" s="86">
        <f t="shared" si="288"/>
        <v>0</v>
      </c>
      <c r="AM125" s="86">
        <f t="shared" si="288"/>
        <v>0</v>
      </c>
      <c r="AN125" s="86">
        <f t="shared" si="288"/>
        <v>0</v>
      </c>
      <c r="AO125" s="86">
        <f t="shared" si="288"/>
        <v>0</v>
      </c>
      <c r="AP125" s="86">
        <f t="shared" si="288"/>
        <v>0</v>
      </c>
      <c r="AQ125" s="86">
        <f t="shared" si="288"/>
        <v>0</v>
      </c>
      <c r="AR125" s="86">
        <f t="shared" si="288"/>
        <v>0</v>
      </c>
      <c r="AS125" s="86">
        <f t="shared" si="288"/>
        <v>0</v>
      </c>
      <c r="AT125" s="86">
        <f t="shared" si="288"/>
        <v>0</v>
      </c>
      <c r="AU125" s="86">
        <f t="shared" si="288"/>
        <v>0</v>
      </c>
      <c r="AV125" s="86">
        <f t="shared" si="288"/>
        <v>0</v>
      </c>
      <c r="AW125" s="86">
        <f t="shared" si="288"/>
        <v>0</v>
      </c>
      <c r="AX125" s="86">
        <f t="shared" si="288"/>
        <v>0</v>
      </c>
      <c r="AY125" s="86">
        <f t="shared" si="288"/>
        <v>0</v>
      </c>
      <c r="AZ125" s="86">
        <f t="shared" si="288"/>
        <v>0</v>
      </c>
      <c r="BA125" s="86">
        <f t="shared" si="288"/>
        <v>0</v>
      </c>
      <c r="BB125" s="86">
        <f t="shared" si="288"/>
        <v>0</v>
      </c>
      <c r="BC125" s="86">
        <f t="shared" si="288"/>
        <v>0</v>
      </c>
      <c r="BD125" s="86">
        <f t="shared" si="288"/>
        <v>0</v>
      </c>
      <c r="BE125" s="86">
        <f t="shared" si="288"/>
        <v>0</v>
      </c>
      <c r="BF125" s="86">
        <f t="shared" si="288"/>
        <v>0</v>
      </c>
      <c r="BG125" s="86">
        <f t="shared" si="288"/>
        <v>0</v>
      </c>
      <c r="BH125" s="86">
        <f t="shared" si="288"/>
        <v>0</v>
      </c>
      <c r="BI125" s="86">
        <f t="shared" si="288"/>
        <v>0</v>
      </c>
      <c r="BJ125" s="86">
        <f t="shared" si="288"/>
        <v>0</v>
      </c>
      <c r="BK125" s="86">
        <f t="shared" si="288"/>
        <v>0</v>
      </c>
      <c r="BL125" s="86">
        <f t="shared" si="288"/>
        <v>0</v>
      </c>
      <c r="BM125" s="86">
        <f t="shared" si="288"/>
        <v>0</v>
      </c>
      <c r="BN125" s="86">
        <f t="shared" si="288"/>
        <v>0</v>
      </c>
      <c r="BO125" s="86">
        <f t="shared" si="288"/>
        <v>0</v>
      </c>
      <c r="BP125" s="86">
        <f t="shared" si="288"/>
        <v>0</v>
      </c>
      <c r="BQ125" s="86">
        <f t="shared" si="288"/>
        <v>0</v>
      </c>
      <c r="BR125" s="86">
        <f t="shared" si="288"/>
        <v>0</v>
      </c>
      <c r="BS125" s="86">
        <f t="shared" si="288"/>
        <v>0</v>
      </c>
      <c r="BT125" s="86">
        <f t="shared" si="288"/>
        <v>0</v>
      </c>
      <c r="BU125" s="86">
        <f t="shared" si="288"/>
        <v>0</v>
      </c>
      <c r="BV125" s="86">
        <f t="shared" si="288"/>
        <v>0</v>
      </c>
      <c r="BW125" s="86">
        <f t="shared" si="288"/>
        <v>0</v>
      </c>
      <c r="BX125" s="86">
        <f t="shared" si="288"/>
        <v>0</v>
      </c>
      <c r="BY125" s="86">
        <f t="shared" si="288"/>
        <v>0</v>
      </c>
      <c r="BZ125" s="86">
        <f t="shared" si="288"/>
        <v>0</v>
      </c>
      <c r="CA125" s="86">
        <f t="shared" si="288"/>
        <v>0</v>
      </c>
      <c r="CB125" s="86">
        <f t="shared" ref="CB125:DM125" si="289">SUM(CB124:CB124)</f>
        <v>0</v>
      </c>
      <c r="CC125" s="86">
        <f t="shared" si="289"/>
        <v>0</v>
      </c>
      <c r="CD125" s="86">
        <f t="shared" si="289"/>
        <v>0</v>
      </c>
      <c r="CE125" s="86">
        <f t="shared" si="289"/>
        <v>0</v>
      </c>
      <c r="CF125" s="86">
        <f t="shared" si="289"/>
        <v>0</v>
      </c>
      <c r="CG125" s="86">
        <f t="shared" si="289"/>
        <v>0</v>
      </c>
      <c r="CH125" s="86">
        <f t="shared" si="289"/>
        <v>0</v>
      </c>
      <c r="CI125" s="86">
        <f t="shared" si="289"/>
        <v>0</v>
      </c>
      <c r="CJ125" s="86">
        <f t="shared" si="289"/>
        <v>0</v>
      </c>
      <c r="CK125" s="86">
        <f t="shared" si="289"/>
        <v>0</v>
      </c>
      <c r="CL125" s="86">
        <f t="shared" si="289"/>
        <v>0</v>
      </c>
      <c r="CM125" s="86">
        <f t="shared" si="289"/>
        <v>0</v>
      </c>
      <c r="CN125" s="86">
        <f t="shared" si="289"/>
        <v>0</v>
      </c>
      <c r="CO125" s="86">
        <f t="shared" si="289"/>
        <v>0</v>
      </c>
      <c r="CP125" s="86">
        <f t="shared" si="289"/>
        <v>0</v>
      </c>
      <c r="CQ125" s="86">
        <f t="shared" si="289"/>
        <v>0</v>
      </c>
      <c r="CR125" s="86">
        <f t="shared" si="289"/>
        <v>0</v>
      </c>
      <c r="CS125" s="86">
        <f t="shared" si="289"/>
        <v>0</v>
      </c>
      <c r="CT125" s="86">
        <f t="shared" si="289"/>
        <v>0</v>
      </c>
      <c r="CU125" s="86">
        <f t="shared" si="289"/>
        <v>0</v>
      </c>
      <c r="CV125" s="86">
        <f t="shared" si="289"/>
        <v>0</v>
      </c>
      <c r="CW125" s="86">
        <f t="shared" si="289"/>
        <v>0</v>
      </c>
      <c r="CX125" s="86">
        <f t="shared" si="289"/>
        <v>0</v>
      </c>
      <c r="CY125" s="86">
        <f t="shared" si="289"/>
        <v>0</v>
      </c>
      <c r="CZ125" s="86">
        <f t="shared" si="289"/>
        <v>0</v>
      </c>
      <c r="DA125" s="86">
        <f t="shared" si="289"/>
        <v>0</v>
      </c>
      <c r="DB125" s="86">
        <f t="shared" si="289"/>
        <v>0</v>
      </c>
      <c r="DC125" s="86">
        <f t="shared" si="289"/>
        <v>0</v>
      </c>
      <c r="DD125" s="86">
        <f t="shared" si="289"/>
        <v>0</v>
      </c>
      <c r="DE125" s="86">
        <f t="shared" si="289"/>
        <v>0</v>
      </c>
      <c r="DF125" s="86">
        <f t="shared" si="289"/>
        <v>0</v>
      </c>
      <c r="DG125" s="86">
        <f t="shared" si="289"/>
        <v>0</v>
      </c>
      <c r="DH125" s="86">
        <f t="shared" si="289"/>
        <v>0</v>
      </c>
      <c r="DI125" s="86">
        <f t="shared" si="289"/>
        <v>0</v>
      </c>
      <c r="DJ125" s="86">
        <f t="shared" si="289"/>
        <v>0</v>
      </c>
      <c r="DK125" s="86">
        <f t="shared" si="289"/>
        <v>0</v>
      </c>
      <c r="DL125" s="86">
        <f t="shared" si="289"/>
        <v>0</v>
      </c>
      <c r="DM125" s="86">
        <f t="shared" si="289"/>
        <v>0</v>
      </c>
      <c r="DN125" s="76">
        <f t="shared" si="245"/>
        <v>298</v>
      </c>
      <c r="DO125" s="76">
        <f t="shared" si="246"/>
        <v>0</v>
      </c>
    </row>
    <row r="126" spans="1:119" s="87" customFormat="1" ht="13.5" customHeight="1" x14ac:dyDescent="0.25">
      <c r="A126" s="64">
        <v>45901</v>
      </c>
      <c r="B126" s="65">
        <v>4153</v>
      </c>
      <c r="C126" s="65">
        <v>6741</v>
      </c>
      <c r="D126" s="66" t="s">
        <v>463</v>
      </c>
      <c r="E126" s="67" t="s">
        <v>518</v>
      </c>
      <c r="F126" s="67" t="s">
        <v>519</v>
      </c>
      <c r="G126" s="67" t="s">
        <v>520</v>
      </c>
      <c r="H126" s="68" t="s">
        <v>524</v>
      </c>
      <c r="I126" s="69" t="s">
        <v>525</v>
      </c>
      <c r="J126" s="66" t="s">
        <v>526</v>
      </c>
      <c r="K126" s="70">
        <v>5</v>
      </c>
      <c r="L126" s="70">
        <v>96</v>
      </c>
      <c r="M126" s="71">
        <f t="shared" ref="M126:M129" si="290">K126*L126</f>
        <v>480</v>
      </c>
      <c r="N126" s="66"/>
      <c r="O126" s="72" t="s">
        <v>148</v>
      </c>
      <c r="P126" s="73">
        <f t="shared" ref="P126:P129" si="291">M126/1.12*0.01</f>
        <v>4.2857142857142856</v>
      </c>
      <c r="Q126" s="74">
        <f t="shared" ref="Q126:Q129" si="292">M126/1.12*0.12</f>
        <v>51.428571428571423</v>
      </c>
      <c r="R126" s="75">
        <f t="shared" ref="R126:R129" si="293">M126+P126-Q126</f>
        <v>432.85714285714283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75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75"/>
      <c r="AQ126" s="66"/>
      <c r="AR126" s="66"/>
      <c r="AS126" s="66"/>
      <c r="AT126" s="75"/>
      <c r="AU126" s="66"/>
      <c r="AV126" s="66"/>
      <c r="AW126" s="66"/>
      <c r="AX126" s="66"/>
      <c r="AY126" s="66"/>
      <c r="AZ126" s="75"/>
      <c r="BA126" s="66"/>
      <c r="BB126" s="75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75"/>
      <c r="BV126" s="66"/>
      <c r="BW126" s="66"/>
      <c r="BX126" s="75"/>
      <c r="BY126" s="66"/>
      <c r="BZ126" s="75"/>
      <c r="CA126" s="66"/>
      <c r="CB126" s="75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75"/>
      <c r="CT126" s="66"/>
      <c r="CU126" s="66"/>
      <c r="CV126" s="66"/>
      <c r="CW126" s="66"/>
      <c r="CX126" s="66"/>
      <c r="CY126" s="75"/>
      <c r="CZ126" s="66"/>
      <c r="DA126" s="75"/>
      <c r="DB126" s="75"/>
      <c r="DC126" s="75"/>
      <c r="DD126" s="75"/>
      <c r="DE126" s="75"/>
      <c r="DF126" s="75"/>
      <c r="DG126" s="66"/>
      <c r="DH126" s="75"/>
      <c r="DI126" s="66"/>
      <c r="DJ126" s="66"/>
      <c r="DK126" s="66"/>
      <c r="DL126" s="66"/>
      <c r="DM126" s="66"/>
      <c r="DN126" s="76">
        <f t="shared" si="245"/>
        <v>480</v>
      </c>
      <c r="DO126" s="76">
        <f t="shared" si="246"/>
        <v>0</v>
      </c>
    </row>
    <row r="127" spans="1:119" ht="13.5" customHeight="1" x14ac:dyDescent="0.25">
      <c r="A127" s="64"/>
      <c r="B127" s="65"/>
      <c r="C127" s="65"/>
      <c r="D127" s="66"/>
      <c r="E127" s="77"/>
      <c r="F127" s="78"/>
      <c r="G127" s="79"/>
      <c r="H127" s="68"/>
      <c r="I127" s="69"/>
      <c r="J127" s="66" t="s">
        <v>527</v>
      </c>
      <c r="K127" s="70">
        <v>1</v>
      </c>
      <c r="L127" s="70">
        <v>85</v>
      </c>
      <c r="M127" s="71">
        <f t="shared" si="290"/>
        <v>85</v>
      </c>
      <c r="N127" s="66"/>
      <c r="O127" s="72" t="s">
        <v>148</v>
      </c>
      <c r="P127" s="73">
        <f t="shared" si="291"/>
        <v>0.7589285714285714</v>
      </c>
      <c r="Q127" s="74">
        <f t="shared" si="292"/>
        <v>9.1071428571428559</v>
      </c>
      <c r="R127" s="75">
        <f t="shared" si="293"/>
        <v>76.651785714285708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75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75"/>
      <c r="AQ127" s="66"/>
      <c r="AR127" s="66"/>
      <c r="AS127" s="66"/>
      <c r="AT127" s="75"/>
      <c r="AU127" s="66"/>
      <c r="AV127" s="66"/>
      <c r="AW127" s="66"/>
      <c r="AX127" s="66"/>
      <c r="AY127" s="66"/>
      <c r="AZ127" s="75"/>
      <c r="BA127" s="66"/>
      <c r="BB127" s="75"/>
      <c r="BC127" s="66"/>
      <c r="BD127" s="66"/>
      <c r="BE127" s="66"/>
      <c r="BF127" s="66"/>
      <c r="BG127" s="66"/>
      <c r="BH127" s="66"/>
      <c r="BI127" s="66"/>
      <c r="BJ127" s="66"/>
      <c r="BK127" s="66"/>
      <c r="BL127" s="66"/>
      <c r="BM127" s="66"/>
      <c r="BN127" s="66"/>
      <c r="BO127" s="66"/>
      <c r="BP127" s="66"/>
      <c r="BQ127" s="66"/>
      <c r="BR127" s="66"/>
      <c r="BS127" s="66"/>
      <c r="BT127" s="66"/>
      <c r="BU127" s="75"/>
      <c r="BV127" s="66"/>
      <c r="BW127" s="66"/>
      <c r="BX127" s="75"/>
      <c r="BY127" s="66"/>
      <c r="BZ127" s="75"/>
      <c r="CA127" s="66"/>
      <c r="CB127" s="75"/>
      <c r="CC127" s="66"/>
      <c r="CD127" s="66"/>
      <c r="CE127" s="66"/>
      <c r="CF127" s="66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75"/>
      <c r="CT127" s="66"/>
      <c r="CU127" s="66"/>
      <c r="CV127" s="66"/>
      <c r="CW127" s="66"/>
      <c r="CX127" s="66"/>
      <c r="CY127" s="75"/>
      <c r="CZ127" s="66"/>
      <c r="DA127" s="75"/>
      <c r="DB127" s="75"/>
      <c r="DC127" s="75"/>
      <c r="DD127" s="75"/>
      <c r="DE127" s="75"/>
      <c r="DF127" s="75"/>
      <c r="DG127" s="66"/>
      <c r="DH127" s="75"/>
      <c r="DI127" s="66"/>
      <c r="DJ127" s="66"/>
      <c r="DK127" s="66"/>
      <c r="DL127" s="66"/>
      <c r="DM127" s="66"/>
      <c r="DN127" s="76">
        <f t="shared" si="245"/>
        <v>85</v>
      </c>
      <c r="DO127" s="76">
        <f t="shared" si="246"/>
        <v>0</v>
      </c>
    </row>
    <row r="128" spans="1:119" s="87" customFormat="1" ht="13.5" customHeight="1" x14ac:dyDescent="0.25">
      <c r="A128" s="64"/>
      <c r="B128" s="65"/>
      <c r="C128" s="65"/>
      <c r="D128" s="66"/>
      <c r="E128" s="77"/>
      <c r="F128" s="78"/>
      <c r="G128" s="79"/>
      <c r="H128" s="68"/>
      <c r="I128" s="69"/>
      <c r="J128" s="66" t="s">
        <v>528</v>
      </c>
      <c r="K128" s="70">
        <v>9</v>
      </c>
      <c r="L128" s="70">
        <v>85</v>
      </c>
      <c r="M128" s="71">
        <f t="shared" si="290"/>
        <v>765</v>
      </c>
      <c r="N128" s="66"/>
      <c r="O128" s="72" t="s">
        <v>148</v>
      </c>
      <c r="P128" s="73">
        <f t="shared" si="291"/>
        <v>6.8303571428571423</v>
      </c>
      <c r="Q128" s="74">
        <f t="shared" si="292"/>
        <v>81.964285714285708</v>
      </c>
      <c r="R128" s="75">
        <f t="shared" si="293"/>
        <v>689.86607142857144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75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75"/>
      <c r="AQ128" s="66"/>
      <c r="AR128" s="66"/>
      <c r="AS128" s="66"/>
      <c r="AT128" s="75"/>
      <c r="AU128" s="66"/>
      <c r="AV128" s="66"/>
      <c r="AW128" s="66"/>
      <c r="AX128" s="66"/>
      <c r="AY128" s="66"/>
      <c r="AZ128" s="75"/>
      <c r="BA128" s="66"/>
      <c r="BB128" s="75"/>
      <c r="BC128" s="66"/>
      <c r="BD128" s="66"/>
      <c r="BE128" s="66"/>
      <c r="BF128" s="66"/>
      <c r="BG128" s="66"/>
      <c r="BH128" s="66"/>
      <c r="BI128" s="66"/>
      <c r="BJ128" s="66"/>
      <c r="BK128" s="66"/>
      <c r="BL128" s="66"/>
      <c r="BM128" s="66"/>
      <c r="BN128" s="66"/>
      <c r="BO128" s="66"/>
      <c r="BP128" s="66"/>
      <c r="BQ128" s="66"/>
      <c r="BR128" s="66"/>
      <c r="BS128" s="66"/>
      <c r="BT128" s="66"/>
      <c r="BU128" s="75"/>
      <c r="BV128" s="66"/>
      <c r="BW128" s="66"/>
      <c r="BX128" s="75"/>
      <c r="BY128" s="66"/>
      <c r="BZ128" s="75"/>
      <c r="CA128" s="66"/>
      <c r="CB128" s="75"/>
      <c r="CC128" s="66"/>
      <c r="CD128" s="66"/>
      <c r="CE128" s="66"/>
      <c r="CF128" s="66"/>
      <c r="CG128" s="66"/>
      <c r="CH128" s="66"/>
      <c r="CI128" s="66"/>
      <c r="CJ128" s="66"/>
      <c r="CK128" s="66"/>
      <c r="CL128" s="66"/>
      <c r="CM128" s="66"/>
      <c r="CN128" s="66"/>
      <c r="CO128" s="66"/>
      <c r="CP128" s="66"/>
      <c r="CQ128" s="66"/>
      <c r="CR128" s="66"/>
      <c r="CS128" s="75"/>
      <c r="CT128" s="66"/>
      <c r="CU128" s="66"/>
      <c r="CV128" s="66"/>
      <c r="CW128" s="66"/>
      <c r="CX128" s="66"/>
      <c r="CY128" s="75"/>
      <c r="CZ128" s="66"/>
      <c r="DA128" s="75"/>
      <c r="DB128" s="75"/>
      <c r="DC128" s="75"/>
      <c r="DD128" s="75"/>
      <c r="DE128" s="75"/>
      <c r="DF128" s="75"/>
      <c r="DG128" s="66"/>
      <c r="DH128" s="75"/>
      <c r="DI128" s="66"/>
      <c r="DJ128" s="66"/>
      <c r="DK128" s="66"/>
      <c r="DL128" s="66"/>
      <c r="DM128" s="66"/>
      <c r="DN128" s="76">
        <f t="shared" si="245"/>
        <v>765</v>
      </c>
      <c r="DO128" s="76">
        <f t="shared" si="246"/>
        <v>0</v>
      </c>
    </row>
    <row r="129" spans="1:119" ht="13.5" customHeight="1" x14ac:dyDescent="0.25">
      <c r="A129" s="64"/>
      <c r="B129" s="65"/>
      <c r="C129" s="65"/>
      <c r="D129" s="66"/>
      <c r="E129" s="77"/>
      <c r="F129" s="78"/>
      <c r="G129" s="79"/>
      <c r="H129" s="68"/>
      <c r="I129" s="69"/>
      <c r="J129" s="66" t="s">
        <v>529</v>
      </c>
      <c r="K129" s="70">
        <v>3</v>
      </c>
      <c r="L129" s="70">
        <v>149</v>
      </c>
      <c r="M129" s="71">
        <f t="shared" si="290"/>
        <v>447</v>
      </c>
      <c r="N129" s="66"/>
      <c r="O129" s="72" t="s">
        <v>148</v>
      </c>
      <c r="P129" s="73">
        <f t="shared" si="291"/>
        <v>3.9910714285714284</v>
      </c>
      <c r="Q129" s="74">
        <f t="shared" si="292"/>
        <v>47.892857142857139</v>
      </c>
      <c r="R129" s="75">
        <f t="shared" si="293"/>
        <v>403.09821428571433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75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75"/>
      <c r="AQ129" s="66"/>
      <c r="AR129" s="66"/>
      <c r="AS129" s="66"/>
      <c r="AT129" s="75"/>
      <c r="AU129" s="66"/>
      <c r="AV129" s="66"/>
      <c r="AW129" s="66"/>
      <c r="AX129" s="66"/>
      <c r="AY129" s="66"/>
      <c r="AZ129" s="75"/>
      <c r="BA129" s="66"/>
      <c r="BB129" s="75"/>
      <c r="BC129" s="66"/>
      <c r="BD129" s="66"/>
      <c r="BE129" s="66"/>
      <c r="BF129" s="66"/>
      <c r="BG129" s="66"/>
      <c r="BH129" s="66"/>
      <c r="BI129" s="66"/>
      <c r="BJ129" s="66"/>
      <c r="BK129" s="66"/>
      <c r="BL129" s="66"/>
      <c r="BM129" s="66"/>
      <c r="BN129" s="66"/>
      <c r="BO129" s="66"/>
      <c r="BP129" s="66"/>
      <c r="BQ129" s="66"/>
      <c r="BR129" s="66"/>
      <c r="BS129" s="66"/>
      <c r="BT129" s="66"/>
      <c r="BU129" s="75"/>
      <c r="BV129" s="66"/>
      <c r="BW129" s="66"/>
      <c r="BX129" s="75"/>
      <c r="BY129" s="66"/>
      <c r="BZ129" s="75"/>
      <c r="CA129" s="66"/>
      <c r="CB129" s="75"/>
      <c r="CC129" s="66"/>
      <c r="CD129" s="66"/>
      <c r="CE129" s="66"/>
      <c r="CF129" s="66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75"/>
      <c r="CT129" s="66"/>
      <c r="CU129" s="66"/>
      <c r="CV129" s="66"/>
      <c r="CW129" s="66"/>
      <c r="CX129" s="66"/>
      <c r="CY129" s="75"/>
      <c r="CZ129" s="66"/>
      <c r="DA129" s="75"/>
      <c r="DB129" s="75"/>
      <c r="DC129" s="75"/>
      <c r="DD129" s="75"/>
      <c r="DE129" s="75"/>
      <c r="DF129" s="75"/>
      <c r="DG129" s="66"/>
      <c r="DH129" s="75"/>
      <c r="DI129" s="66"/>
      <c r="DJ129" s="66"/>
      <c r="DK129" s="66"/>
      <c r="DL129" s="66"/>
      <c r="DM129" s="66"/>
      <c r="DN129" s="76">
        <f t="shared" si="245"/>
        <v>447</v>
      </c>
      <c r="DO129" s="76">
        <f t="shared" si="246"/>
        <v>0</v>
      </c>
    </row>
    <row r="130" spans="1:119" s="87" customFormat="1" ht="13.5" customHeight="1" x14ac:dyDescent="0.25">
      <c r="A130" s="80"/>
      <c r="B130" s="81"/>
      <c r="C130" s="82"/>
      <c r="D130" s="83"/>
      <c r="E130" s="83"/>
      <c r="F130" s="83"/>
      <c r="G130" s="83"/>
      <c r="H130" s="84"/>
      <c r="I130" s="81"/>
      <c r="J130" s="83"/>
      <c r="K130" s="85"/>
      <c r="L130" s="85"/>
      <c r="M130" s="86">
        <f>SUM(M126:M129)</f>
        <v>1777</v>
      </c>
      <c r="N130" s="86"/>
      <c r="O130" s="85" t="s">
        <v>148</v>
      </c>
      <c r="P130" s="86">
        <f t="shared" ref="P130:CA130" si="294">SUM(P126:P129)</f>
        <v>15.866071428571429</v>
      </c>
      <c r="Q130" s="86">
        <f t="shared" si="294"/>
        <v>190.39285714285714</v>
      </c>
      <c r="R130" s="86">
        <f t="shared" si="294"/>
        <v>1602.4732142857142</v>
      </c>
      <c r="S130" s="86">
        <f t="shared" si="294"/>
        <v>0</v>
      </c>
      <c r="T130" s="86">
        <f t="shared" si="294"/>
        <v>0</v>
      </c>
      <c r="U130" s="86">
        <f t="shared" si="294"/>
        <v>0</v>
      </c>
      <c r="V130" s="86">
        <f t="shared" si="294"/>
        <v>0</v>
      </c>
      <c r="W130" s="86">
        <f t="shared" si="294"/>
        <v>0</v>
      </c>
      <c r="X130" s="86">
        <f t="shared" si="294"/>
        <v>0</v>
      </c>
      <c r="Y130" s="86">
        <f t="shared" si="294"/>
        <v>0</v>
      </c>
      <c r="Z130" s="86">
        <f t="shared" si="294"/>
        <v>0</v>
      </c>
      <c r="AA130" s="86">
        <f t="shared" si="294"/>
        <v>0</v>
      </c>
      <c r="AB130" s="86">
        <f t="shared" si="294"/>
        <v>0</v>
      </c>
      <c r="AC130" s="86">
        <f t="shared" si="294"/>
        <v>0</v>
      </c>
      <c r="AD130" s="86">
        <f t="shared" si="294"/>
        <v>0</v>
      </c>
      <c r="AE130" s="86">
        <f t="shared" si="294"/>
        <v>0</v>
      </c>
      <c r="AF130" s="86">
        <f t="shared" si="294"/>
        <v>0</v>
      </c>
      <c r="AG130" s="86">
        <f t="shared" si="294"/>
        <v>0</v>
      </c>
      <c r="AH130" s="86">
        <f t="shared" si="294"/>
        <v>0</v>
      </c>
      <c r="AI130" s="86">
        <f t="shared" si="294"/>
        <v>0</v>
      </c>
      <c r="AJ130" s="86">
        <f t="shared" si="294"/>
        <v>0</v>
      </c>
      <c r="AK130" s="86">
        <f t="shared" si="294"/>
        <v>0</v>
      </c>
      <c r="AL130" s="86">
        <f t="shared" si="294"/>
        <v>0</v>
      </c>
      <c r="AM130" s="86">
        <f t="shared" si="294"/>
        <v>0</v>
      </c>
      <c r="AN130" s="86">
        <f t="shared" si="294"/>
        <v>0</v>
      </c>
      <c r="AO130" s="86">
        <f t="shared" si="294"/>
        <v>0</v>
      </c>
      <c r="AP130" s="86">
        <f t="shared" si="294"/>
        <v>0</v>
      </c>
      <c r="AQ130" s="86">
        <f t="shared" si="294"/>
        <v>0</v>
      </c>
      <c r="AR130" s="86">
        <f t="shared" si="294"/>
        <v>0</v>
      </c>
      <c r="AS130" s="86">
        <f t="shared" si="294"/>
        <v>0</v>
      </c>
      <c r="AT130" s="86">
        <f t="shared" si="294"/>
        <v>0</v>
      </c>
      <c r="AU130" s="86">
        <f t="shared" si="294"/>
        <v>0</v>
      </c>
      <c r="AV130" s="86">
        <f t="shared" si="294"/>
        <v>0</v>
      </c>
      <c r="AW130" s="86">
        <f t="shared" si="294"/>
        <v>0</v>
      </c>
      <c r="AX130" s="86">
        <f t="shared" si="294"/>
        <v>0</v>
      </c>
      <c r="AY130" s="86">
        <f t="shared" si="294"/>
        <v>0</v>
      </c>
      <c r="AZ130" s="86">
        <f t="shared" si="294"/>
        <v>0</v>
      </c>
      <c r="BA130" s="86">
        <f t="shared" si="294"/>
        <v>0</v>
      </c>
      <c r="BB130" s="86">
        <f t="shared" si="294"/>
        <v>0</v>
      </c>
      <c r="BC130" s="86">
        <f t="shared" si="294"/>
        <v>0</v>
      </c>
      <c r="BD130" s="86">
        <f t="shared" si="294"/>
        <v>0</v>
      </c>
      <c r="BE130" s="86">
        <f t="shared" si="294"/>
        <v>0</v>
      </c>
      <c r="BF130" s="86">
        <f t="shared" si="294"/>
        <v>0</v>
      </c>
      <c r="BG130" s="86">
        <f t="shared" si="294"/>
        <v>0</v>
      </c>
      <c r="BH130" s="86">
        <f t="shared" si="294"/>
        <v>0</v>
      </c>
      <c r="BI130" s="86">
        <f t="shared" si="294"/>
        <v>0</v>
      </c>
      <c r="BJ130" s="86">
        <f t="shared" si="294"/>
        <v>0</v>
      </c>
      <c r="BK130" s="86">
        <f t="shared" si="294"/>
        <v>0</v>
      </c>
      <c r="BL130" s="86">
        <f t="shared" si="294"/>
        <v>0</v>
      </c>
      <c r="BM130" s="86">
        <f t="shared" si="294"/>
        <v>0</v>
      </c>
      <c r="BN130" s="86">
        <f t="shared" si="294"/>
        <v>0</v>
      </c>
      <c r="BO130" s="86">
        <f t="shared" si="294"/>
        <v>0</v>
      </c>
      <c r="BP130" s="86">
        <f t="shared" si="294"/>
        <v>0</v>
      </c>
      <c r="BQ130" s="86">
        <f t="shared" si="294"/>
        <v>0</v>
      </c>
      <c r="BR130" s="86">
        <f t="shared" si="294"/>
        <v>0</v>
      </c>
      <c r="BS130" s="86">
        <f t="shared" si="294"/>
        <v>0</v>
      </c>
      <c r="BT130" s="86">
        <f t="shared" si="294"/>
        <v>0</v>
      </c>
      <c r="BU130" s="86">
        <f t="shared" si="294"/>
        <v>0</v>
      </c>
      <c r="BV130" s="86">
        <f t="shared" si="294"/>
        <v>0</v>
      </c>
      <c r="BW130" s="86">
        <f t="shared" si="294"/>
        <v>0</v>
      </c>
      <c r="BX130" s="86">
        <f t="shared" si="294"/>
        <v>0</v>
      </c>
      <c r="BY130" s="86">
        <f t="shared" si="294"/>
        <v>0</v>
      </c>
      <c r="BZ130" s="86">
        <f t="shared" si="294"/>
        <v>0</v>
      </c>
      <c r="CA130" s="86">
        <f t="shared" si="294"/>
        <v>0</v>
      </c>
      <c r="CB130" s="86">
        <f t="shared" ref="CB130:DM130" si="295">SUM(CB126:CB129)</f>
        <v>0</v>
      </c>
      <c r="CC130" s="86">
        <f t="shared" si="295"/>
        <v>0</v>
      </c>
      <c r="CD130" s="86">
        <f t="shared" si="295"/>
        <v>0</v>
      </c>
      <c r="CE130" s="86">
        <f t="shared" si="295"/>
        <v>0</v>
      </c>
      <c r="CF130" s="86">
        <f t="shared" si="295"/>
        <v>0</v>
      </c>
      <c r="CG130" s="86">
        <f t="shared" si="295"/>
        <v>0</v>
      </c>
      <c r="CH130" s="86">
        <f t="shared" si="295"/>
        <v>0</v>
      </c>
      <c r="CI130" s="86">
        <f t="shared" si="295"/>
        <v>0</v>
      </c>
      <c r="CJ130" s="86">
        <f t="shared" si="295"/>
        <v>0</v>
      </c>
      <c r="CK130" s="86">
        <f t="shared" si="295"/>
        <v>0</v>
      </c>
      <c r="CL130" s="86">
        <f t="shared" si="295"/>
        <v>0</v>
      </c>
      <c r="CM130" s="86">
        <f t="shared" si="295"/>
        <v>0</v>
      </c>
      <c r="CN130" s="86">
        <f t="shared" si="295"/>
        <v>0</v>
      </c>
      <c r="CO130" s="86">
        <f t="shared" si="295"/>
        <v>0</v>
      </c>
      <c r="CP130" s="86">
        <f t="shared" si="295"/>
        <v>0</v>
      </c>
      <c r="CQ130" s="86">
        <f t="shared" si="295"/>
        <v>0</v>
      </c>
      <c r="CR130" s="86">
        <f t="shared" si="295"/>
        <v>0</v>
      </c>
      <c r="CS130" s="86">
        <f t="shared" si="295"/>
        <v>0</v>
      </c>
      <c r="CT130" s="86">
        <f t="shared" si="295"/>
        <v>0</v>
      </c>
      <c r="CU130" s="86">
        <f t="shared" si="295"/>
        <v>0</v>
      </c>
      <c r="CV130" s="86">
        <f t="shared" si="295"/>
        <v>0</v>
      </c>
      <c r="CW130" s="86">
        <f t="shared" si="295"/>
        <v>0</v>
      </c>
      <c r="CX130" s="86">
        <f t="shared" si="295"/>
        <v>0</v>
      </c>
      <c r="CY130" s="86">
        <f t="shared" si="295"/>
        <v>0</v>
      </c>
      <c r="CZ130" s="86">
        <f t="shared" si="295"/>
        <v>0</v>
      </c>
      <c r="DA130" s="86">
        <f t="shared" si="295"/>
        <v>0</v>
      </c>
      <c r="DB130" s="86">
        <f t="shared" si="295"/>
        <v>0</v>
      </c>
      <c r="DC130" s="86">
        <f t="shared" si="295"/>
        <v>0</v>
      </c>
      <c r="DD130" s="86">
        <f t="shared" si="295"/>
        <v>0</v>
      </c>
      <c r="DE130" s="86">
        <f t="shared" si="295"/>
        <v>0</v>
      </c>
      <c r="DF130" s="86">
        <f t="shared" si="295"/>
        <v>0</v>
      </c>
      <c r="DG130" s="86">
        <f t="shared" si="295"/>
        <v>0</v>
      </c>
      <c r="DH130" s="86">
        <f t="shared" si="295"/>
        <v>0</v>
      </c>
      <c r="DI130" s="86">
        <f t="shared" si="295"/>
        <v>0</v>
      </c>
      <c r="DJ130" s="86">
        <f t="shared" si="295"/>
        <v>0</v>
      </c>
      <c r="DK130" s="86">
        <f t="shared" si="295"/>
        <v>0</v>
      </c>
      <c r="DL130" s="86">
        <f t="shared" si="295"/>
        <v>0</v>
      </c>
      <c r="DM130" s="86">
        <f t="shared" si="295"/>
        <v>0</v>
      </c>
      <c r="DN130" s="76">
        <f t="shared" si="245"/>
        <v>1777</v>
      </c>
      <c r="DO130" s="76">
        <f t="shared" si="246"/>
        <v>0</v>
      </c>
    </row>
    <row r="131" spans="1:119" ht="18.75" customHeight="1" x14ac:dyDescent="0.25">
      <c r="A131" s="64">
        <v>45901</v>
      </c>
      <c r="B131" s="65">
        <v>4153</v>
      </c>
      <c r="C131" s="65">
        <v>6742</v>
      </c>
      <c r="D131" s="66" t="s">
        <v>463</v>
      </c>
      <c r="E131" s="67" t="s">
        <v>530</v>
      </c>
      <c r="F131" s="67" t="s">
        <v>490</v>
      </c>
      <c r="G131" s="67" t="s">
        <v>531</v>
      </c>
      <c r="H131" s="68" t="s">
        <v>532</v>
      </c>
      <c r="I131" s="69" t="s">
        <v>533</v>
      </c>
      <c r="J131" s="66" t="s">
        <v>534</v>
      </c>
      <c r="K131" s="70">
        <v>5</v>
      </c>
      <c r="L131" s="70">
        <v>97.95</v>
      </c>
      <c r="M131" s="71">
        <f t="shared" ref="M131:M145" si="296">K131*L131</f>
        <v>489.75</v>
      </c>
      <c r="N131" s="66"/>
      <c r="O131" s="72" t="s">
        <v>148</v>
      </c>
      <c r="P131" s="73">
        <f t="shared" ref="P131:P145" si="297">M131/1.12*0.01</f>
        <v>4.3727678571428568</v>
      </c>
      <c r="Q131" s="74">
        <f t="shared" ref="Q131:Q145" si="298">M131/1.12*0.12</f>
        <v>52.473214285714278</v>
      </c>
      <c r="R131" s="75">
        <f t="shared" ref="R131:R145" si="299">M131+P131-Q131</f>
        <v>441.64955357142856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75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75"/>
      <c r="AQ131" s="66"/>
      <c r="AR131" s="66"/>
      <c r="AS131" s="66"/>
      <c r="AT131" s="75"/>
      <c r="AU131" s="66"/>
      <c r="AV131" s="66"/>
      <c r="AW131" s="66"/>
      <c r="AX131" s="66"/>
      <c r="AY131" s="66"/>
      <c r="AZ131" s="75"/>
      <c r="BA131" s="66"/>
      <c r="BB131" s="75"/>
      <c r="BC131" s="66"/>
      <c r="BD131" s="66"/>
      <c r="BE131" s="66"/>
      <c r="BF131" s="66"/>
      <c r="BG131" s="66"/>
      <c r="BH131" s="66"/>
      <c r="BI131" s="66"/>
      <c r="BJ131" s="66"/>
      <c r="BK131" s="66"/>
      <c r="BL131" s="66"/>
      <c r="BM131" s="66"/>
      <c r="BN131" s="66"/>
      <c r="BO131" s="66"/>
      <c r="BP131" s="66"/>
      <c r="BQ131" s="66"/>
      <c r="BR131" s="66"/>
      <c r="BS131" s="66"/>
      <c r="BT131" s="66"/>
      <c r="BU131" s="75"/>
      <c r="BV131" s="66"/>
      <c r="BW131" s="66"/>
      <c r="BX131" s="75"/>
      <c r="BY131" s="66"/>
      <c r="BZ131" s="75"/>
      <c r="CA131" s="66"/>
      <c r="CB131" s="75"/>
      <c r="CC131" s="66"/>
      <c r="CD131" s="66"/>
      <c r="CE131" s="66"/>
      <c r="CF131" s="66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75"/>
      <c r="CT131" s="66"/>
      <c r="CU131" s="66"/>
      <c r="CV131" s="66"/>
      <c r="CW131" s="66"/>
      <c r="CX131" s="66"/>
      <c r="CY131" s="75"/>
      <c r="CZ131" s="66"/>
      <c r="DA131" s="75"/>
      <c r="DB131" s="75"/>
      <c r="DC131" s="75"/>
      <c r="DD131" s="75"/>
      <c r="DE131" s="75"/>
      <c r="DF131" s="75"/>
      <c r="DG131" s="66"/>
      <c r="DH131" s="75"/>
      <c r="DI131" s="66"/>
      <c r="DJ131" s="66"/>
      <c r="DK131" s="66"/>
      <c r="DL131" s="66"/>
      <c r="DM131" s="66"/>
      <c r="DN131" s="76">
        <f t="shared" si="245"/>
        <v>489.75</v>
      </c>
      <c r="DO131" s="76">
        <f t="shared" si="246"/>
        <v>0</v>
      </c>
    </row>
    <row r="132" spans="1:119" s="136" customFormat="1" ht="12.75" customHeight="1" x14ac:dyDescent="0.25">
      <c r="A132" s="64"/>
      <c r="B132" s="65"/>
      <c r="C132" s="65"/>
      <c r="D132" s="66"/>
      <c r="E132" s="67"/>
      <c r="F132" s="67"/>
      <c r="G132" s="67"/>
      <c r="H132" s="68"/>
      <c r="I132" s="69"/>
      <c r="J132" s="66" t="s">
        <v>535</v>
      </c>
      <c r="K132" s="70">
        <v>4</v>
      </c>
      <c r="L132" s="70">
        <v>105</v>
      </c>
      <c r="M132" s="71">
        <f t="shared" si="296"/>
        <v>420</v>
      </c>
      <c r="N132" s="66"/>
      <c r="O132" s="72" t="s">
        <v>148</v>
      </c>
      <c r="P132" s="73">
        <f t="shared" si="297"/>
        <v>3.7499999999999996</v>
      </c>
      <c r="Q132" s="74">
        <f t="shared" si="298"/>
        <v>44.999999999999993</v>
      </c>
      <c r="R132" s="75">
        <f t="shared" si="299"/>
        <v>378.75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75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75"/>
      <c r="AQ132" s="66"/>
      <c r="AR132" s="66"/>
      <c r="AS132" s="66"/>
      <c r="AT132" s="75"/>
      <c r="AU132" s="66"/>
      <c r="AV132" s="66"/>
      <c r="AW132" s="66"/>
      <c r="AX132" s="66"/>
      <c r="AY132" s="66"/>
      <c r="AZ132" s="75"/>
      <c r="BA132" s="66"/>
      <c r="BB132" s="75"/>
      <c r="BC132" s="66"/>
      <c r="BD132" s="66"/>
      <c r="BE132" s="66"/>
      <c r="BF132" s="66"/>
      <c r="BG132" s="66"/>
      <c r="BH132" s="66"/>
      <c r="BI132" s="66"/>
      <c r="BJ132" s="66"/>
      <c r="BK132" s="66"/>
      <c r="BL132" s="66"/>
      <c r="BM132" s="66"/>
      <c r="BN132" s="66"/>
      <c r="BO132" s="66"/>
      <c r="BP132" s="66"/>
      <c r="BQ132" s="66"/>
      <c r="BR132" s="66"/>
      <c r="BS132" s="66"/>
      <c r="BT132" s="66"/>
      <c r="BU132" s="75"/>
      <c r="BV132" s="66"/>
      <c r="BW132" s="66"/>
      <c r="BX132" s="75"/>
      <c r="BY132" s="66"/>
      <c r="BZ132" s="75"/>
      <c r="CA132" s="66"/>
      <c r="CB132" s="75"/>
      <c r="CC132" s="66"/>
      <c r="CD132" s="66"/>
      <c r="CE132" s="66"/>
      <c r="CF132" s="66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75"/>
      <c r="CT132" s="66"/>
      <c r="CU132" s="66"/>
      <c r="CV132" s="66"/>
      <c r="CW132" s="66"/>
      <c r="CX132" s="66"/>
      <c r="CY132" s="75"/>
      <c r="CZ132" s="66"/>
      <c r="DA132" s="75"/>
      <c r="DB132" s="75"/>
      <c r="DC132" s="75"/>
      <c r="DD132" s="75"/>
      <c r="DE132" s="75"/>
      <c r="DF132" s="75"/>
      <c r="DG132" s="66"/>
      <c r="DH132" s="75"/>
      <c r="DI132" s="66"/>
      <c r="DJ132" s="66"/>
      <c r="DK132" s="66"/>
      <c r="DL132" s="66"/>
      <c r="DM132" s="66"/>
      <c r="DN132" s="76">
        <f t="shared" si="245"/>
        <v>420</v>
      </c>
      <c r="DO132" s="76">
        <f t="shared" si="246"/>
        <v>0</v>
      </c>
    </row>
    <row r="133" spans="1:119" ht="13.5" customHeight="1" x14ac:dyDescent="0.25">
      <c r="A133" s="64"/>
      <c r="B133" s="65"/>
      <c r="C133" s="65"/>
      <c r="D133" s="66"/>
      <c r="E133" s="67"/>
      <c r="F133" s="67"/>
      <c r="G133" s="67"/>
      <c r="H133" s="68"/>
      <c r="I133" s="69"/>
      <c r="J133" s="66" t="s">
        <v>536</v>
      </c>
      <c r="K133" s="70">
        <v>5</v>
      </c>
      <c r="L133" s="70">
        <v>407</v>
      </c>
      <c r="M133" s="71">
        <f t="shared" si="296"/>
        <v>2035</v>
      </c>
      <c r="N133" s="66"/>
      <c r="O133" s="72" t="s">
        <v>148</v>
      </c>
      <c r="P133" s="73">
        <f t="shared" si="297"/>
        <v>18.169642857142858</v>
      </c>
      <c r="Q133" s="74">
        <f t="shared" si="298"/>
        <v>218.03571428571425</v>
      </c>
      <c r="R133" s="75">
        <f t="shared" si="299"/>
        <v>1835.1339285714284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75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75"/>
      <c r="AQ133" s="66"/>
      <c r="AR133" s="66"/>
      <c r="AS133" s="66"/>
      <c r="AT133" s="75"/>
      <c r="AU133" s="66"/>
      <c r="AV133" s="66"/>
      <c r="AW133" s="66"/>
      <c r="AX133" s="66"/>
      <c r="AY133" s="66"/>
      <c r="AZ133" s="75"/>
      <c r="BA133" s="66"/>
      <c r="BB133" s="75"/>
      <c r="BC133" s="66"/>
      <c r="BD133" s="66"/>
      <c r="BE133" s="66"/>
      <c r="BF133" s="66"/>
      <c r="BG133" s="66"/>
      <c r="BH133" s="66"/>
      <c r="BI133" s="66"/>
      <c r="BJ133" s="66"/>
      <c r="BK133" s="66"/>
      <c r="BL133" s="66"/>
      <c r="BM133" s="66"/>
      <c r="BN133" s="66"/>
      <c r="BO133" s="66"/>
      <c r="BP133" s="66"/>
      <c r="BQ133" s="66"/>
      <c r="BR133" s="66"/>
      <c r="BS133" s="66"/>
      <c r="BT133" s="66"/>
      <c r="BU133" s="75"/>
      <c r="BV133" s="66"/>
      <c r="BW133" s="66"/>
      <c r="BX133" s="75"/>
      <c r="BY133" s="66"/>
      <c r="BZ133" s="75"/>
      <c r="CA133" s="66"/>
      <c r="CB133" s="75"/>
      <c r="CC133" s="66"/>
      <c r="CD133" s="66"/>
      <c r="CE133" s="66"/>
      <c r="CF133" s="66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75"/>
      <c r="CT133" s="66"/>
      <c r="CU133" s="66"/>
      <c r="CV133" s="66"/>
      <c r="CW133" s="66"/>
      <c r="CX133" s="66"/>
      <c r="CY133" s="75"/>
      <c r="CZ133" s="66"/>
      <c r="DA133" s="75"/>
      <c r="DB133" s="75"/>
      <c r="DC133" s="75"/>
      <c r="DD133" s="75"/>
      <c r="DE133" s="75"/>
      <c r="DF133" s="75"/>
      <c r="DG133" s="66"/>
      <c r="DH133" s="75"/>
      <c r="DI133" s="66"/>
      <c r="DJ133" s="66"/>
      <c r="DK133" s="66"/>
      <c r="DL133" s="66"/>
      <c r="DM133" s="66"/>
      <c r="DN133" s="76">
        <f t="shared" si="245"/>
        <v>2034.9999999999998</v>
      </c>
      <c r="DO133" s="76">
        <f t="shared" si="246"/>
        <v>0</v>
      </c>
    </row>
    <row r="134" spans="1:119" s="136" customFormat="1" ht="13.5" customHeight="1" x14ac:dyDescent="0.25">
      <c r="A134" s="64"/>
      <c r="B134" s="65"/>
      <c r="C134" s="65"/>
      <c r="D134" s="66"/>
      <c r="E134" s="67"/>
      <c r="F134" s="67"/>
      <c r="G134" s="67"/>
      <c r="H134" s="68"/>
      <c r="I134" s="69"/>
      <c r="J134" s="66" t="s">
        <v>537</v>
      </c>
      <c r="K134" s="70">
        <v>1</v>
      </c>
      <c r="L134" s="70">
        <v>86.5</v>
      </c>
      <c r="M134" s="71">
        <f t="shared" si="296"/>
        <v>86.5</v>
      </c>
      <c r="N134" s="66"/>
      <c r="O134" s="72" t="s">
        <v>148</v>
      </c>
      <c r="P134" s="73">
        <f t="shared" si="297"/>
        <v>0.77232142857142849</v>
      </c>
      <c r="Q134" s="74">
        <f t="shared" si="298"/>
        <v>9.2678571428571406</v>
      </c>
      <c r="R134" s="75">
        <f t="shared" si="299"/>
        <v>78.004464285714292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75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75"/>
      <c r="AQ134" s="66"/>
      <c r="AR134" s="66"/>
      <c r="AS134" s="66"/>
      <c r="AT134" s="75"/>
      <c r="AU134" s="66"/>
      <c r="AV134" s="66"/>
      <c r="AW134" s="66"/>
      <c r="AX134" s="66"/>
      <c r="AY134" s="66"/>
      <c r="AZ134" s="75"/>
      <c r="BA134" s="66"/>
      <c r="BB134" s="75"/>
      <c r="BC134" s="66"/>
      <c r="BD134" s="66"/>
      <c r="BE134" s="66"/>
      <c r="BF134" s="66"/>
      <c r="BG134" s="66"/>
      <c r="BH134" s="66"/>
      <c r="BI134" s="66"/>
      <c r="BJ134" s="66"/>
      <c r="BK134" s="66"/>
      <c r="BL134" s="66"/>
      <c r="BM134" s="66"/>
      <c r="BN134" s="66"/>
      <c r="BO134" s="66"/>
      <c r="BP134" s="66"/>
      <c r="BQ134" s="66"/>
      <c r="BR134" s="66"/>
      <c r="BS134" s="66"/>
      <c r="BT134" s="66"/>
      <c r="BU134" s="75"/>
      <c r="BV134" s="66"/>
      <c r="BW134" s="66"/>
      <c r="BX134" s="75"/>
      <c r="BY134" s="66"/>
      <c r="BZ134" s="75"/>
      <c r="CA134" s="66"/>
      <c r="CB134" s="75"/>
      <c r="CC134" s="66"/>
      <c r="CD134" s="66"/>
      <c r="CE134" s="66"/>
      <c r="CF134" s="66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75"/>
      <c r="CT134" s="66"/>
      <c r="CU134" s="66"/>
      <c r="CV134" s="66"/>
      <c r="CW134" s="66"/>
      <c r="CX134" s="66"/>
      <c r="CY134" s="75"/>
      <c r="CZ134" s="66"/>
      <c r="DA134" s="75"/>
      <c r="DB134" s="75"/>
      <c r="DC134" s="75"/>
      <c r="DD134" s="75"/>
      <c r="DE134" s="75"/>
      <c r="DF134" s="75"/>
      <c r="DG134" s="66"/>
      <c r="DH134" s="75"/>
      <c r="DI134" s="66"/>
      <c r="DJ134" s="66"/>
      <c r="DK134" s="66"/>
      <c r="DL134" s="66"/>
      <c r="DM134" s="66"/>
      <c r="DN134" s="76">
        <f t="shared" si="245"/>
        <v>86.5</v>
      </c>
      <c r="DO134" s="76">
        <f t="shared" si="246"/>
        <v>0</v>
      </c>
    </row>
    <row r="135" spans="1:119" ht="13.5" customHeight="1" x14ac:dyDescent="0.25">
      <c r="A135" s="64"/>
      <c r="B135" s="65"/>
      <c r="C135" s="65"/>
      <c r="D135" s="66"/>
      <c r="E135" s="67"/>
      <c r="F135" s="67"/>
      <c r="G135" s="67"/>
      <c r="H135" s="68"/>
      <c r="I135" s="69"/>
      <c r="J135" s="66" t="s">
        <v>538</v>
      </c>
      <c r="K135" s="70">
        <v>8</v>
      </c>
      <c r="L135" s="70">
        <v>51.8</v>
      </c>
      <c r="M135" s="71">
        <f t="shared" si="296"/>
        <v>414.4</v>
      </c>
      <c r="N135" s="66"/>
      <c r="O135" s="72" t="s">
        <v>304</v>
      </c>
      <c r="P135" s="73">
        <f>M135*0.01</f>
        <v>4.1440000000000001</v>
      </c>
      <c r="Q135" s="74"/>
      <c r="R135" s="75">
        <f t="shared" si="299"/>
        <v>418.54399999999998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75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75"/>
      <c r="AQ135" s="66"/>
      <c r="AR135" s="66"/>
      <c r="AS135" s="66"/>
      <c r="AT135" s="75"/>
      <c r="AU135" s="66"/>
      <c r="AV135" s="66"/>
      <c r="AW135" s="66"/>
      <c r="AX135" s="66"/>
      <c r="AY135" s="66"/>
      <c r="AZ135" s="75"/>
      <c r="BA135" s="66"/>
      <c r="BB135" s="75"/>
      <c r="BC135" s="66"/>
      <c r="BD135" s="66"/>
      <c r="BE135" s="66"/>
      <c r="BF135" s="66"/>
      <c r="BG135" s="66"/>
      <c r="BH135" s="66"/>
      <c r="BI135" s="66"/>
      <c r="BJ135" s="66"/>
      <c r="BK135" s="66"/>
      <c r="BL135" s="66"/>
      <c r="BM135" s="66"/>
      <c r="BN135" s="66"/>
      <c r="BO135" s="66"/>
      <c r="BP135" s="66"/>
      <c r="BQ135" s="66"/>
      <c r="BR135" s="66"/>
      <c r="BS135" s="66"/>
      <c r="BT135" s="66"/>
      <c r="BU135" s="75"/>
      <c r="BV135" s="66"/>
      <c r="BW135" s="66"/>
      <c r="BX135" s="75"/>
      <c r="BY135" s="66"/>
      <c r="BZ135" s="75"/>
      <c r="CA135" s="66"/>
      <c r="CB135" s="75"/>
      <c r="CC135" s="66"/>
      <c r="CD135" s="66"/>
      <c r="CE135" s="66"/>
      <c r="CF135" s="66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75"/>
      <c r="CT135" s="66"/>
      <c r="CU135" s="66"/>
      <c r="CV135" s="66"/>
      <c r="CW135" s="66"/>
      <c r="CX135" s="66"/>
      <c r="CY135" s="75"/>
      <c r="CZ135" s="66"/>
      <c r="DA135" s="75"/>
      <c r="DB135" s="75"/>
      <c r="DC135" s="75"/>
      <c r="DD135" s="75"/>
      <c r="DE135" s="75"/>
      <c r="DF135" s="75"/>
      <c r="DG135" s="66"/>
      <c r="DH135" s="75"/>
      <c r="DI135" s="66"/>
      <c r="DJ135" s="66"/>
      <c r="DK135" s="66"/>
      <c r="DL135" s="66"/>
      <c r="DM135" s="66"/>
      <c r="DN135" s="76">
        <f t="shared" si="245"/>
        <v>414.4</v>
      </c>
      <c r="DO135" s="76">
        <f t="shared" si="246"/>
        <v>0</v>
      </c>
    </row>
    <row r="136" spans="1:119" s="136" customFormat="1" ht="13.5" customHeight="1" x14ac:dyDescent="0.25">
      <c r="A136" s="64"/>
      <c r="B136" s="65"/>
      <c r="C136" s="65"/>
      <c r="D136" s="66"/>
      <c r="E136" s="67"/>
      <c r="F136" s="67"/>
      <c r="G136" s="67"/>
      <c r="H136" s="68"/>
      <c r="I136" s="69"/>
      <c r="J136" s="66" t="s">
        <v>539</v>
      </c>
      <c r="K136" s="70">
        <v>4</v>
      </c>
      <c r="L136" s="70">
        <v>95.4</v>
      </c>
      <c r="M136" s="71">
        <f t="shared" si="296"/>
        <v>381.6</v>
      </c>
      <c r="N136" s="66"/>
      <c r="O136" s="72" t="s">
        <v>304</v>
      </c>
      <c r="P136" s="73">
        <f>M136*0.01</f>
        <v>3.8160000000000003</v>
      </c>
      <c r="Q136" s="74"/>
      <c r="R136" s="75">
        <f t="shared" si="299"/>
        <v>385.416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75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75"/>
      <c r="AQ136" s="66"/>
      <c r="AR136" s="66"/>
      <c r="AS136" s="66"/>
      <c r="AT136" s="75"/>
      <c r="AU136" s="66"/>
      <c r="AV136" s="66"/>
      <c r="AW136" s="66"/>
      <c r="AX136" s="66"/>
      <c r="AY136" s="66"/>
      <c r="AZ136" s="75"/>
      <c r="BA136" s="66"/>
      <c r="BB136" s="75"/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  <c r="BP136" s="66"/>
      <c r="BQ136" s="66"/>
      <c r="BR136" s="66"/>
      <c r="BS136" s="66"/>
      <c r="BT136" s="66"/>
      <c r="BU136" s="75"/>
      <c r="BV136" s="66"/>
      <c r="BW136" s="66"/>
      <c r="BX136" s="75"/>
      <c r="BY136" s="66"/>
      <c r="BZ136" s="75"/>
      <c r="CA136" s="66"/>
      <c r="CB136" s="75"/>
      <c r="CC136" s="66"/>
      <c r="CD136" s="66"/>
      <c r="CE136" s="66"/>
      <c r="CF136" s="66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75"/>
      <c r="CT136" s="66"/>
      <c r="CU136" s="66"/>
      <c r="CV136" s="66"/>
      <c r="CW136" s="66"/>
      <c r="CX136" s="66"/>
      <c r="CY136" s="75"/>
      <c r="CZ136" s="66"/>
      <c r="DA136" s="75"/>
      <c r="DB136" s="75"/>
      <c r="DC136" s="75"/>
      <c r="DD136" s="75"/>
      <c r="DE136" s="75"/>
      <c r="DF136" s="75"/>
      <c r="DG136" s="66"/>
      <c r="DH136" s="75"/>
      <c r="DI136" s="66"/>
      <c r="DJ136" s="66"/>
      <c r="DK136" s="66"/>
      <c r="DL136" s="66"/>
      <c r="DM136" s="66"/>
      <c r="DN136" s="76">
        <f t="shared" si="245"/>
        <v>381.6</v>
      </c>
      <c r="DO136" s="76">
        <f t="shared" si="246"/>
        <v>0</v>
      </c>
    </row>
    <row r="137" spans="1:119" ht="13.5" customHeight="1" x14ac:dyDescent="0.25">
      <c r="A137" s="64"/>
      <c r="B137" s="65"/>
      <c r="C137" s="65"/>
      <c r="D137" s="66"/>
      <c r="E137" s="67"/>
      <c r="F137" s="67"/>
      <c r="G137" s="67"/>
      <c r="H137" s="68"/>
      <c r="I137" s="69"/>
      <c r="J137" s="66" t="s">
        <v>540</v>
      </c>
      <c r="K137" s="70">
        <v>15</v>
      </c>
      <c r="L137" s="70">
        <v>129</v>
      </c>
      <c r="M137" s="71">
        <f t="shared" si="296"/>
        <v>1935</v>
      </c>
      <c r="N137" s="66"/>
      <c r="O137" s="72" t="s">
        <v>148</v>
      </c>
      <c r="P137" s="73">
        <f t="shared" si="297"/>
        <v>17.276785714285715</v>
      </c>
      <c r="Q137" s="74">
        <f t="shared" si="298"/>
        <v>207.32142857142856</v>
      </c>
      <c r="R137" s="75">
        <f t="shared" si="299"/>
        <v>1744.9553571428573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75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75"/>
      <c r="AQ137" s="66"/>
      <c r="AR137" s="66"/>
      <c r="AS137" s="66"/>
      <c r="AT137" s="75"/>
      <c r="AU137" s="66"/>
      <c r="AV137" s="66"/>
      <c r="AW137" s="66"/>
      <c r="AX137" s="66"/>
      <c r="AY137" s="66"/>
      <c r="AZ137" s="75"/>
      <c r="BA137" s="66"/>
      <c r="BB137" s="75"/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  <c r="BP137" s="66"/>
      <c r="BQ137" s="66"/>
      <c r="BR137" s="66"/>
      <c r="BS137" s="66"/>
      <c r="BT137" s="66"/>
      <c r="BU137" s="75"/>
      <c r="BV137" s="66"/>
      <c r="BW137" s="66"/>
      <c r="BX137" s="75"/>
      <c r="BY137" s="66"/>
      <c r="BZ137" s="75"/>
      <c r="CA137" s="66"/>
      <c r="CB137" s="75"/>
      <c r="CC137" s="66"/>
      <c r="CD137" s="66"/>
      <c r="CE137" s="66"/>
      <c r="CF137" s="66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75"/>
      <c r="CT137" s="66"/>
      <c r="CU137" s="66"/>
      <c r="CV137" s="66"/>
      <c r="CW137" s="66"/>
      <c r="CX137" s="66"/>
      <c r="CY137" s="75"/>
      <c r="CZ137" s="66"/>
      <c r="DA137" s="75"/>
      <c r="DB137" s="75"/>
      <c r="DC137" s="75"/>
      <c r="DD137" s="75"/>
      <c r="DE137" s="75"/>
      <c r="DF137" s="75"/>
      <c r="DG137" s="66"/>
      <c r="DH137" s="75"/>
      <c r="DI137" s="66"/>
      <c r="DJ137" s="66"/>
      <c r="DK137" s="66"/>
      <c r="DL137" s="66"/>
      <c r="DM137" s="66"/>
      <c r="DN137" s="76">
        <f t="shared" si="245"/>
        <v>1935</v>
      </c>
      <c r="DO137" s="76">
        <f t="shared" si="246"/>
        <v>0</v>
      </c>
    </row>
    <row r="138" spans="1:119" s="136" customFormat="1" ht="13.5" customHeight="1" x14ac:dyDescent="0.25">
      <c r="A138" s="64"/>
      <c r="B138" s="65"/>
      <c r="C138" s="65"/>
      <c r="D138" s="66"/>
      <c r="E138" s="67"/>
      <c r="F138" s="67"/>
      <c r="G138" s="67"/>
      <c r="H138" s="68"/>
      <c r="I138" s="69"/>
      <c r="J138" s="66" t="s">
        <v>541</v>
      </c>
      <c r="K138" s="70">
        <v>1</v>
      </c>
      <c r="L138" s="70">
        <v>601.79999999999995</v>
      </c>
      <c r="M138" s="71">
        <f t="shared" si="296"/>
        <v>601.79999999999995</v>
      </c>
      <c r="N138" s="66"/>
      <c r="O138" s="72" t="s">
        <v>148</v>
      </c>
      <c r="P138" s="73">
        <f t="shared" si="297"/>
        <v>5.3732142857142842</v>
      </c>
      <c r="Q138" s="74">
        <f t="shared" si="298"/>
        <v>64.478571428571414</v>
      </c>
      <c r="R138" s="75">
        <f t="shared" si="299"/>
        <v>542.69464285714287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75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75"/>
      <c r="AQ138" s="66"/>
      <c r="AR138" s="66"/>
      <c r="AS138" s="66"/>
      <c r="AT138" s="75"/>
      <c r="AU138" s="66"/>
      <c r="AV138" s="66"/>
      <c r="AW138" s="66"/>
      <c r="AX138" s="66"/>
      <c r="AY138" s="66"/>
      <c r="AZ138" s="75"/>
      <c r="BA138" s="66"/>
      <c r="BB138" s="75"/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  <c r="BP138" s="66"/>
      <c r="BQ138" s="66"/>
      <c r="BR138" s="66"/>
      <c r="BS138" s="66"/>
      <c r="BT138" s="66"/>
      <c r="BU138" s="75"/>
      <c r="BV138" s="66"/>
      <c r="BW138" s="66"/>
      <c r="BX138" s="75"/>
      <c r="BY138" s="66"/>
      <c r="BZ138" s="75"/>
      <c r="CA138" s="66"/>
      <c r="CB138" s="75"/>
      <c r="CC138" s="66"/>
      <c r="CD138" s="66"/>
      <c r="CE138" s="66"/>
      <c r="CF138" s="66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75"/>
      <c r="CT138" s="66"/>
      <c r="CU138" s="66"/>
      <c r="CV138" s="66"/>
      <c r="CW138" s="66"/>
      <c r="CX138" s="66"/>
      <c r="CY138" s="75"/>
      <c r="CZ138" s="66"/>
      <c r="DA138" s="75"/>
      <c r="DB138" s="75"/>
      <c r="DC138" s="75"/>
      <c r="DD138" s="75"/>
      <c r="DE138" s="75"/>
      <c r="DF138" s="75"/>
      <c r="DG138" s="66"/>
      <c r="DH138" s="75"/>
      <c r="DI138" s="66"/>
      <c r="DJ138" s="66"/>
      <c r="DK138" s="66"/>
      <c r="DL138" s="66"/>
      <c r="DM138" s="66"/>
      <c r="DN138" s="76">
        <f t="shared" si="245"/>
        <v>601.79999999999995</v>
      </c>
      <c r="DO138" s="76">
        <f t="shared" si="246"/>
        <v>0</v>
      </c>
    </row>
    <row r="139" spans="1:119" ht="13.5" customHeight="1" x14ac:dyDescent="0.25">
      <c r="A139" s="64"/>
      <c r="B139" s="65"/>
      <c r="C139" s="65"/>
      <c r="D139" s="66"/>
      <c r="E139" s="67"/>
      <c r="F139" s="67"/>
      <c r="G139" s="67"/>
      <c r="H139" s="68"/>
      <c r="I139" s="69"/>
      <c r="J139" s="66" t="s">
        <v>542</v>
      </c>
      <c r="K139" s="70">
        <v>11</v>
      </c>
      <c r="L139" s="70">
        <v>32</v>
      </c>
      <c r="M139" s="71">
        <f t="shared" si="296"/>
        <v>352</v>
      </c>
      <c r="N139" s="66"/>
      <c r="O139" s="72" t="s">
        <v>148</v>
      </c>
      <c r="P139" s="73">
        <f t="shared" si="297"/>
        <v>3.1428571428571428</v>
      </c>
      <c r="Q139" s="74">
        <f t="shared" si="298"/>
        <v>37.714285714285715</v>
      </c>
      <c r="R139" s="75">
        <f t="shared" si="299"/>
        <v>317.42857142857144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75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75"/>
      <c r="AQ139" s="66"/>
      <c r="AR139" s="66"/>
      <c r="AS139" s="66"/>
      <c r="AT139" s="75"/>
      <c r="AU139" s="66"/>
      <c r="AV139" s="66"/>
      <c r="AW139" s="66"/>
      <c r="AX139" s="66"/>
      <c r="AY139" s="66"/>
      <c r="AZ139" s="75"/>
      <c r="BA139" s="66"/>
      <c r="BB139" s="75"/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  <c r="BP139" s="66"/>
      <c r="BQ139" s="66"/>
      <c r="BR139" s="66"/>
      <c r="BS139" s="66"/>
      <c r="BT139" s="66"/>
      <c r="BU139" s="75"/>
      <c r="BV139" s="66"/>
      <c r="BW139" s="66"/>
      <c r="BX139" s="75"/>
      <c r="BY139" s="66"/>
      <c r="BZ139" s="75"/>
      <c r="CA139" s="66"/>
      <c r="CB139" s="75"/>
      <c r="CC139" s="66"/>
      <c r="CD139" s="66"/>
      <c r="CE139" s="66"/>
      <c r="CF139" s="66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75"/>
      <c r="CT139" s="66"/>
      <c r="CU139" s="66"/>
      <c r="CV139" s="66"/>
      <c r="CW139" s="66"/>
      <c r="CX139" s="66"/>
      <c r="CY139" s="75"/>
      <c r="CZ139" s="66"/>
      <c r="DA139" s="75"/>
      <c r="DB139" s="75"/>
      <c r="DC139" s="75"/>
      <c r="DD139" s="75"/>
      <c r="DE139" s="75"/>
      <c r="DF139" s="75"/>
      <c r="DG139" s="66"/>
      <c r="DH139" s="75"/>
      <c r="DI139" s="66"/>
      <c r="DJ139" s="66"/>
      <c r="DK139" s="66"/>
      <c r="DL139" s="66"/>
      <c r="DM139" s="66"/>
      <c r="DN139" s="76">
        <f t="shared" si="245"/>
        <v>352</v>
      </c>
      <c r="DO139" s="76">
        <f t="shared" si="246"/>
        <v>0</v>
      </c>
    </row>
    <row r="140" spans="1:119" s="87" customFormat="1" ht="13.5" customHeight="1" x14ac:dyDescent="0.25">
      <c r="A140" s="64"/>
      <c r="B140" s="65"/>
      <c r="C140" s="65"/>
      <c r="D140" s="66"/>
      <c r="E140" s="67"/>
      <c r="F140" s="67"/>
      <c r="G140" s="67"/>
      <c r="H140" s="68"/>
      <c r="I140" s="69"/>
      <c r="J140" s="66" t="s">
        <v>543</v>
      </c>
      <c r="K140" s="70">
        <v>20</v>
      </c>
      <c r="L140" s="70">
        <v>39.049999999999997</v>
      </c>
      <c r="M140" s="71">
        <f t="shared" si="296"/>
        <v>781</v>
      </c>
      <c r="N140" s="66"/>
      <c r="O140" s="72" t="s">
        <v>148</v>
      </c>
      <c r="P140" s="73">
        <f t="shared" si="297"/>
        <v>6.9732142857142856</v>
      </c>
      <c r="Q140" s="74">
        <f t="shared" si="298"/>
        <v>83.678571428571431</v>
      </c>
      <c r="R140" s="75">
        <f t="shared" si="299"/>
        <v>704.29464285714289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75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75"/>
      <c r="AQ140" s="66"/>
      <c r="AR140" s="66"/>
      <c r="AS140" s="66"/>
      <c r="AT140" s="75"/>
      <c r="AU140" s="66"/>
      <c r="AV140" s="66"/>
      <c r="AW140" s="66"/>
      <c r="AX140" s="66"/>
      <c r="AY140" s="66"/>
      <c r="AZ140" s="75"/>
      <c r="BA140" s="66"/>
      <c r="BB140" s="75"/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  <c r="BP140" s="66"/>
      <c r="BQ140" s="66"/>
      <c r="BR140" s="66"/>
      <c r="BS140" s="66"/>
      <c r="BT140" s="66"/>
      <c r="BU140" s="75"/>
      <c r="BV140" s="66"/>
      <c r="BW140" s="66"/>
      <c r="BX140" s="75"/>
      <c r="BY140" s="66"/>
      <c r="BZ140" s="75"/>
      <c r="CA140" s="66"/>
      <c r="CB140" s="75"/>
      <c r="CC140" s="66"/>
      <c r="CD140" s="66"/>
      <c r="CE140" s="66"/>
      <c r="CF140" s="66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75"/>
      <c r="CT140" s="66"/>
      <c r="CU140" s="66"/>
      <c r="CV140" s="66"/>
      <c r="CW140" s="66"/>
      <c r="CX140" s="66"/>
      <c r="CY140" s="75"/>
      <c r="CZ140" s="66"/>
      <c r="DA140" s="75"/>
      <c r="DB140" s="75"/>
      <c r="DC140" s="75"/>
      <c r="DD140" s="75"/>
      <c r="DE140" s="75"/>
      <c r="DF140" s="75"/>
      <c r="DG140" s="66"/>
      <c r="DH140" s="75"/>
      <c r="DI140" s="66"/>
      <c r="DJ140" s="66"/>
      <c r="DK140" s="66"/>
      <c r="DL140" s="66"/>
      <c r="DM140" s="66"/>
      <c r="DN140" s="76">
        <f t="shared" si="245"/>
        <v>781</v>
      </c>
      <c r="DO140" s="76">
        <f t="shared" si="246"/>
        <v>0</v>
      </c>
    </row>
    <row r="141" spans="1:119" ht="13.5" customHeight="1" x14ac:dyDescent="0.25">
      <c r="A141" s="64"/>
      <c r="B141" s="65"/>
      <c r="C141" s="65"/>
      <c r="D141" s="66"/>
      <c r="E141" s="67"/>
      <c r="F141" s="67"/>
      <c r="G141" s="67"/>
      <c r="H141" s="68"/>
      <c r="I141" s="69"/>
      <c r="J141" s="66" t="s">
        <v>544</v>
      </c>
      <c r="K141" s="70">
        <v>11</v>
      </c>
      <c r="L141" s="70">
        <v>36.5</v>
      </c>
      <c r="M141" s="71">
        <f t="shared" si="296"/>
        <v>401.5</v>
      </c>
      <c r="N141" s="66"/>
      <c r="O141" s="72" t="s">
        <v>148</v>
      </c>
      <c r="P141" s="73">
        <f t="shared" si="297"/>
        <v>3.5848214285714284</v>
      </c>
      <c r="Q141" s="74">
        <f t="shared" si="298"/>
        <v>43.017857142857139</v>
      </c>
      <c r="R141" s="75">
        <f t="shared" si="299"/>
        <v>362.06696428571433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75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75"/>
      <c r="AQ141" s="66"/>
      <c r="AR141" s="66"/>
      <c r="AS141" s="66"/>
      <c r="AT141" s="75"/>
      <c r="AU141" s="66"/>
      <c r="AV141" s="66"/>
      <c r="AW141" s="66"/>
      <c r="AX141" s="66"/>
      <c r="AY141" s="66"/>
      <c r="AZ141" s="75"/>
      <c r="BA141" s="66"/>
      <c r="BB141" s="75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75"/>
      <c r="BV141" s="66"/>
      <c r="BW141" s="66"/>
      <c r="BX141" s="75"/>
      <c r="BY141" s="66"/>
      <c r="BZ141" s="75"/>
      <c r="CA141" s="66"/>
      <c r="CB141" s="75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75"/>
      <c r="CT141" s="66"/>
      <c r="CU141" s="66"/>
      <c r="CV141" s="66"/>
      <c r="CW141" s="66"/>
      <c r="CX141" s="66"/>
      <c r="CY141" s="75"/>
      <c r="CZ141" s="66"/>
      <c r="DA141" s="75"/>
      <c r="DB141" s="75"/>
      <c r="DC141" s="75"/>
      <c r="DD141" s="75"/>
      <c r="DE141" s="75"/>
      <c r="DF141" s="75"/>
      <c r="DG141" s="66"/>
      <c r="DH141" s="75"/>
      <c r="DI141" s="66"/>
      <c r="DJ141" s="66"/>
      <c r="DK141" s="66"/>
      <c r="DL141" s="66"/>
      <c r="DM141" s="66"/>
      <c r="DN141" s="76">
        <f t="shared" si="245"/>
        <v>401.5</v>
      </c>
      <c r="DO141" s="76">
        <f t="shared" si="246"/>
        <v>0</v>
      </c>
    </row>
    <row r="142" spans="1:119" s="87" customFormat="1" ht="13.5" customHeight="1" x14ac:dyDescent="0.25">
      <c r="A142" s="64"/>
      <c r="B142" s="65"/>
      <c r="C142" s="65"/>
      <c r="D142" s="66"/>
      <c r="E142" s="67"/>
      <c r="F142" s="67"/>
      <c r="G142" s="67"/>
      <c r="H142" s="68"/>
      <c r="I142" s="69"/>
      <c r="J142" s="66" t="s">
        <v>545</v>
      </c>
      <c r="K142" s="70">
        <v>12</v>
      </c>
      <c r="L142" s="70">
        <v>19.5</v>
      </c>
      <c r="M142" s="71">
        <f t="shared" si="296"/>
        <v>234</v>
      </c>
      <c r="N142" s="66"/>
      <c r="O142" s="72" t="s">
        <v>148</v>
      </c>
      <c r="P142" s="73">
        <f t="shared" si="297"/>
        <v>2.0892857142857144</v>
      </c>
      <c r="Q142" s="74">
        <f t="shared" si="298"/>
        <v>25.071428571428569</v>
      </c>
      <c r="R142" s="75">
        <f t="shared" si="299"/>
        <v>211.01785714285717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75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75"/>
      <c r="AQ142" s="66"/>
      <c r="AR142" s="66"/>
      <c r="AS142" s="66"/>
      <c r="AT142" s="75"/>
      <c r="AU142" s="66"/>
      <c r="AV142" s="66"/>
      <c r="AW142" s="66"/>
      <c r="AX142" s="66"/>
      <c r="AY142" s="66"/>
      <c r="AZ142" s="75"/>
      <c r="BA142" s="66"/>
      <c r="BB142" s="75"/>
      <c r="BC142" s="66"/>
      <c r="BD142" s="66"/>
      <c r="BE142" s="66"/>
      <c r="BF142" s="66"/>
      <c r="BG142" s="66"/>
      <c r="BH142" s="66"/>
      <c r="BI142" s="66"/>
      <c r="BJ142" s="66"/>
      <c r="BK142" s="66"/>
      <c r="BL142" s="66"/>
      <c r="BM142" s="66"/>
      <c r="BN142" s="66"/>
      <c r="BO142" s="66"/>
      <c r="BP142" s="66"/>
      <c r="BQ142" s="66"/>
      <c r="BR142" s="66"/>
      <c r="BS142" s="66"/>
      <c r="BT142" s="66"/>
      <c r="BU142" s="75"/>
      <c r="BV142" s="66"/>
      <c r="BW142" s="66"/>
      <c r="BX142" s="75"/>
      <c r="BY142" s="66"/>
      <c r="BZ142" s="75"/>
      <c r="CA142" s="66"/>
      <c r="CB142" s="75"/>
      <c r="CC142" s="66"/>
      <c r="CD142" s="66"/>
      <c r="CE142" s="66"/>
      <c r="CF142" s="66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75"/>
      <c r="CT142" s="66"/>
      <c r="CU142" s="66"/>
      <c r="CV142" s="66"/>
      <c r="CW142" s="66"/>
      <c r="CX142" s="66"/>
      <c r="CY142" s="75"/>
      <c r="CZ142" s="66"/>
      <c r="DA142" s="75"/>
      <c r="DB142" s="75"/>
      <c r="DC142" s="75"/>
      <c r="DD142" s="75"/>
      <c r="DE142" s="75"/>
      <c r="DF142" s="75"/>
      <c r="DG142" s="66"/>
      <c r="DH142" s="75"/>
      <c r="DI142" s="66"/>
      <c r="DJ142" s="66"/>
      <c r="DK142" s="66"/>
      <c r="DL142" s="66"/>
      <c r="DM142" s="66"/>
      <c r="DN142" s="76">
        <f t="shared" si="245"/>
        <v>234</v>
      </c>
      <c r="DO142" s="76">
        <f t="shared" si="246"/>
        <v>0</v>
      </c>
    </row>
    <row r="143" spans="1:119" ht="13.5" customHeight="1" x14ac:dyDescent="0.25">
      <c r="A143" s="64"/>
      <c r="B143" s="65"/>
      <c r="C143" s="65"/>
      <c r="D143" s="66"/>
      <c r="E143" s="67"/>
      <c r="F143" s="67"/>
      <c r="G143" s="67"/>
      <c r="H143" s="68"/>
      <c r="I143" s="69"/>
      <c r="J143" s="66" t="s">
        <v>546</v>
      </c>
      <c r="K143" s="70">
        <v>14</v>
      </c>
      <c r="L143" s="70">
        <v>65.75</v>
      </c>
      <c r="M143" s="71">
        <f t="shared" si="296"/>
        <v>920.5</v>
      </c>
      <c r="N143" s="66"/>
      <c r="O143" s="72" t="s">
        <v>148</v>
      </c>
      <c r="P143" s="73">
        <f t="shared" si="297"/>
        <v>8.2187499999999982</v>
      </c>
      <c r="Q143" s="74">
        <f t="shared" si="298"/>
        <v>98.624999999999986</v>
      </c>
      <c r="R143" s="75">
        <f t="shared" si="299"/>
        <v>830.09375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75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75"/>
      <c r="AQ143" s="66"/>
      <c r="AR143" s="66"/>
      <c r="AS143" s="66"/>
      <c r="AT143" s="75"/>
      <c r="AU143" s="66"/>
      <c r="AV143" s="66"/>
      <c r="AW143" s="66"/>
      <c r="AX143" s="66"/>
      <c r="AY143" s="66"/>
      <c r="AZ143" s="75"/>
      <c r="BA143" s="66"/>
      <c r="BB143" s="75"/>
      <c r="BC143" s="66"/>
      <c r="BD143" s="66"/>
      <c r="BE143" s="66"/>
      <c r="BF143" s="66"/>
      <c r="BG143" s="66"/>
      <c r="BH143" s="66"/>
      <c r="BI143" s="66"/>
      <c r="BJ143" s="66"/>
      <c r="BK143" s="66"/>
      <c r="BL143" s="66"/>
      <c r="BM143" s="66"/>
      <c r="BN143" s="66"/>
      <c r="BO143" s="66"/>
      <c r="BP143" s="66"/>
      <c r="BQ143" s="66"/>
      <c r="BR143" s="66"/>
      <c r="BS143" s="66"/>
      <c r="BT143" s="66"/>
      <c r="BU143" s="75"/>
      <c r="BV143" s="66"/>
      <c r="BW143" s="66"/>
      <c r="BX143" s="75"/>
      <c r="BY143" s="66"/>
      <c r="BZ143" s="75"/>
      <c r="CA143" s="66"/>
      <c r="CB143" s="75"/>
      <c r="CC143" s="66"/>
      <c r="CD143" s="66"/>
      <c r="CE143" s="66"/>
      <c r="CF143" s="66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75"/>
      <c r="CT143" s="66"/>
      <c r="CU143" s="66"/>
      <c r="CV143" s="66"/>
      <c r="CW143" s="66"/>
      <c r="CX143" s="66"/>
      <c r="CY143" s="75"/>
      <c r="CZ143" s="66"/>
      <c r="DA143" s="75"/>
      <c r="DB143" s="75"/>
      <c r="DC143" s="75"/>
      <c r="DD143" s="75"/>
      <c r="DE143" s="75"/>
      <c r="DF143" s="75"/>
      <c r="DG143" s="66"/>
      <c r="DH143" s="75"/>
      <c r="DI143" s="66"/>
      <c r="DJ143" s="66"/>
      <c r="DK143" s="66"/>
      <c r="DL143" s="66"/>
      <c r="DM143" s="66"/>
      <c r="DN143" s="76">
        <f t="shared" si="245"/>
        <v>920.5</v>
      </c>
      <c r="DO143" s="76">
        <f t="shared" si="246"/>
        <v>0</v>
      </c>
    </row>
    <row r="144" spans="1:119" s="87" customFormat="1" ht="13.5" customHeight="1" x14ac:dyDescent="0.25">
      <c r="A144" s="64"/>
      <c r="B144" s="65"/>
      <c r="C144" s="65"/>
      <c r="D144" s="66"/>
      <c r="E144" s="77"/>
      <c r="F144" s="78"/>
      <c r="G144" s="79"/>
      <c r="H144" s="68"/>
      <c r="I144" s="69"/>
      <c r="J144" s="66" t="s">
        <v>547</v>
      </c>
      <c r="K144" s="70">
        <v>2</v>
      </c>
      <c r="L144" s="70">
        <v>55.25</v>
      </c>
      <c r="M144" s="71">
        <f t="shared" si="296"/>
        <v>110.5</v>
      </c>
      <c r="N144" s="66"/>
      <c r="O144" s="72" t="s">
        <v>148</v>
      </c>
      <c r="P144" s="73">
        <f t="shared" si="297"/>
        <v>0.98660714285714279</v>
      </c>
      <c r="Q144" s="74">
        <f t="shared" si="298"/>
        <v>11.839285714285714</v>
      </c>
      <c r="R144" s="75">
        <f t="shared" si="299"/>
        <v>99.647321428571431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75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75"/>
      <c r="AQ144" s="66"/>
      <c r="AR144" s="66"/>
      <c r="AS144" s="66"/>
      <c r="AT144" s="75"/>
      <c r="AU144" s="66"/>
      <c r="AV144" s="66"/>
      <c r="AW144" s="66"/>
      <c r="AX144" s="66"/>
      <c r="AY144" s="66"/>
      <c r="AZ144" s="75"/>
      <c r="BA144" s="66"/>
      <c r="BB144" s="75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66"/>
      <c r="BP144" s="66"/>
      <c r="BQ144" s="66"/>
      <c r="BR144" s="66"/>
      <c r="BS144" s="66"/>
      <c r="BT144" s="66"/>
      <c r="BU144" s="75"/>
      <c r="BV144" s="66"/>
      <c r="BW144" s="66"/>
      <c r="BX144" s="75"/>
      <c r="BY144" s="66"/>
      <c r="BZ144" s="75"/>
      <c r="CA144" s="66"/>
      <c r="CB144" s="75"/>
      <c r="CC144" s="66"/>
      <c r="CD144" s="66"/>
      <c r="CE144" s="66"/>
      <c r="CF144" s="66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75"/>
      <c r="CT144" s="66"/>
      <c r="CU144" s="66"/>
      <c r="CV144" s="66"/>
      <c r="CW144" s="66"/>
      <c r="CX144" s="66"/>
      <c r="CY144" s="75"/>
      <c r="CZ144" s="66"/>
      <c r="DA144" s="75"/>
      <c r="DB144" s="75"/>
      <c r="DC144" s="75"/>
      <c r="DD144" s="75"/>
      <c r="DE144" s="75"/>
      <c r="DF144" s="75"/>
      <c r="DG144" s="66"/>
      <c r="DH144" s="75"/>
      <c r="DI144" s="66"/>
      <c r="DJ144" s="66"/>
      <c r="DK144" s="66"/>
      <c r="DL144" s="66"/>
      <c r="DM144" s="66"/>
      <c r="DN144" s="76">
        <f t="shared" si="245"/>
        <v>110.5</v>
      </c>
      <c r="DO144" s="76">
        <f t="shared" si="246"/>
        <v>0</v>
      </c>
    </row>
    <row r="145" spans="1:119" ht="13.5" customHeight="1" x14ac:dyDescent="0.25">
      <c r="A145" s="64"/>
      <c r="B145" s="65"/>
      <c r="C145" s="65"/>
      <c r="D145" s="66"/>
      <c r="E145" s="77"/>
      <c r="F145" s="78"/>
      <c r="G145" s="79"/>
      <c r="H145" s="68"/>
      <c r="I145" s="69"/>
      <c r="J145" s="66" t="s">
        <v>548</v>
      </c>
      <c r="K145" s="70">
        <v>3</v>
      </c>
      <c r="L145" s="70">
        <v>208</v>
      </c>
      <c r="M145" s="71">
        <f t="shared" si="296"/>
        <v>624</v>
      </c>
      <c r="N145" s="66"/>
      <c r="O145" s="72" t="s">
        <v>148</v>
      </c>
      <c r="P145" s="73">
        <f t="shared" si="297"/>
        <v>5.5714285714285712</v>
      </c>
      <c r="Q145" s="74">
        <f t="shared" si="298"/>
        <v>66.857142857142847</v>
      </c>
      <c r="R145" s="75">
        <f t="shared" si="299"/>
        <v>562.71428571428567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75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75"/>
      <c r="AQ145" s="66"/>
      <c r="AR145" s="66"/>
      <c r="AS145" s="66"/>
      <c r="AT145" s="75"/>
      <c r="AU145" s="66"/>
      <c r="AV145" s="66"/>
      <c r="AW145" s="66"/>
      <c r="AX145" s="66"/>
      <c r="AY145" s="66"/>
      <c r="AZ145" s="75"/>
      <c r="BA145" s="66"/>
      <c r="BB145" s="75"/>
      <c r="BC145" s="66"/>
      <c r="BD145" s="66"/>
      <c r="BE145" s="66"/>
      <c r="BF145" s="66"/>
      <c r="BG145" s="66"/>
      <c r="BH145" s="66"/>
      <c r="BI145" s="66"/>
      <c r="BJ145" s="66"/>
      <c r="BK145" s="66"/>
      <c r="BL145" s="66"/>
      <c r="BM145" s="66"/>
      <c r="BN145" s="66"/>
      <c r="BO145" s="66"/>
      <c r="BP145" s="66"/>
      <c r="BQ145" s="66"/>
      <c r="BR145" s="66"/>
      <c r="BS145" s="66"/>
      <c r="BT145" s="66"/>
      <c r="BU145" s="75"/>
      <c r="BV145" s="66"/>
      <c r="BW145" s="66"/>
      <c r="BX145" s="75"/>
      <c r="BY145" s="66"/>
      <c r="BZ145" s="75"/>
      <c r="CA145" s="66"/>
      <c r="CB145" s="75"/>
      <c r="CC145" s="66"/>
      <c r="CD145" s="66"/>
      <c r="CE145" s="66"/>
      <c r="CF145" s="66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75"/>
      <c r="CT145" s="66"/>
      <c r="CU145" s="66"/>
      <c r="CV145" s="66"/>
      <c r="CW145" s="66"/>
      <c r="CX145" s="66"/>
      <c r="CY145" s="75"/>
      <c r="CZ145" s="66"/>
      <c r="DA145" s="75"/>
      <c r="DB145" s="75"/>
      <c r="DC145" s="75"/>
      <c r="DD145" s="75"/>
      <c r="DE145" s="75"/>
      <c r="DF145" s="75"/>
      <c r="DG145" s="66"/>
      <c r="DH145" s="75"/>
      <c r="DI145" s="66"/>
      <c r="DJ145" s="66"/>
      <c r="DK145" s="66"/>
      <c r="DL145" s="66"/>
      <c r="DM145" s="66"/>
      <c r="DN145" s="76">
        <f t="shared" si="245"/>
        <v>624</v>
      </c>
      <c r="DO145" s="76">
        <f t="shared" si="246"/>
        <v>0</v>
      </c>
    </row>
    <row r="146" spans="1:119" s="136" customFormat="1" ht="13.5" customHeight="1" x14ac:dyDescent="0.25">
      <c r="A146" s="80"/>
      <c r="B146" s="81"/>
      <c r="C146" s="82"/>
      <c r="D146" s="83"/>
      <c r="E146" s="83"/>
      <c r="F146" s="83"/>
      <c r="G146" s="83"/>
      <c r="H146" s="84"/>
      <c r="I146" s="81"/>
      <c r="J146" s="83"/>
      <c r="K146" s="85"/>
      <c r="L146" s="85"/>
      <c r="M146" s="86">
        <f>SUM(M131:M145)</f>
        <v>9787.5499999999993</v>
      </c>
      <c r="N146" s="86"/>
      <c r="O146" s="85" t="s">
        <v>148</v>
      </c>
      <c r="P146" s="86">
        <f t="shared" ref="P146:CA146" si="300">SUM(P131:P145)</f>
        <v>88.24169642857143</v>
      </c>
      <c r="Q146" s="86">
        <f t="shared" si="300"/>
        <v>963.38035714285695</v>
      </c>
      <c r="R146" s="86">
        <f t="shared" si="300"/>
        <v>8912.4113392857143</v>
      </c>
      <c r="S146" s="86">
        <f t="shared" si="300"/>
        <v>0</v>
      </c>
      <c r="T146" s="86">
        <f t="shared" si="300"/>
        <v>0</v>
      </c>
      <c r="U146" s="86">
        <f t="shared" si="300"/>
        <v>0</v>
      </c>
      <c r="V146" s="86">
        <f t="shared" si="300"/>
        <v>0</v>
      </c>
      <c r="W146" s="86">
        <f t="shared" si="300"/>
        <v>0</v>
      </c>
      <c r="X146" s="86">
        <f t="shared" si="300"/>
        <v>0</v>
      </c>
      <c r="Y146" s="86">
        <f t="shared" si="300"/>
        <v>0</v>
      </c>
      <c r="Z146" s="86">
        <f t="shared" si="300"/>
        <v>0</v>
      </c>
      <c r="AA146" s="86">
        <f t="shared" si="300"/>
        <v>0</v>
      </c>
      <c r="AB146" s="86">
        <f t="shared" si="300"/>
        <v>0</v>
      </c>
      <c r="AC146" s="86">
        <f t="shared" si="300"/>
        <v>0</v>
      </c>
      <c r="AD146" s="86">
        <f t="shared" si="300"/>
        <v>0</v>
      </c>
      <c r="AE146" s="86">
        <f t="shared" si="300"/>
        <v>0</v>
      </c>
      <c r="AF146" s="86">
        <f t="shared" si="300"/>
        <v>0</v>
      </c>
      <c r="AG146" s="86">
        <f t="shared" si="300"/>
        <v>0</v>
      </c>
      <c r="AH146" s="86">
        <f t="shared" si="300"/>
        <v>0</v>
      </c>
      <c r="AI146" s="86">
        <f t="shared" si="300"/>
        <v>0</v>
      </c>
      <c r="AJ146" s="86">
        <f t="shared" si="300"/>
        <v>0</v>
      </c>
      <c r="AK146" s="86">
        <f t="shared" si="300"/>
        <v>0</v>
      </c>
      <c r="AL146" s="86">
        <f t="shared" si="300"/>
        <v>0</v>
      </c>
      <c r="AM146" s="86">
        <f t="shared" si="300"/>
        <v>0</v>
      </c>
      <c r="AN146" s="86">
        <f t="shared" si="300"/>
        <v>0</v>
      </c>
      <c r="AO146" s="86">
        <f t="shared" si="300"/>
        <v>0</v>
      </c>
      <c r="AP146" s="86">
        <f t="shared" si="300"/>
        <v>0</v>
      </c>
      <c r="AQ146" s="86">
        <f t="shared" si="300"/>
        <v>0</v>
      </c>
      <c r="AR146" s="86">
        <f t="shared" si="300"/>
        <v>0</v>
      </c>
      <c r="AS146" s="86">
        <f t="shared" si="300"/>
        <v>0</v>
      </c>
      <c r="AT146" s="86">
        <f t="shared" si="300"/>
        <v>0</v>
      </c>
      <c r="AU146" s="86">
        <f t="shared" si="300"/>
        <v>0</v>
      </c>
      <c r="AV146" s="86">
        <f t="shared" si="300"/>
        <v>0</v>
      </c>
      <c r="AW146" s="86">
        <f t="shared" si="300"/>
        <v>0</v>
      </c>
      <c r="AX146" s="86">
        <f t="shared" si="300"/>
        <v>0</v>
      </c>
      <c r="AY146" s="86">
        <f t="shared" si="300"/>
        <v>0</v>
      </c>
      <c r="AZ146" s="86">
        <f t="shared" si="300"/>
        <v>0</v>
      </c>
      <c r="BA146" s="86">
        <f t="shared" si="300"/>
        <v>0</v>
      </c>
      <c r="BB146" s="86">
        <f t="shared" si="300"/>
        <v>0</v>
      </c>
      <c r="BC146" s="86">
        <f t="shared" si="300"/>
        <v>0</v>
      </c>
      <c r="BD146" s="86">
        <f t="shared" si="300"/>
        <v>0</v>
      </c>
      <c r="BE146" s="86">
        <f t="shared" si="300"/>
        <v>0</v>
      </c>
      <c r="BF146" s="86">
        <f t="shared" si="300"/>
        <v>0</v>
      </c>
      <c r="BG146" s="86">
        <f t="shared" si="300"/>
        <v>0</v>
      </c>
      <c r="BH146" s="86">
        <f t="shared" si="300"/>
        <v>0</v>
      </c>
      <c r="BI146" s="86">
        <f t="shared" si="300"/>
        <v>0</v>
      </c>
      <c r="BJ146" s="86">
        <f t="shared" si="300"/>
        <v>0</v>
      </c>
      <c r="BK146" s="86">
        <f t="shared" si="300"/>
        <v>0</v>
      </c>
      <c r="BL146" s="86">
        <f t="shared" si="300"/>
        <v>0</v>
      </c>
      <c r="BM146" s="86">
        <f t="shared" si="300"/>
        <v>0</v>
      </c>
      <c r="BN146" s="86">
        <f t="shared" si="300"/>
        <v>0</v>
      </c>
      <c r="BO146" s="86">
        <f t="shared" si="300"/>
        <v>0</v>
      </c>
      <c r="BP146" s="86">
        <f t="shared" si="300"/>
        <v>0</v>
      </c>
      <c r="BQ146" s="86">
        <f t="shared" si="300"/>
        <v>0</v>
      </c>
      <c r="BR146" s="86">
        <f t="shared" si="300"/>
        <v>0</v>
      </c>
      <c r="BS146" s="86">
        <f t="shared" si="300"/>
        <v>0</v>
      </c>
      <c r="BT146" s="86">
        <f t="shared" si="300"/>
        <v>0</v>
      </c>
      <c r="BU146" s="86">
        <f t="shared" si="300"/>
        <v>0</v>
      </c>
      <c r="BV146" s="86">
        <f t="shared" si="300"/>
        <v>0</v>
      </c>
      <c r="BW146" s="86">
        <f t="shared" si="300"/>
        <v>0</v>
      </c>
      <c r="BX146" s="86">
        <f t="shared" si="300"/>
        <v>0</v>
      </c>
      <c r="BY146" s="86">
        <f t="shared" si="300"/>
        <v>0</v>
      </c>
      <c r="BZ146" s="86">
        <f t="shared" si="300"/>
        <v>0</v>
      </c>
      <c r="CA146" s="86">
        <f t="shared" si="300"/>
        <v>0</v>
      </c>
      <c r="CB146" s="86">
        <f t="shared" ref="CB146:DM146" si="301">SUM(CB131:CB145)</f>
        <v>0</v>
      </c>
      <c r="CC146" s="86">
        <f t="shared" si="301"/>
        <v>0</v>
      </c>
      <c r="CD146" s="86">
        <f t="shared" si="301"/>
        <v>0</v>
      </c>
      <c r="CE146" s="86">
        <f t="shared" si="301"/>
        <v>0</v>
      </c>
      <c r="CF146" s="86">
        <f t="shared" si="301"/>
        <v>0</v>
      </c>
      <c r="CG146" s="86">
        <f t="shared" si="301"/>
        <v>0</v>
      </c>
      <c r="CH146" s="86">
        <f t="shared" si="301"/>
        <v>0</v>
      </c>
      <c r="CI146" s="86">
        <f t="shared" si="301"/>
        <v>0</v>
      </c>
      <c r="CJ146" s="86">
        <f t="shared" si="301"/>
        <v>0</v>
      </c>
      <c r="CK146" s="86">
        <f t="shared" si="301"/>
        <v>0</v>
      </c>
      <c r="CL146" s="86">
        <f t="shared" si="301"/>
        <v>0</v>
      </c>
      <c r="CM146" s="86">
        <f t="shared" si="301"/>
        <v>0</v>
      </c>
      <c r="CN146" s="86">
        <f t="shared" si="301"/>
        <v>0</v>
      </c>
      <c r="CO146" s="86">
        <f t="shared" si="301"/>
        <v>0</v>
      </c>
      <c r="CP146" s="86">
        <f t="shared" si="301"/>
        <v>0</v>
      </c>
      <c r="CQ146" s="86">
        <f t="shared" si="301"/>
        <v>0</v>
      </c>
      <c r="CR146" s="86">
        <f t="shared" si="301"/>
        <v>0</v>
      </c>
      <c r="CS146" s="86">
        <f t="shared" si="301"/>
        <v>0</v>
      </c>
      <c r="CT146" s="86">
        <f t="shared" si="301"/>
        <v>0</v>
      </c>
      <c r="CU146" s="86">
        <f t="shared" si="301"/>
        <v>0</v>
      </c>
      <c r="CV146" s="86">
        <f t="shared" si="301"/>
        <v>0</v>
      </c>
      <c r="CW146" s="86">
        <f t="shared" si="301"/>
        <v>0</v>
      </c>
      <c r="CX146" s="86">
        <f t="shared" si="301"/>
        <v>0</v>
      </c>
      <c r="CY146" s="86">
        <f t="shared" si="301"/>
        <v>0</v>
      </c>
      <c r="CZ146" s="86">
        <f t="shared" si="301"/>
        <v>0</v>
      </c>
      <c r="DA146" s="86">
        <f t="shared" si="301"/>
        <v>0</v>
      </c>
      <c r="DB146" s="86">
        <f t="shared" si="301"/>
        <v>0</v>
      </c>
      <c r="DC146" s="86">
        <f t="shared" si="301"/>
        <v>0</v>
      </c>
      <c r="DD146" s="86">
        <f t="shared" si="301"/>
        <v>0</v>
      </c>
      <c r="DE146" s="86">
        <f t="shared" si="301"/>
        <v>0</v>
      </c>
      <c r="DF146" s="86">
        <f t="shared" si="301"/>
        <v>0</v>
      </c>
      <c r="DG146" s="86">
        <f t="shared" si="301"/>
        <v>0</v>
      </c>
      <c r="DH146" s="86">
        <f t="shared" si="301"/>
        <v>0</v>
      </c>
      <c r="DI146" s="86">
        <f t="shared" si="301"/>
        <v>0</v>
      </c>
      <c r="DJ146" s="86">
        <f t="shared" si="301"/>
        <v>0</v>
      </c>
      <c r="DK146" s="86">
        <f t="shared" si="301"/>
        <v>0</v>
      </c>
      <c r="DL146" s="86">
        <f t="shared" si="301"/>
        <v>0</v>
      </c>
      <c r="DM146" s="86">
        <f t="shared" si="301"/>
        <v>0</v>
      </c>
      <c r="DN146" s="76">
        <f t="shared" si="245"/>
        <v>9787.5499999999993</v>
      </c>
      <c r="DO146" s="76">
        <f t="shared" si="246"/>
        <v>0</v>
      </c>
    </row>
    <row r="147" spans="1:119" ht="13.5" customHeight="1" x14ac:dyDescent="0.25">
      <c r="A147" s="64">
        <v>45901</v>
      </c>
      <c r="B147" s="65">
        <v>4153</v>
      </c>
      <c r="C147" s="65">
        <v>6743</v>
      </c>
      <c r="D147" s="66" t="s">
        <v>549</v>
      </c>
      <c r="E147" s="67" t="s">
        <v>550</v>
      </c>
      <c r="F147" s="67" t="s">
        <v>551</v>
      </c>
      <c r="G147" s="67" t="s">
        <v>552</v>
      </c>
      <c r="H147" s="68" t="s">
        <v>553</v>
      </c>
      <c r="I147" s="69" t="s">
        <v>554</v>
      </c>
      <c r="J147" s="66" t="s">
        <v>555</v>
      </c>
      <c r="K147" s="70">
        <v>5</v>
      </c>
      <c r="L147" s="70">
        <v>155.80000000000001</v>
      </c>
      <c r="M147" s="71">
        <f t="shared" ref="M147:M151" si="302">K147*L147</f>
        <v>779</v>
      </c>
      <c r="N147" s="66"/>
      <c r="O147" s="72" t="s">
        <v>148</v>
      </c>
      <c r="P147" s="73">
        <f t="shared" ref="P147:P151" si="303">M147/1.12*0.01</f>
        <v>6.9553571428571423</v>
      </c>
      <c r="Q147" s="74">
        <f t="shared" ref="Q147:Q151" si="304">M147/1.12*0.12</f>
        <v>83.464285714285708</v>
      </c>
      <c r="R147" s="75">
        <f t="shared" ref="R147:R151" si="305">M147+P147-Q147</f>
        <v>702.49107142857144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75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75"/>
      <c r="AQ147" s="66"/>
      <c r="AR147" s="66"/>
      <c r="AS147" s="66"/>
      <c r="AT147" s="75"/>
      <c r="AU147" s="66"/>
      <c r="AV147" s="66"/>
      <c r="AW147" s="66"/>
      <c r="AX147" s="66"/>
      <c r="AY147" s="66"/>
      <c r="AZ147" s="75"/>
      <c r="BA147" s="66"/>
      <c r="BB147" s="75"/>
      <c r="BC147" s="66"/>
      <c r="BD147" s="66"/>
      <c r="BE147" s="66"/>
      <c r="BF147" s="66"/>
      <c r="BG147" s="66"/>
      <c r="BH147" s="66"/>
      <c r="BI147" s="66"/>
      <c r="BJ147" s="66"/>
      <c r="BK147" s="66"/>
      <c r="BL147" s="66"/>
      <c r="BM147" s="66"/>
      <c r="BN147" s="66"/>
      <c r="BO147" s="66"/>
      <c r="BP147" s="66"/>
      <c r="BQ147" s="66"/>
      <c r="BR147" s="66"/>
      <c r="BS147" s="66"/>
      <c r="BT147" s="66"/>
      <c r="BU147" s="75"/>
      <c r="BV147" s="66"/>
      <c r="BW147" s="66"/>
      <c r="BX147" s="75"/>
      <c r="BY147" s="66"/>
      <c r="BZ147" s="75"/>
      <c r="CA147" s="66"/>
      <c r="CB147" s="75"/>
      <c r="CC147" s="66"/>
      <c r="CD147" s="66"/>
      <c r="CE147" s="66"/>
      <c r="CF147" s="66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75"/>
      <c r="CT147" s="66"/>
      <c r="CU147" s="66"/>
      <c r="CV147" s="66"/>
      <c r="CW147" s="66"/>
      <c r="CX147" s="66"/>
      <c r="CY147" s="75"/>
      <c r="CZ147" s="66"/>
      <c r="DA147" s="75"/>
      <c r="DB147" s="75"/>
      <c r="DC147" s="75"/>
      <c r="DD147" s="75"/>
      <c r="DE147" s="75"/>
      <c r="DF147" s="75"/>
      <c r="DG147" s="66"/>
      <c r="DH147" s="75"/>
      <c r="DI147" s="66"/>
      <c r="DJ147" s="66"/>
      <c r="DK147" s="66"/>
      <c r="DL147" s="66"/>
      <c r="DM147" s="66"/>
      <c r="DN147" s="76">
        <f t="shared" si="245"/>
        <v>779</v>
      </c>
      <c r="DO147" s="76">
        <f t="shared" si="246"/>
        <v>0</v>
      </c>
    </row>
    <row r="148" spans="1:119" s="136" customFormat="1" ht="13.5" customHeight="1" x14ac:dyDescent="0.25">
      <c r="A148" s="64"/>
      <c r="B148" s="65"/>
      <c r="C148" s="65"/>
      <c r="D148" s="66"/>
      <c r="E148" s="77"/>
      <c r="F148" s="78"/>
      <c r="G148" s="79"/>
      <c r="H148" s="68"/>
      <c r="I148" s="69"/>
      <c r="J148" s="66" t="s">
        <v>556</v>
      </c>
      <c r="K148" s="70">
        <v>1</v>
      </c>
      <c r="L148" s="70">
        <v>482.5</v>
      </c>
      <c r="M148" s="71">
        <f t="shared" si="302"/>
        <v>482.5</v>
      </c>
      <c r="N148" s="66"/>
      <c r="O148" s="72" t="s">
        <v>148</v>
      </c>
      <c r="P148" s="73">
        <f t="shared" si="303"/>
        <v>4.3080357142857144</v>
      </c>
      <c r="Q148" s="74">
        <f t="shared" si="304"/>
        <v>51.696428571428562</v>
      </c>
      <c r="R148" s="75">
        <f t="shared" si="305"/>
        <v>435.11160714285717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75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75"/>
      <c r="AQ148" s="66"/>
      <c r="AR148" s="66"/>
      <c r="AS148" s="66"/>
      <c r="AT148" s="75"/>
      <c r="AU148" s="66"/>
      <c r="AV148" s="66"/>
      <c r="AW148" s="66"/>
      <c r="AX148" s="66"/>
      <c r="AY148" s="66"/>
      <c r="AZ148" s="75"/>
      <c r="BA148" s="66"/>
      <c r="BB148" s="75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66"/>
      <c r="BP148" s="66"/>
      <c r="BQ148" s="66"/>
      <c r="BR148" s="66"/>
      <c r="BS148" s="66"/>
      <c r="BT148" s="66"/>
      <c r="BU148" s="75"/>
      <c r="BV148" s="66"/>
      <c r="BW148" s="66"/>
      <c r="BX148" s="75"/>
      <c r="BY148" s="66"/>
      <c r="BZ148" s="75"/>
      <c r="CA148" s="66"/>
      <c r="CB148" s="75"/>
      <c r="CC148" s="66"/>
      <c r="CD148" s="66"/>
      <c r="CE148" s="66"/>
      <c r="CF148" s="66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75"/>
      <c r="CT148" s="66"/>
      <c r="CU148" s="66"/>
      <c r="CV148" s="66"/>
      <c r="CW148" s="66"/>
      <c r="CX148" s="66"/>
      <c r="CY148" s="75"/>
      <c r="CZ148" s="66"/>
      <c r="DA148" s="75"/>
      <c r="DB148" s="75"/>
      <c r="DC148" s="75"/>
      <c r="DD148" s="75"/>
      <c r="DE148" s="75"/>
      <c r="DF148" s="75"/>
      <c r="DG148" s="66"/>
      <c r="DH148" s="75"/>
      <c r="DI148" s="66"/>
      <c r="DJ148" s="66"/>
      <c r="DK148" s="66"/>
      <c r="DL148" s="66"/>
      <c r="DM148" s="66"/>
      <c r="DN148" s="76">
        <f t="shared" si="245"/>
        <v>482.5</v>
      </c>
      <c r="DO148" s="76">
        <f t="shared" si="246"/>
        <v>0</v>
      </c>
    </row>
    <row r="149" spans="1:119" ht="13.5" customHeight="1" x14ac:dyDescent="0.25">
      <c r="A149" s="64"/>
      <c r="B149" s="65"/>
      <c r="C149" s="65"/>
      <c r="D149" s="66"/>
      <c r="E149" s="77"/>
      <c r="F149" s="78"/>
      <c r="G149" s="79"/>
      <c r="H149" s="68"/>
      <c r="I149" s="69"/>
      <c r="J149" s="66" t="s">
        <v>557</v>
      </c>
      <c r="K149" s="70">
        <v>5</v>
      </c>
      <c r="L149" s="70">
        <v>58</v>
      </c>
      <c r="M149" s="71">
        <f t="shared" si="302"/>
        <v>290</v>
      </c>
      <c r="N149" s="66"/>
      <c r="O149" s="72" t="s">
        <v>148</v>
      </c>
      <c r="P149" s="73">
        <f t="shared" si="303"/>
        <v>2.589285714285714</v>
      </c>
      <c r="Q149" s="74">
        <f t="shared" si="304"/>
        <v>31.071428571428566</v>
      </c>
      <c r="R149" s="75">
        <f t="shared" si="305"/>
        <v>261.51785714285717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75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75"/>
      <c r="AQ149" s="66"/>
      <c r="AR149" s="66"/>
      <c r="AS149" s="66"/>
      <c r="AT149" s="75"/>
      <c r="AU149" s="66"/>
      <c r="AV149" s="66"/>
      <c r="AW149" s="66"/>
      <c r="AX149" s="66"/>
      <c r="AY149" s="66"/>
      <c r="AZ149" s="75"/>
      <c r="BA149" s="66"/>
      <c r="BB149" s="75"/>
      <c r="BC149" s="66"/>
      <c r="BD149" s="66"/>
      <c r="BE149" s="66"/>
      <c r="BF149" s="66"/>
      <c r="BG149" s="66"/>
      <c r="BH149" s="66"/>
      <c r="BI149" s="66"/>
      <c r="BJ149" s="66"/>
      <c r="BK149" s="66"/>
      <c r="BL149" s="66"/>
      <c r="BM149" s="66"/>
      <c r="BN149" s="66"/>
      <c r="BO149" s="66"/>
      <c r="BP149" s="66"/>
      <c r="BQ149" s="66"/>
      <c r="BR149" s="66"/>
      <c r="BS149" s="66"/>
      <c r="BT149" s="66"/>
      <c r="BU149" s="75"/>
      <c r="BV149" s="66"/>
      <c r="BW149" s="66"/>
      <c r="BX149" s="75"/>
      <c r="BY149" s="66"/>
      <c r="BZ149" s="75"/>
      <c r="CA149" s="66"/>
      <c r="CB149" s="75"/>
      <c r="CC149" s="66"/>
      <c r="CD149" s="66"/>
      <c r="CE149" s="66"/>
      <c r="CF149" s="66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75"/>
      <c r="CT149" s="66"/>
      <c r="CU149" s="66"/>
      <c r="CV149" s="66"/>
      <c r="CW149" s="66"/>
      <c r="CX149" s="66"/>
      <c r="CY149" s="75"/>
      <c r="CZ149" s="66"/>
      <c r="DA149" s="75"/>
      <c r="DB149" s="75"/>
      <c r="DC149" s="75"/>
      <c r="DD149" s="75"/>
      <c r="DE149" s="75"/>
      <c r="DF149" s="75"/>
      <c r="DG149" s="66"/>
      <c r="DH149" s="75"/>
      <c r="DI149" s="66"/>
      <c r="DJ149" s="66"/>
      <c r="DK149" s="66"/>
      <c r="DL149" s="66"/>
      <c r="DM149" s="66"/>
      <c r="DN149" s="76">
        <f t="shared" si="245"/>
        <v>290</v>
      </c>
      <c r="DO149" s="76">
        <f t="shared" si="246"/>
        <v>0</v>
      </c>
    </row>
    <row r="150" spans="1:119" s="87" customFormat="1" ht="13.5" customHeight="1" x14ac:dyDescent="0.25">
      <c r="A150" s="64"/>
      <c r="B150" s="65"/>
      <c r="C150" s="65"/>
      <c r="D150" s="66"/>
      <c r="E150" s="77"/>
      <c r="F150" s="78"/>
      <c r="G150" s="79"/>
      <c r="H150" s="68"/>
      <c r="I150" s="69"/>
      <c r="J150" s="66" t="s">
        <v>558</v>
      </c>
      <c r="K150" s="70">
        <v>12</v>
      </c>
      <c r="L150" s="70">
        <v>18.899999999999999</v>
      </c>
      <c r="M150" s="71">
        <f t="shared" si="302"/>
        <v>226.79999999999998</v>
      </c>
      <c r="N150" s="66"/>
      <c r="O150" s="72" t="s">
        <v>148</v>
      </c>
      <c r="P150" s="73">
        <f t="shared" si="303"/>
        <v>2.0249999999999999</v>
      </c>
      <c r="Q150" s="74">
        <f t="shared" si="304"/>
        <v>24.299999999999997</v>
      </c>
      <c r="R150" s="75">
        <f t="shared" si="305"/>
        <v>204.52499999999998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75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75"/>
      <c r="AQ150" s="66"/>
      <c r="AR150" s="66"/>
      <c r="AS150" s="66"/>
      <c r="AT150" s="75"/>
      <c r="AU150" s="66"/>
      <c r="AV150" s="66"/>
      <c r="AW150" s="66"/>
      <c r="AX150" s="66"/>
      <c r="AY150" s="66"/>
      <c r="AZ150" s="75"/>
      <c r="BA150" s="66"/>
      <c r="BB150" s="75"/>
      <c r="BC150" s="66"/>
      <c r="BD150" s="66"/>
      <c r="BE150" s="66"/>
      <c r="BF150" s="66"/>
      <c r="BG150" s="66"/>
      <c r="BH150" s="66"/>
      <c r="BI150" s="66"/>
      <c r="BJ150" s="66"/>
      <c r="BK150" s="66"/>
      <c r="BL150" s="66"/>
      <c r="BM150" s="66"/>
      <c r="BN150" s="66"/>
      <c r="BO150" s="66"/>
      <c r="BP150" s="66"/>
      <c r="BQ150" s="66"/>
      <c r="BR150" s="66"/>
      <c r="BS150" s="66"/>
      <c r="BT150" s="66"/>
      <c r="BU150" s="75"/>
      <c r="BV150" s="66"/>
      <c r="BW150" s="66"/>
      <c r="BX150" s="75"/>
      <c r="BY150" s="66"/>
      <c r="BZ150" s="75"/>
      <c r="CA150" s="66"/>
      <c r="CB150" s="75"/>
      <c r="CC150" s="66"/>
      <c r="CD150" s="66"/>
      <c r="CE150" s="66"/>
      <c r="CF150" s="66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75"/>
      <c r="CT150" s="66"/>
      <c r="CU150" s="66"/>
      <c r="CV150" s="66"/>
      <c r="CW150" s="66"/>
      <c r="CX150" s="66"/>
      <c r="CY150" s="75"/>
      <c r="CZ150" s="66"/>
      <c r="DA150" s="75"/>
      <c r="DB150" s="75"/>
      <c r="DC150" s="75"/>
      <c r="DD150" s="75"/>
      <c r="DE150" s="75"/>
      <c r="DF150" s="75"/>
      <c r="DG150" s="66"/>
      <c r="DH150" s="75"/>
      <c r="DI150" s="66"/>
      <c r="DJ150" s="66"/>
      <c r="DK150" s="66"/>
      <c r="DL150" s="66"/>
      <c r="DM150" s="66"/>
      <c r="DN150" s="76">
        <f t="shared" si="245"/>
        <v>226.79999999999998</v>
      </c>
      <c r="DO150" s="76">
        <f t="shared" si="246"/>
        <v>0</v>
      </c>
    </row>
    <row r="151" spans="1:119" ht="13.5" customHeight="1" x14ac:dyDescent="0.25">
      <c r="A151" s="64"/>
      <c r="B151" s="65"/>
      <c r="C151" s="65"/>
      <c r="D151" s="66"/>
      <c r="E151" s="67"/>
      <c r="F151" s="67"/>
      <c r="G151" s="67"/>
      <c r="H151" s="68"/>
      <c r="I151" s="69"/>
      <c r="J151" s="66" t="s">
        <v>559</v>
      </c>
      <c r="K151" s="70">
        <v>12</v>
      </c>
      <c r="L151" s="70">
        <v>18.899999999999999</v>
      </c>
      <c r="M151" s="71">
        <f t="shared" si="302"/>
        <v>226.79999999999998</v>
      </c>
      <c r="N151" s="66"/>
      <c r="O151" s="72" t="s">
        <v>148</v>
      </c>
      <c r="P151" s="73">
        <f t="shared" si="303"/>
        <v>2.0249999999999999</v>
      </c>
      <c r="Q151" s="74">
        <f t="shared" si="304"/>
        <v>24.299999999999997</v>
      </c>
      <c r="R151" s="75">
        <f t="shared" si="305"/>
        <v>204.52499999999998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75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75"/>
      <c r="AQ151" s="66"/>
      <c r="AR151" s="66"/>
      <c r="AS151" s="66"/>
      <c r="AT151" s="75"/>
      <c r="AU151" s="66"/>
      <c r="AV151" s="66"/>
      <c r="AW151" s="66"/>
      <c r="AX151" s="66"/>
      <c r="AY151" s="66"/>
      <c r="AZ151" s="75"/>
      <c r="BA151" s="66"/>
      <c r="BB151" s="75"/>
      <c r="BC151" s="66"/>
      <c r="BD151" s="66"/>
      <c r="BE151" s="66"/>
      <c r="BF151" s="66"/>
      <c r="BG151" s="66"/>
      <c r="BH151" s="66"/>
      <c r="BI151" s="66"/>
      <c r="BJ151" s="66"/>
      <c r="BK151" s="66"/>
      <c r="BL151" s="66"/>
      <c r="BM151" s="66"/>
      <c r="BN151" s="66"/>
      <c r="BO151" s="66"/>
      <c r="BP151" s="66"/>
      <c r="BQ151" s="66"/>
      <c r="BR151" s="66"/>
      <c r="BS151" s="66"/>
      <c r="BT151" s="66"/>
      <c r="BU151" s="75"/>
      <c r="BV151" s="66"/>
      <c r="BW151" s="66"/>
      <c r="BX151" s="75"/>
      <c r="BY151" s="66"/>
      <c r="BZ151" s="75"/>
      <c r="CA151" s="66"/>
      <c r="CB151" s="75"/>
      <c r="CC151" s="66"/>
      <c r="CD151" s="66"/>
      <c r="CE151" s="66"/>
      <c r="CF151" s="66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75"/>
      <c r="CT151" s="66"/>
      <c r="CU151" s="66"/>
      <c r="CV151" s="66"/>
      <c r="CW151" s="66"/>
      <c r="CX151" s="66"/>
      <c r="CY151" s="75"/>
      <c r="CZ151" s="66"/>
      <c r="DA151" s="75"/>
      <c r="DB151" s="75"/>
      <c r="DC151" s="75"/>
      <c r="DD151" s="75"/>
      <c r="DE151" s="75"/>
      <c r="DF151" s="75"/>
      <c r="DG151" s="66"/>
      <c r="DH151" s="75"/>
      <c r="DI151" s="66"/>
      <c r="DJ151" s="66"/>
      <c r="DK151" s="66"/>
      <c r="DL151" s="66"/>
      <c r="DM151" s="66"/>
      <c r="DN151" s="76">
        <f t="shared" si="245"/>
        <v>226.79999999999998</v>
      </c>
      <c r="DO151" s="76">
        <f t="shared" si="246"/>
        <v>0</v>
      </c>
    </row>
    <row r="152" spans="1:119" s="136" customFormat="1" ht="13.5" customHeight="1" x14ac:dyDescent="0.25">
      <c r="A152" s="80"/>
      <c r="B152" s="81"/>
      <c r="C152" s="82"/>
      <c r="D152" s="83"/>
      <c r="E152" s="83"/>
      <c r="F152" s="83"/>
      <c r="G152" s="83"/>
      <c r="H152" s="84"/>
      <c r="I152" s="81"/>
      <c r="J152" s="83"/>
      <c r="K152" s="85"/>
      <c r="L152" s="85"/>
      <c r="M152" s="86">
        <f>SUM(M147:M151)</f>
        <v>2005.1</v>
      </c>
      <c r="N152" s="86"/>
      <c r="O152" s="85" t="s">
        <v>148</v>
      </c>
      <c r="P152" s="86">
        <f t="shared" ref="P152:CA152" si="306">SUM(P147:P151)</f>
        <v>17.90267857142857</v>
      </c>
      <c r="Q152" s="86">
        <f t="shared" si="306"/>
        <v>214.83214285714286</v>
      </c>
      <c r="R152" s="86">
        <f t="shared" si="306"/>
        <v>1808.170535714286</v>
      </c>
      <c r="S152" s="86">
        <f t="shared" si="306"/>
        <v>0</v>
      </c>
      <c r="T152" s="86">
        <f t="shared" si="306"/>
        <v>0</v>
      </c>
      <c r="U152" s="86">
        <f t="shared" si="306"/>
        <v>0</v>
      </c>
      <c r="V152" s="86">
        <f t="shared" si="306"/>
        <v>0</v>
      </c>
      <c r="W152" s="86">
        <f t="shared" si="306"/>
        <v>0</v>
      </c>
      <c r="X152" s="86">
        <f t="shared" si="306"/>
        <v>0</v>
      </c>
      <c r="Y152" s="86">
        <f t="shared" si="306"/>
        <v>0</v>
      </c>
      <c r="Z152" s="86">
        <f t="shared" si="306"/>
        <v>0</v>
      </c>
      <c r="AA152" s="86">
        <f t="shared" si="306"/>
        <v>0</v>
      </c>
      <c r="AB152" s="86">
        <f t="shared" si="306"/>
        <v>0</v>
      </c>
      <c r="AC152" s="86">
        <f t="shared" si="306"/>
        <v>0</v>
      </c>
      <c r="AD152" s="86">
        <f t="shared" si="306"/>
        <v>0</v>
      </c>
      <c r="AE152" s="86">
        <f t="shared" si="306"/>
        <v>0</v>
      </c>
      <c r="AF152" s="86">
        <f t="shared" si="306"/>
        <v>0</v>
      </c>
      <c r="AG152" s="86">
        <f t="shared" si="306"/>
        <v>0</v>
      </c>
      <c r="AH152" s="86">
        <f t="shared" si="306"/>
        <v>0</v>
      </c>
      <c r="AI152" s="86">
        <f t="shared" si="306"/>
        <v>0</v>
      </c>
      <c r="AJ152" s="86">
        <f t="shared" si="306"/>
        <v>0</v>
      </c>
      <c r="AK152" s="86">
        <f t="shared" si="306"/>
        <v>0</v>
      </c>
      <c r="AL152" s="86">
        <f t="shared" si="306"/>
        <v>0</v>
      </c>
      <c r="AM152" s="86">
        <f t="shared" si="306"/>
        <v>0</v>
      </c>
      <c r="AN152" s="86">
        <f t="shared" si="306"/>
        <v>0</v>
      </c>
      <c r="AO152" s="86">
        <f t="shared" si="306"/>
        <v>0</v>
      </c>
      <c r="AP152" s="86">
        <f t="shared" si="306"/>
        <v>0</v>
      </c>
      <c r="AQ152" s="86">
        <f t="shared" si="306"/>
        <v>0</v>
      </c>
      <c r="AR152" s="86">
        <f t="shared" si="306"/>
        <v>0</v>
      </c>
      <c r="AS152" s="86">
        <f t="shared" si="306"/>
        <v>0</v>
      </c>
      <c r="AT152" s="86">
        <f t="shared" si="306"/>
        <v>0</v>
      </c>
      <c r="AU152" s="86">
        <f t="shared" si="306"/>
        <v>0</v>
      </c>
      <c r="AV152" s="86">
        <f t="shared" si="306"/>
        <v>0</v>
      </c>
      <c r="AW152" s="86">
        <f t="shared" si="306"/>
        <v>0</v>
      </c>
      <c r="AX152" s="86">
        <f t="shared" si="306"/>
        <v>0</v>
      </c>
      <c r="AY152" s="86">
        <f t="shared" si="306"/>
        <v>0</v>
      </c>
      <c r="AZ152" s="86">
        <f t="shared" si="306"/>
        <v>0</v>
      </c>
      <c r="BA152" s="86">
        <f t="shared" si="306"/>
        <v>0</v>
      </c>
      <c r="BB152" s="86">
        <f t="shared" si="306"/>
        <v>0</v>
      </c>
      <c r="BC152" s="86">
        <f t="shared" si="306"/>
        <v>0</v>
      </c>
      <c r="BD152" s="86">
        <f t="shared" si="306"/>
        <v>0</v>
      </c>
      <c r="BE152" s="86">
        <f t="shared" si="306"/>
        <v>0</v>
      </c>
      <c r="BF152" s="86">
        <f t="shared" si="306"/>
        <v>0</v>
      </c>
      <c r="BG152" s="86">
        <f t="shared" si="306"/>
        <v>0</v>
      </c>
      <c r="BH152" s="86">
        <f t="shared" si="306"/>
        <v>0</v>
      </c>
      <c r="BI152" s="86">
        <f t="shared" si="306"/>
        <v>0</v>
      </c>
      <c r="BJ152" s="86">
        <f t="shared" si="306"/>
        <v>0</v>
      </c>
      <c r="BK152" s="86">
        <f t="shared" si="306"/>
        <v>0</v>
      </c>
      <c r="BL152" s="86">
        <f t="shared" si="306"/>
        <v>0</v>
      </c>
      <c r="BM152" s="86">
        <f t="shared" si="306"/>
        <v>0</v>
      </c>
      <c r="BN152" s="86">
        <f t="shared" si="306"/>
        <v>0</v>
      </c>
      <c r="BO152" s="86">
        <f t="shared" si="306"/>
        <v>0</v>
      </c>
      <c r="BP152" s="86">
        <f t="shared" si="306"/>
        <v>0</v>
      </c>
      <c r="BQ152" s="86">
        <f t="shared" si="306"/>
        <v>0</v>
      </c>
      <c r="BR152" s="86">
        <f t="shared" si="306"/>
        <v>0</v>
      </c>
      <c r="BS152" s="86">
        <f t="shared" si="306"/>
        <v>0</v>
      </c>
      <c r="BT152" s="86">
        <f t="shared" si="306"/>
        <v>0</v>
      </c>
      <c r="BU152" s="86">
        <f t="shared" si="306"/>
        <v>0</v>
      </c>
      <c r="BV152" s="86">
        <f t="shared" si="306"/>
        <v>0</v>
      </c>
      <c r="BW152" s="86">
        <f t="shared" si="306"/>
        <v>0</v>
      </c>
      <c r="BX152" s="86">
        <f t="shared" si="306"/>
        <v>0</v>
      </c>
      <c r="BY152" s="86">
        <f t="shared" si="306"/>
        <v>0</v>
      </c>
      <c r="BZ152" s="86">
        <f t="shared" si="306"/>
        <v>0</v>
      </c>
      <c r="CA152" s="86">
        <f t="shared" si="306"/>
        <v>0</v>
      </c>
      <c r="CB152" s="86">
        <f t="shared" ref="CB152:DM152" si="307">SUM(CB147:CB151)</f>
        <v>0</v>
      </c>
      <c r="CC152" s="86">
        <f t="shared" si="307"/>
        <v>0</v>
      </c>
      <c r="CD152" s="86">
        <f t="shared" si="307"/>
        <v>0</v>
      </c>
      <c r="CE152" s="86">
        <f t="shared" si="307"/>
        <v>0</v>
      </c>
      <c r="CF152" s="86">
        <f t="shared" si="307"/>
        <v>0</v>
      </c>
      <c r="CG152" s="86">
        <f t="shared" si="307"/>
        <v>0</v>
      </c>
      <c r="CH152" s="86">
        <f t="shared" si="307"/>
        <v>0</v>
      </c>
      <c r="CI152" s="86">
        <f t="shared" si="307"/>
        <v>0</v>
      </c>
      <c r="CJ152" s="86">
        <f t="shared" si="307"/>
        <v>0</v>
      </c>
      <c r="CK152" s="86">
        <f t="shared" si="307"/>
        <v>0</v>
      </c>
      <c r="CL152" s="86">
        <f t="shared" si="307"/>
        <v>0</v>
      </c>
      <c r="CM152" s="86">
        <f t="shared" si="307"/>
        <v>0</v>
      </c>
      <c r="CN152" s="86">
        <f t="shared" si="307"/>
        <v>0</v>
      </c>
      <c r="CO152" s="86">
        <f t="shared" si="307"/>
        <v>0</v>
      </c>
      <c r="CP152" s="86">
        <f t="shared" si="307"/>
        <v>0</v>
      </c>
      <c r="CQ152" s="86">
        <f t="shared" si="307"/>
        <v>0</v>
      </c>
      <c r="CR152" s="86">
        <f t="shared" si="307"/>
        <v>0</v>
      </c>
      <c r="CS152" s="86">
        <f t="shared" si="307"/>
        <v>0</v>
      </c>
      <c r="CT152" s="86">
        <f t="shared" si="307"/>
        <v>0</v>
      </c>
      <c r="CU152" s="86">
        <f t="shared" si="307"/>
        <v>0</v>
      </c>
      <c r="CV152" s="86">
        <f t="shared" si="307"/>
        <v>0</v>
      </c>
      <c r="CW152" s="86">
        <f t="shared" si="307"/>
        <v>0</v>
      </c>
      <c r="CX152" s="86">
        <f t="shared" si="307"/>
        <v>0</v>
      </c>
      <c r="CY152" s="86">
        <f t="shared" si="307"/>
        <v>0</v>
      </c>
      <c r="CZ152" s="86">
        <f t="shared" si="307"/>
        <v>0</v>
      </c>
      <c r="DA152" s="86">
        <f t="shared" si="307"/>
        <v>0</v>
      </c>
      <c r="DB152" s="86">
        <f t="shared" si="307"/>
        <v>0</v>
      </c>
      <c r="DC152" s="86">
        <f t="shared" si="307"/>
        <v>0</v>
      </c>
      <c r="DD152" s="86">
        <f t="shared" si="307"/>
        <v>0</v>
      </c>
      <c r="DE152" s="86">
        <f t="shared" si="307"/>
        <v>0</v>
      </c>
      <c r="DF152" s="86">
        <f t="shared" si="307"/>
        <v>0</v>
      </c>
      <c r="DG152" s="86">
        <f t="shared" si="307"/>
        <v>0</v>
      </c>
      <c r="DH152" s="86">
        <f t="shared" si="307"/>
        <v>0</v>
      </c>
      <c r="DI152" s="86">
        <f t="shared" si="307"/>
        <v>0</v>
      </c>
      <c r="DJ152" s="86">
        <f t="shared" si="307"/>
        <v>0</v>
      </c>
      <c r="DK152" s="86">
        <f t="shared" si="307"/>
        <v>0</v>
      </c>
      <c r="DL152" s="86">
        <f t="shared" si="307"/>
        <v>0</v>
      </c>
      <c r="DM152" s="86">
        <f t="shared" si="307"/>
        <v>0</v>
      </c>
      <c r="DN152" s="76">
        <f t="shared" si="245"/>
        <v>2005.1000000000001</v>
      </c>
      <c r="DO152" s="76">
        <f t="shared" si="246"/>
        <v>0</v>
      </c>
    </row>
    <row r="153" spans="1:119" ht="13.5" customHeight="1" x14ac:dyDescent="0.25">
      <c r="A153" s="64">
        <v>45901</v>
      </c>
      <c r="B153" s="65">
        <v>4153</v>
      </c>
      <c r="C153" s="65">
        <v>6744</v>
      </c>
      <c r="D153" s="66" t="s">
        <v>549</v>
      </c>
      <c r="E153" s="67" t="s">
        <v>550</v>
      </c>
      <c r="F153" s="67" t="s">
        <v>551</v>
      </c>
      <c r="G153" s="67" t="s">
        <v>552</v>
      </c>
      <c r="H153" s="68" t="s">
        <v>560</v>
      </c>
      <c r="I153" s="69" t="s">
        <v>561</v>
      </c>
      <c r="J153" s="66" t="s">
        <v>562</v>
      </c>
      <c r="K153" s="70">
        <v>4</v>
      </c>
      <c r="L153" s="70">
        <v>76.599999999999994</v>
      </c>
      <c r="M153" s="71">
        <f t="shared" ref="M153:M160" si="308">K153*L153</f>
        <v>306.39999999999998</v>
      </c>
      <c r="N153" s="66"/>
      <c r="O153" s="72" t="s">
        <v>148</v>
      </c>
      <c r="P153" s="73">
        <f t="shared" ref="P153:P160" si="309">M153/1.12*0.01</f>
        <v>2.7357142857142849</v>
      </c>
      <c r="Q153" s="74">
        <f t="shared" ref="Q153:Q160" si="310">M153/1.12*0.12</f>
        <v>32.828571428571422</v>
      </c>
      <c r="R153" s="75">
        <f t="shared" ref="R153:R160" si="311">M153+P153-Q153</f>
        <v>276.30714285714282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75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75"/>
      <c r="AQ153" s="66"/>
      <c r="AR153" s="66"/>
      <c r="AS153" s="66"/>
      <c r="AT153" s="75"/>
      <c r="AU153" s="66"/>
      <c r="AV153" s="66"/>
      <c r="AW153" s="66"/>
      <c r="AX153" s="66"/>
      <c r="AY153" s="66"/>
      <c r="AZ153" s="75"/>
      <c r="BA153" s="66"/>
      <c r="BB153" s="75"/>
      <c r="BC153" s="66"/>
      <c r="BD153" s="66"/>
      <c r="BE153" s="66"/>
      <c r="BF153" s="66"/>
      <c r="BG153" s="66"/>
      <c r="BH153" s="66"/>
      <c r="BI153" s="66"/>
      <c r="BJ153" s="66"/>
      <c r="BK153" s="66"/>
      <c r="BL153" s="66"/>
      <c r="BM153" s="66"/>
      <c r="BN153" s="66"/>
      <c r="BO153" s="66"/>
      <c r="BP153" s="66"/>
      <c r="BQ153" s="66"/>
      <c r="BR153" s="66"/>
      <c r="BS153" s="66"/>
      <c r="BT153" s="66"/>
      <c r="BU153" s="75"/>
      <c r="BV153" s="66"/>
      <c r="BW153" s="66"/>
      <c r="BX153" s="75"/>
      <c r="BY153" s="66"/>
      <c r="BZ153" s="75"/>
      <c r="CA153" s="66"/>
      <c r="CB153" s="75"/>
      <c r="CC153" s="66"/>
      <c r="CD153" s="66"/>
      <c r="CE153" s="66"/>
      <c r="CF153" s="66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75"/>
      <c r="CT153" s="66"/>
      <c r="CU153" s="66"/>
      <c r="CV153" s="66"/>
      <c r="CW153" s="66"/>
      <c r="CX153" s="66"/>
      <c r="CY153" s="75"/>
      <c r="CZ153" s="66"/>
      <c r="DA153" s="75"/>
      <c r="DB153" s="75"/>
      <c r="DC153" s="75"/>
      <c r="DD153" s="75"/>
      <c r="DE153" s="75"/>
      <c r="DF153" s="75"/>
      <c r="DG153" s="66"/>
      <c r="DH153" s="75"/>
      <c r="DI153" s="66"/>
      <c r="DJ153" s="66"/>
      <c r="DK153" s="66"/>
      <c r="DL153" s="66"/>
      <c r="DM153" s="66"/>
      <c r="DN153" s="76">
        <f t="shared" si="245"/>
        <v>306.39999999999998</v>
      </c>
      <c r="DO153" s="76">
        <f t="shared" si="246"/>
        <v>0</v>
      </c>
    </row>
    <row r="154" spans="1:119" s="87" customFormat="1" ht="13.5" customHeight="1" x14ac:dyDescent="0.25">
      <c r="A154" s="64"/>
      <c r="B154" s="65"/>
      <c r="C154" s="65"/>
      <c r="D154" s="66"/>
      <c r="E154" s="77"/>
      <c r="F154" s="78"/>
      <c r="G154" s="79"/>
      <c r="H154" s="68"/>
      <c r="I154" s="69"/>
      <c r="J154" s="66" t="s">
        <v>563</v>
      </c>
      <c r="K154" s="70">
        <v>3</v>
      </c>
      <c r="L154" s="70">
        <v>158</v>
      </c>
      <c r="M154" s="71">
        <f t="shared" si="308"/>
        <v>474</v>
      </c>
      <c r="N154" s="66"/>
      <c r="O154" s="72" t="s">
        <v>148</v>
      </c>
      <c r="P154" s="73">
        <f t="shared" si="309"/>
        <v>4.2321428571428568</v>
      </c>
      <c r="Q154" s="74">
        <f t="shared" si="310"/>
        <v>50.785714285714278</v>
      </c>
      <c r="R154" s="75">
        <f t="shared" si="311"/>
        <v>427.44642857142856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75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75"/>
      <c r="AQ154" s="66"/>
      <c r="AR154" s="66"/>
      <c r="AS154" s="66"/>
      <c r="AT154" s="75"/>
      <c r="AU154" s="66"/>
      <c r="AV154" s="66"/>
      <c r="AW154" s="66"/>
      <c r="AX154" s="66"/>
      <c r="AY154" s="66"/>
      <c r="AZ154" s="75"/>
      <c r="BA154" s="66"/>
      <c r="BB154" s="75"/>
      <c r="BC154" s="66"/>
      <c r="BD154" s="66"/>
      <c r="BE154" s="66"/>
      <c r="BF154" s="66"/>
      <c r="BG154" s="66"/>
      <c r="BH154" s="66"/>
      <c r="BI154" s="66"/>
      <c r="BJ154" s="66"/>
      <c r="BK154" s="66"/>
      <c r="BL154" s="66"/>
      <c r="BM154" s="66"/>
      <c r="BN154" s="66"/>
      <c r="BO154" s="66"/>
      <c r="BP154" s="66"/>
      <c r="BQ154" s="66"/>
      <c r="BR154" s="66"/>
      <c r="BS154" s="66"/>
      <c r="BT154" s="66"/>
      <c r="BU154" s="75"/>
      <c r="BV154" s="66"/>
      <c r="BW154" s="66"/>
      <c r="BX154" s="75"/>
      <c r="BY154" s="66"/>
      <c r="BZ154" s="75"/>
      <c r="CA154" s="66"/>
      <c r="CB154" s="75"/>
      <c r="CC154" s="66"/>
      <c r="CD154" s="66"/>
      <c r="CE154" s="66"/>
      <c r="CF154" s="66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75"/>
      <c r="CT154" s="66"/>
      <c r="CU154" s="66"/>
      <c r="CV154" s="66"/>
      <c r="CW154" s="66"/>
      <c r="CX154" s="66"/>
      <c r="CY154" s="75"/>
      <c r="CZ154" s="66"/>
      <c r="DA154" s="75"/>
      <c r="DB154" s="75"/>
      <c r="DC154" s="75"/>
      <c r="DD154" s="75"/>
      <c r="DE154" s="75"/>
      <c r="DF154" s="75"/>
      <c r="DG154" s="66"/>
      <c r="DH154" s="75"/>
      <c r="DI154" s="66"/>
      <c r="DJ154" s="66"/>
      <c r="DK154" s="66"/>
      <c r="DL154" s="66"/>
      <c r="DM154" s="66"/>
      <c r="DN154" s="76">
        <f t="shared" si="245"/>
        <v>474</v>
      </c>
      <c r="DO154" s="76">
        <f t="shared" si="246"/>
        <v>0</v>
      </c>
    </row>
    <row r="155" spans="1:119" ht="13.5" customHeight="1" x14ac:dyDescent="0.25">
      <c r="A155" s="64"/>
      <c r="B155" s="65"/>
      <c r="C155" s="65"/>
      <c r="D155" s="66"/>
      <c r="E155" s="77"/>
      <c r="F155" s="78"/>
      <c r="G155" s="79"/>
      <c r="H155" s="68"/>
      <c r="I155" s="69"/>
      <c r="J155" s="66" t="s">
        <v>564</v>
      </c>
      <c r="K155" s="70">
        <v>4</v>
      </c>
      <c r="L155" s="70">
        <v>155.9</v>
      </c>
      <c r="M155" s="71">
        <f t="shared" si="308"/>
        <v>623.6</v>
      </c>
      <c r="N155" s="66"/>
      <c r="O155" s="72" t="s">
        <v>148</v>
      </c>
      <c r="P155" s="73">
        <f t="shared" si="309"/>
        <v>5.5678571428571422</v>
      </c>
      <c r="Q155" s="74">
        <f t="shared" si="310"/>
        <v>66.814285714285703</v>
      </c>
      <c r="R155" s="75">
        <f t="shared" si="311"/>
        <v>562.35357142857151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75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75"/>
      <c r="AQ155" s="66"/>
      <c r="AR155" s="66"/>
      <c r="AS155" s="66"/>
      <c r="AT155" s="75"/>
      <c r="AU155" s="66"/>
      <c r="AV155" s="66"/>
      <c r="AW155" s="66"/>
      <c r="AX155" s="66"/>
      <c r="AY155" s="66"/>
      <c r="AZ155" s="75"/>
      <c r="BA155" s="66"/>
      <c r="BB155" s="75"/>
      <c r="BC155" s="66"/>
      <c r="BD155" s="66"/>
      <c r="BE155" s="66"/>
      <c r="BF155" s="66"/>
      <c r="BG155" s="66"/>
      <c r="BH155" s="66"/>
      <c r="BI155" s="66"/>
      <c r="BJ155" s="66"/>
      <c r="BK155" s="66"/>
      <c r="BL155" s="66"/>
      <c r="BM155" s="66"/>
      <c r="BN155" s="66"/>
      <c r="BO155" s="66"/>
      <c r="BP155" s="66"/>
      <c r="BQ155" s="66"/>
      <c r="BR155" s="66"/>
      <c r="BS155" s="66"/>
      <c r="BT155" s="66"/>
      <c r="BU155" s="75"/>
      <c r="BV155" s="66"/>
      <c r="BW155" s="66"/>
      <c r="BX155" s="75"/>
      <c r="BY155" s="66"/>
      <c r="BZ155" s="75"/>
      <c r="CA155" s="66"/>
      <c r="CB155" s="75"/>
      <c r="CC155" s="66"/>
      <c r="CD155" s="66"/>
      <c r="CE155" s="66"/>
      <c r="CF155" s="66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75"/>
      <c r="CT155" s="66"/>
      <c r="CU155" s="66"/>
      <c r="CV155" s="66"/>
      <c r="CW155" s="66"/>
      <c r="CX155" s="66"/>
      <c r="CY155" s="75"/>
      <c r="CZ155" s="66"/>
      <c r="DA155" s="75"/>
      <c r="DB155" s="75"/>
      <c r="DC155" s="75"/>
      <c r="DD155" s="75"/>
      <c r="DE155" s="75"/>
      <c r="DF155" s="75"/>
      <c r="DG155" s="66"/>
      <c r="DH155" s="75"/>
      <c r="DI155" s="66"/>
      <c r="DJ155" s="66"/>
      <c r="DK155" s="66"/>
      <c r="DL155" s="66"/>
      <c r="DM155" s="66"/>
      <c r="DN155" s="76">
        <f t="shared" si="245"/>
        <v>623.6</v>
      </c>
      <c r="DO155" s="76">
        <f t="shared" si="246"/>
        <v>0</v>
      </c>
    </row>
    <row r="156" spans="1:119" s="136" customFormat="1" ht="13.5" customHeight="1" x14ac:dyDescent="0.25">
      <c r="A156" s="64"/>
      <c r="B156" s="65"/>
      <c r="C156" s="65"/>
      <c r="D156" s="66"/>
      <c r="E156" s="77"/>
      <c r="F156" s="78"/>
      <c r="G156" s="79"/>
      <c r="H156" s="68"/>
      <c r="I156" s="69"/>
      <c r="J156" s="66" t="s">
        <v>565</v>
      </c>
      <c r="K156" s="70">
        <v>2</v>
      </c>
      <c r="L156" s="70">
        <v>16.25</v>
      </c>
      <c r="M156" s="71">
        <f t="shared" si="308"/>
        <v>32.5</v>
      </c>
      <c r="N156" s="66"/>
      <c r="O156" s="72" t="s">
        <v>148</v>
      </c>
      <c r="P156" s="73">
        <f t="shared" si="309"/>
        <v>0.2901785714285714</v>
      </c>
      <c r="Q156" s="74">
        <f t="shared" si="310"/>
        <v>3.4821428571428563</v>
      </c>
      <c r="R156" s="75">
        <f t="shared" si="311"/>
        <v>29.308035714285712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75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75"/>
      <c r="AQ156" s="66"/>
      <c r="AR156" s="66"/>
      <c r="AS156" s="66"/>
      <c r="AT156" s="75"/>
      <c r="AU156" s="66"/>
      <c r="AV156" s="66"/>
      <c r="AW156" s="66"/>
      <c r="AX156" s="66"/>
      <c r="AY156" s="66"/>
      <c r="AZ156" s="75"/>
      <c r="BA156" s="66"/>
      <c r="BB156" s="75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75"/>
      <c r="BV156" s="66"/>
      <c r="BW156" s="66"/>
      <c r="BX156" s="75"/>
      <c r="BY156" s="66"/>
      <c r="BZ156" s="75"/>
      <c r="CA156" s="66"/>
      <c r="CB156" s="75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75"/>
      <c r="CT156" s="66"/>
      <c r="CU156" s="66"/>
      <c r="CV156" s="66"/>
      <c r="CW156" s="66"/>
      <c r="CX156" s="66"/>
      <c r="CY156" s="75"/>
      <c r="CZ156" s="66"/>
      <c r="DA156" s="75"/>
      <c r="DB156" s="75"/>
      <c r="DC156" s="75"/>
      <c r="DD156" s="75"/>
      <c r="DE156" s="75"/>
      <c r="DF156" s="75"/>
      <c r="DG156" s="66"/>
      <c r="DH156" s="75"/>
      <c r="DI156" s="66"/>
      <c r="DJ156" s="66"/>
      <c r="DK156" s="66"/>
      <c r="DL156" s="66"/>
      <c r="DM156" s="66"/>
      <c r="DN156" s="76">
        <f t="shared" si="245"/>
        <v>32.5</v>
      </c>
      <c r="DO156" s="76">
        <f t="shared" si="246"/>
        <v>0</v>
      </c>
    </row>
    <row r="157" spans="1:119" ht="13.5" customHeight="1" x14ac:dyDescent="0.25">
      <c r="A157" s="64"/>
      <c r="B157" s="65"/>
      <c r="C157" s="65"/>
      <c r="D157" s="66"/>
      <c r="E157" s="77"/>
      <c r="F157" s="78"/>
      <c r="G157" s="79"/>
      <c r="H157" s="68"/>
      <c r="I157" s="69"/>
      <c r="J157" s="66" t="s">
        <v>566</v>
      </c>
      <c r="K157" s="70">
        <v>9</v>
      </c>
      <c r="L157" s="70">
        <v>55.95</v>
      </c>
      <c r="M157" s="71">
        <f t="shared" si="308"/>
        <v>503.55</v>
      </c>
      <c r="N157" s="66"/>
      <c r="O157" s="72" t="s">
        <v>148</v>
      </c>
      <c r="P157" s="73">
        <f t="shared" si="309"/>
        <v>4.4959821428571427</v>
      </c>
      <c r="Q157" s="74">
        <f t="shared" si="310"/>
        <v>53.951785714285712</v>
      </c>
      <c r="R157" s="75">
        <f t="shared" si="311"/>
        <v>454.09419642857142</v>
      </c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75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75"/>
      <c r="AQ157" s="66"/>
      <c r="AR157" s="66"/>
      <c r="AS157" s="66"/>
      <c r="AT157" s="75"/>
      <c r="AU157" s="66"/>
      <c r="AV157" s="66"/>
      <c r="AW157" s="66"/>
      <c r="AX157" s="66"/>
      <c r="AY157" s="66"/>
      <c r="AZ157" s="75"/>
      <c r="BA157" s="66"/>
      <c r="BB157" s="75"/>
      <c r="BC157" s="66"/>
      <c r="BD157" s="66"/>
      <c r="BE157" s="66"/>
      <c r="BF157" s="66"/>
      <c r="BG157" s="66"/>
      <c r="BH157" s="66"/>
      <c r="BI157" s="66"/>
      <c r="BJ157" s="66"/>
      <c r="BK157" s="66"/>
      <c r="BL157" s="66"/>
      <c r="BM157" s="66"/>
      <c r="BN157" s="66"/>
      <c r="BO157" s="66"/>
      <c r="BP157" s="66"/>
      <c r="BQ157" s="66"/>
      <c r="BR157" s="66"/>
      <c r="BS157" s="66"/>
      <c r="BT157" s="66"/>
      <c r="BU157" s="75"/>
      <c r="BV157" s="66"/>
      <c r="BW157" s="66"/>
      <c r="BX157" s="75"/>
      <c r="BY157" s="66"/>
      <c r="BZ157" s="75"/>
      <c r="CA157" s="66"/>
      <c r="CB157" s="75"/>
      <c r="CC157" s="66"/>
      <c r="CD157" s="66"/>
      <c r="CE157" s="66"/>
      <c r="CF157" s="66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75"/>
      <c r="CT157" s="66"/>
      <c r="CU157" s="66"/>
      <c r="CV157" s="66"/>
      <c r="CW157" s="66"/>
      <c r="CX157" s="66"/>
      <c r="CY157" s="75"/>
      <c r="CZ157" s="66"/>
      <c r="DA157" s="75"/>
      <c r="DB157" s="75"/>
      <c r="DC157" s="75"/>
      <c r="DD157" s="75"/>
      <c r="DE157" s="75"/>
      <c r="DF157" s="75"/>
      <c r="DG157" s="66"/>
      <c r="DH157" s="75"/>
      <c r="DI157" s="66"/>
      <c r="DJ157" s="66"/>
      <c r="DK157" s="66"/>
      <c r="DL157" s="66"/>
      <c r="DM157" s="66"/>
      <c r="DN157" s="76">
        <f t="shared" si="245"/>
        <v>503.55</v>
      </c>
      <c r="DO157" s="76">
        <f t="shared" si="246"/>
        <v>0</v>
      </c>
    </row>
    <row r="158" spans="1:119" s="87" customFormat="1" ht="13.5" customHeight="1" x14ac:dyDescent="0.25">
      <c r="A158" s="64"/>
      <c r="B158" s="65"/>
      <c r="C158" s="65"/>
      <c r="D158" s="66"/>
      <c r="E158" s="67"/>
      <c r="F158" s="67"/>
      <c r="G158" s="67"/>
      <c r="H158" s="68"/>
      <c r="I158" s="69"/>
      <c r="J158" s="66" t="s">
        <v>567</v>
      </c>
      <c r="K158" s="70">
        <v>1</v>
      </c>
      <c r="L158" s="70">
        <v>55.95</v>
      </c>
      <c r="M158" s="71">
        <f t="shared" si="308"/>
        <v>55.95</v>
      </c>
      <c r="N158" s="66"/>
      <c r="O158" s="72" t="s">
        <v>148</v>
      </c>
      <c r="P158" s="73">
        <f t="shared" si="309"/>
        <v>0.49955357142857137</v>
      </c>
      <c r="Q158" s="74">
        <f t="shared" si="310"/>
        <v>5.9946428571428561</v>
      </c>
      <c r="R158" s="75">
        <f t="shared" si="311"/>
        <v>50.454910714285717</v>
      </c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75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75"/>
      <c r="AQ158" s="66"/>
      <c r="AR158" s="66"/>
      <c r="AS158" s="66"/>
      <c r="AT158" s="75"/>
      <c r="AU158" s="66"/>
      <c r="AV158" s="66"/>
      <c r="AW158" s="66"/>
      <c r="AX158" s="66"/>
      <c r="AY158" s="66"/>
      <c r="AZ158" s="75"/>
      <c r="BA158" s="66"/>
      <c r="BB158" s="75"/>
      <c r="BC158" s="66"/>
      <c r="BD158" s="66"/>
      <c r="BE158" s="66"/>
      <c r="BF158" s="66"/>
      <c r="BG158" s="66"/>
      <c r="BH158" s="66"/>
      <c r="BI158" s="66"/>
      <c r="BJ158" s="66"/>
      <c r="BK158" s="66"/>
      <c r="BL158" s="66"/>
      <c r="BM158" s="66"/>
      <c r="BN158" s="66"/>
      <c r="BO158" s="66"/>
      <c r="BP158" s="66"/>
      <c r="BQ158" s="66"/>
      <c r="BR158" s="66"/>
      <c r="BS158" s="66"/>
      <c r="BT158" s="66"/>
      <c r="BU158" s="75"/>
      <c r="BV158" s="66"/>
      <c r="BW158" s="66"/>
      <c r="BX158" s="75"/>
      <c r="BY158" s="66"/>
      <c r="BZ158" s="75"/>
      <c r="CA158" s="66"/>
      <c r="CB158" s="75"/>
      <c r="CC158" s="66"/>
      <c r="CD158" s="66"/>
      <c r="CE158" s="66"/>
      <c r="CF158" s="66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75"/>
      <c r="CT158" s="66"/>
      <c r="CU158" s="66"/>
      <c r="CV158" s="66"/>
      <c r="CW158" s="66"/>
      <c r="CX158" s="66"/>
      <c r="CY158" s="75"/>
      <c r="CZ158" s="66"/>
      <c r="DA158" s="75"/>
      <c r="DB158" s="75"/>
      <c r="DC158" s="75"/>
      <c r="DD158" s="75"/>
      <c r="DE158" s="75"/>
      <c r="DF158" s="75"/>
      <c r="DG158" s="66"/>
      <c r="DH158" s="75"/>
      <c r="DI158" s="66"/>
      <c r="DJ158" s="66"/>
      <c r="DK158" s="66"/>
      <c r="DL158" s="66"/>
      <c r="DM158" s="66"/>
      <c r="DN158" s="76">
        <f t="shared" si="245"/>
        <v>55.95</v>
      </c>
      <c r="DO158" s="76">
        <f t="shared" si="246"/>
        <v>0</v>
      </c>
    </row>
    <row r="159" spans="1:119" ht="13.5" customHeight="1" x14ac:dyDescent="0.25">
      <c r="A159" s="64"/>
      <c r="B159" s="65"/>
      <c r="C159" s="65"/>
      <c r="D159" s="66"/>
      <c r="E159" s="67"/>
      <c r="F159" s="67"/>
      <c r="G159" s="67"/>
      <c r="H159" s="68"/>
      <c r="I159" s="69"/>
      <c r="J159" s="66" t="s">
        <v>568</v>
      </c>
      <c r="K159" s="70">
        <v>3</v>
      </c>
      <c r="L159" s="70">
        <v>47.8</v>
      </c>
      <c r="M159" s="71">
        <f t="shared" si="308"/>
        <v>143.39999999999998</v>
      </c>
      <c r="N159" s="66"/>
      <c r="O159" s="72" t="s">
        <v>148</v>
      </c>
      <c r="P159" s="73">
        <f t="shared" si="309"/>
        <v>1.2803571428571425</v>
      </c>
      <c r="Q159" s="74">
        <f t="shared" si="310"/>
        <v>15.364285714285709</v>
      </c>
      <c r="R159" s="75">
        <f t="shared" si="311"/>
        <v>129.31607142857143</v>
      </c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75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75"/>
      <c r="AQ159" s="66"/>
      <c r="AR159" s="66"/>
      <c r="AS159" s="66"/>
      <c r="AT159" s="75"/>
      <c r="AU159" s="66"/>
      <c r="AV159" s="66"/>
      <c r="AW159" s="66"/>
      <c r="AX159" s="66"/>
      <c r="AY159" s="66"/>
      <c r="AZ159" s="75"/>
      <c r="BA159" s="66"/>
      <c r="BB159" s="75"/>
      <c r="BC159" s="66"/>
      <c r="BD159" s="66"/>
      <c r="BE159" s="66"/>
      <c r="BF159" s="66"/>
      <c r="BG159" s="66"/>
      <c r="BH159" s="66"/>
      <c r="BI159" s="66"/>
      <c r="BJ159" s="66"/>
      <c r="BK159" s="66"/>
      <c r="BL159" s="66"/>
      <c r="BM159" s="66"/>
      <c r="BN159" s="66"/>
      <c r="BO159" s="66"/>
      <c r="BP159" s="66"/>
      <c r="BQ159" s="66"/>
      <c r="BR159" s="66"/>
      <c r="BS159" s="66"/>
      <c r="BT159" s="66"/>
      <c r="BU159" s="75"/>
      <c r="BV159" s="66"/>
      <c r="BW159" s="66"/>
      <c r="BX159" s="75"/>
      <c r="BY159" s="66"/>
      <c r="BZ159" s="75"/>
      <c r="CA159" s="66"/>
      <c r="CB159" s="75"/>
      <c r="CC159" s="66"/>
      <c r="CD159" s="66"/>
      <c r="CE159" s="66"/>
      <c r="CF159" s="66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75"/>
      <c r="CT159" s="66"/>
      <c r="CU159" s="66"/>
      <c r="CV159" s="66"/>
      <c r="CW159" s="66"/>
      <c r="CX159" s="66"/>
      <c r="CY159" s="75"/>
      <c r="CZ159" s="66"/>
      <c r="DA159" s="75"/>
      <c r="DB159" s="75"/>
      <c r="DC159" s="75"/>
      <c r="DD159" s="75"/>
      <c r="DE159" s="75"/>
      <c r="DF159" s="75"/>
      <c r="DG159" s="66"/>
      <c r="DH159" s="75"/>
      <c r="DI159" s="66"/>
      <c r="DJ159" s="66"/>
      <c r="DK159" s="66"/>
      <c r="DL159" s="66"/>
      <c r="DM159" s="66"/>
      <c r="DN159" s="76">
        <f t="shared" si="245"/>
        <v>143.39999999999998</v>
      </c>
      <c r="DO159" s="76">
        <f t="shared" si="246"/>
        <v>0</v>
      </c>
    </row>
    <row r="160" spans="1:119" s="87" customFormat="1" ht="13.5" customHeight="1" x14ac:dyDescent="0.25">
      <c r="A160" s="64"/>
      <c r="B160" s="65"/>
      <c r="C160" s="65"/>
      <c r="D160" s="66"/>
      <c r="E160" s="67"/>
      <c r="F160" s="67"/>
      <c r="G160" s="67"/>
      <c r="H160" s="68"/>
      <c r="I160" s="69"/>
      <c r="J160" s="66" t="s">
        <v>569</v>
      </c>
      <c r="K160" s="70">
        <v>4</v>
      </c>
      <c r="L160" s="70">
        <v>92.95</v>
      </c>
      <c r="M160" s="71">
        <f t="shared" si="308"/>
        <v>371.8</v>
      </c>
      <c r="N160" s="66"/>
      <c r="O160" s="72" t="s">
        <v>148</v>
      </c>
      <c r="P160" s="73">
        <f t="shared" si="309"/>
        <v>3.3196428571428567</v>
      </c>
      <c r="Q160" s="74">
        <f t="shared" si="310"/>
        <v>39.835714285714282</v>
      </c>
      <c r="R160" s="75">
        <f t="shared" si="311"/>
        <v>335.28392857142859</v>
      </c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75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75"/>
      <c r="AQ160" s="66"/>
      <c r="AR160" s="66"/>
      <c r="AS160" s="66"/>
      <c r="AT160" s="75"/>
      <c r="AU160" s="66"/>
      <c r="AV160" s="66"/>
      <c r="AW160" s="66"/>
      <c r="AX160" s="66"/>
      <c r="AY160" s="66"/>
      <c r="AZ160" s="75"/>
      <c r="BA160" s="66"/>
      <c r="BB160" s="75"/>
      <c r="BC160" s="66"/>
      <c r="BD160" s="66"/>
      <c r="BE160" s="66"/>
      <c r="BF160" s="66"/>
      <c r="BG160" s="66"/>
      <c r="BH160" s="66"/>
      <c r="BI160" s="66"/>
      <c r="BJ160" s="66"/>
      <c r="BK160" s="66"/>
      <c r="BL160" s="66"/>
      <c r="BM160" s="66"/>
      <c r="BN160" s="66"/>
      <c r="BO160" s="66"/>
      <c r="BP160" s="66"/>
      <c r="BQ160" s="66"/>
      <c r="BR160" s="66"/>
      <c r="BS160" s="66"/>
      <c r="BT160" s="66"/>
      <c r="BU160" s="75"/>
      <c r="BV160" s="66"/>
      <c r="BW160" s="66"/>
      <c r="BX160" s="75"/>
      <c r="BY160" s="66"/>
      <c r="BZ160" s="75"/>
      <c r="CA160" s="66"/>
      <c r="CB160" s="75"/>
      <c r="CC160" s="66"/>
      <c r="CD160" s="66"/>
      <c r="CE160" s="66"/>
      <c r="CF160" s="66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75"/>
      <c r="CT160" s="66"/>
      <c r="CU160" s="66"/>
      <c r="CV160" s="66"/>
      <c r="CW160" s="66"/>
      <c r="CX160" s="66"/>
      <c r="CY160" s="75"/>
      <c r="CZ160" s="66"/>
      <c r="DA160" s="75"/>
      <c r="DB160" s="75"/>
      <c r="DC160" s="75"/>
      <c r="DD160" s="75"/>
      <c r="DE160" s="75"/>
      <c r="DF160" s="75"/>
      <c r="DG160" s="66"/>
      <c r="DH160" s="75"/>
      <c r="DI160" s="66"/>
      <c r="DJ160" s="66"/>
      <c r="DK160" s="66"/>
      <c r="DL160" s="66"/>
      <c r="DM160" s="66"/>
      <c r="DN160" s="76">
        <f t="shared" si="245"/>
        <v>371.8</v>
      </c>
      <c r="DO160" s="76">
        <f t="shared" si="246"/>
        <v>0</v>
      </c>
    </row>
    <row r="161" spans="1:119" ht="13.5" customHeight="1" x14ac:dyDescent="0.25">
      <c r="A161" s="80"/>
      <c r="B161" s="81"/>
      <c r="C161" s="82"/>
      <c r="D161" s="83"/>
      <c r="E161" s="83"/>
      <c r="F161" s="83"/>
      <c r="G161" s="83"/>
      <c r="H161" s="84"/>
      <c r="I161" s="81"/>
      <c r="J161" s="83"/>
      <c r="K161" s="85"/>
      <c r="L161" s="85"/>
      <c r="M161" s="86">
        <f>SUM(M153:M160)</f>
        <v>2511.2000000000003</v>
      </c>
      <c r="N161" s="86"/>
      <c r="O161" s="85" t="s">
        <v>148</v>
      </c>
      <c r="P161" s="86">
        <f t="shared" ref="P161:CA161" si="312">SUM(P153:P160)</f>
        <v>22.421428571428567</v>
      </c>
      <c r="Q161" s="86">
        <f t="shared" si="312"/>
        <v>269.05714285714276</v>
      </c>
      <c r="R161" s="86">
        <f t="shared" si="312"/>
        <v>2264.5642857142857</v>
      </c>
      <c r="S161" s="86">
        <f t="shared" si="312"/>
        <v>0</v>
      </c>
      <c r="T161" s="86">
        <f t="shared" si="312"/>
        <v>0</v>
      </c>
      <c r="U161" s="86">
        <f t="shared" si="312"/>
        <v>0</v>
      </c>
      <c r="V161" s="86">
        <f t="shared" si="312"/>
        <v>0</v>
      </c>
      <c r="W161" s="86">
        <f t="shared" si="312"/>
        <v>0</v>
      </c>
      <c r="X161" s="86">
        <f t="shared" si="312"/>
        <v>0</v>
      </c>
      <c r="Y161" s="86">
        <f t="shared" si="312"/>
        <v>0</v>
      </c>
      <c r="Z161" s="86">
        <f t="shared" si="312"/>
        <v>0</v>
      </c>
      <c r="AA161" s="86">
        <f t="shared" si="312"/>
        <v>0</v>
      </c>
      <c r="AB161" s="86">
        <f t="shared" si="312"/>
        <v>0</v>
      </c>
      <c r="AC161" s="86">
        <f t="shared" si="312"/>
        <v>0</v>
      </c>
      <c r="AD161" s="86">
        <f t="shared" si="312"/>
        <v>0</v>
      </c>
      <c r="AE161" s="86">
        <f t="shared" si="312"/>
        <v>0</v>
      </c>
      <c r="AF161" s="86">
        <f t="shared" si="312"/>
        <v>0</v>
      </c>
      <c r="AG161" s="86">
        <f t="shared" si="312"/>
        <v>0</v>
      </c>
      <c r="AH161" s="86">
        <f t="shared" si="312"/>
        <v>0</v>
      </c>
      <c r="AI161" s="86">
        <f t="shared" si="312"/>
        <v>0</v>
      </c>
      <c r="AJ161" s="86">
        <f t="shared" si="312"/>
        <v>0</v>
      </c>
      <c r="AK161" s="86">
        <f t="shared" si="312"/>
        <v>0</v>
      </c>
      <c r="AL161" s="86">
        <f t="shared" si="312"/>
        <v>0</v>
      </c>
      <c r="AM161" s="86">
        <f t="shared" si="312"/>
        <v>0</v>
      </c>
      <c r="AN161" s="86">
        <f t="shared" si="312"/>
        <v>0</v>
      </c>
      <c r="AO161" s="86">
        <f t="shared" si="312"/>
        <v>0</v>
      </c>
      <c r="AP161" s="86">
        <f t="shared" si="312"/>
        <v>0</v>
      </c>
      <c r="AQ161" s="86">
        <f t="shared" si="312"/>
        <v>0</v>
      </c>
      <c r="AR161" s="86">
        <f t="shared" si="312"/>
        <v>0</v>
      </c>
      <c r="AS161" s="86">
        <f t="shared" si="312"/>
        <v>0</v>
      </c>
      <c r="AT161" s="86">
        <f t="shared" si="312"/>
        <v>0</v>
      </c>
      <c r="AU161" s="86">
        <f t="shared" si="312"/>
        <v>0</v>
      </c>
      <c r="AV161" s="86">
        <f t="shared" si="312"/>
        <v>0</v>
      </c>
      <c r="AW161" s="86">
        <f t="shared" si="312"/>
        <v>0</v>
      </c>
      <c r="AX161" s="86">
        <f t="shared" si="312"/>
        <v>0</v>
      </c>
      <c r="AY161" s="86">
        <f t="shared" si="312"/>
        <v>0</v>
      </c>
      <c r="AZ161" s="86">
        <f t="shared" si="312"/>
        <v>0</v>
      </c>
      <c r="BA161" s="86">
        <f t="shared" si="312"/>
        <v>0</v>
      </c>
      <c r="BB161" s="86">
        <f t="shared" si="312"/>
        <v>0</v>
      </c>
      <c r="BC161" s="86">
        <f t="shared" si="312"/>
        <v>0</v>
      </c>
      <c r="BD161" s="86">
        <f t="shared" si="312"/>
        <v>0</v>
      </c>
      <c r="BE161" s="86">
        <f t="shared" si="312"/>
        <v>0</v>
      </c>
      <c r="BF161" s="86">
        <f t="shared" si="312"/>
        <v>0</v>
      </c>
      <c r="BG161" s="86">
        <f t="shared" si="312"/>
        <v>0</v>
      </c>
      <c r="BH161" s="86">
        <f t="shared" si="312"/>
        <v>0</v>
      </c>
      <c r="BI161" s="86">
        <f t="shared" si="312"/>
        <v>0</v>
      </c>
      <c r="BJ161" s="86">
        <f t="shared" si="312"/>
        <v>0</v>
      </c>
      <c r="BK161" s="86">
        <f t="shared" si="312"/>
        <v>0</v>
      </c>
      <c r="BL161" s="86">
        <f t="shared" si="312"/>
        <v>0</v>
      </c>
      <c r="BM161" s="86">
        <f t="shared" si="312"/>
        <v>0</v>
      </c>
      <c r="BN161" s="86">
        <f t="shared" si="312"/>
        <v>0</v>
      </c>
      <c r="BO161" s="86">
        <f t="shared" si="312"/>
        <v>0</v>
      </c>
      <c r="BP161" s="86">
        <f t="shared" si="312"/>
        <v>0</v>
      </c>
      <c r="BQ161" s="86">
        <f t="shared" si="312"/>
        <v>0</v>
      </c>
      <c r="BR161" s="86">
        <f t="shared" si="312"/>
        <v>0</v>
      </c>
      <c r="BS161" s="86">
        <f t="shared" si="312"/>
        <v>0</v>
      </c>
      <c r="BT161" s="86">
        <f t="shared" si="312"/>
        <v>0</v>
      </c>
      <c r="BU161" s="86">
        <f t="shared" si="312"/>
        <v>0</v>
      </c>
      <c r="BV161" s="86">
        <f t="shared" si="312"/>
        <v>0</v>
      </c>
      <c r="BW161" s="86">
        <f t="shared" si="312"/>
        <v>0</v>
      </c>
      <c r="BX161" s="86">
        <f t="shared" si="312"/>
        <v>0</v>
      </c>
      <c r="BY161" s="86">
        <f t="shared" si="312"/>
        <v>0</v>
      </c>
      <c r="BZ161" s="86">
        <f t="shared" si="312"/>
        <v>0</v>
      </c>
      <c r="CA161" s="86">
        <f t="shared" si="312"/>
        <v>0</v>
      </c>
      <c r="CB161" s="86">
        <f t="shared" ref="CB161:DM161" si="313">SUM(CB153:CB160)</f>
        <v>0</v>
      </c>
      <c r="CC161" s="86">
        <f t="shared" si="313"/>
        <v>0</v>
      </c>
      <c r="CD161" s="86">
        <f t="shared" si="313"/>
        <v>0</v>
      </c>
      <c r="CE161" s="86">
        <f t="shared" si="313"/>
        <v>0</v>
      </c>
      <c r="CF161" s="86">
        <f t="shared" si="313"/>
        <v>0</v>
      </c>
      <c r="CG161" s="86">
        <f t="shared" si="313"/>
        <v>0</v>
      </c>
      <c r="CH161" s="86">
        <f t="shared" si="313"/>
        <v>0</v>
      </c>
      <c r="CI161" s="86">
        <f t="shared" si="313"/>
        <v>0</v>
      </c>
      <c r="CJ161" s="86">
        <f t="shared" si="313"/>
        <v>0</v>
      </c>
      <c r="CK161" s="86">
        <f t="shared" si="313"/>
        <v>0</v>
      </c>
      <c r="CL161" s="86">
        <f t="shared" si="313"/>
        <v>0</v>
      </c>
      <c r="CM161" s="86">
        <f t="shared" si="313"/>
        <v>0</v>
      </c>
      <c r="CN161" s="86">
        <f t="shared" si="313"/>
        <v>0</v>
      </c>
      <c r="CO161" s="86">
        <f t="shared" si="313"/>
        <v>0</v>
      </c>
      <c r="CP161" s="86">
        <f t="shared" si="313"/>
        <v>0</v>
      </c>
      <c r="CQ161" s="86">
        <f t="shared" si="313"/>
        <v>0</v>
      </c>
      <c r="CR161" s="86">
        <f t="shared" si="313"/>
        <v>0</v>
      </c>
      <c r="CS161" s="86">
        <f t="shared" si="313"/>
        <v>0</v>
      </c>
      <c r="CT161" s="86">
        <f t="shared" si="313"/>
        <v>0</v>
      </c>
      <c r="CU161" s="86">
        <f t="shared" si="313"/>
        <v>0</v>
      </c>
      <c r="CV161" s="86">
        <f t="shared" si="313"/>
        <v>0</v>
      </c>
      <c r="CW161" s="86">
        <f t="shared" si="313"/>
        <v>0</v>
      </c>
      <c r="CX161" s="86">
        <f t="shared" si="313"/>
        <v>0</v>
      </c>
      <c r="CY161" s="86">
        <f t="shared" si="313"/>
        <v>0</v>
      </c>
      <c r="CZ161" s="86">
        <f t="shared" si="313"/>
        <v>0</v>
      </c>
      <c r="DA161" s="86">
        <f t="shared" si="313"/>
        <v>0</v>
      </c>
      <c r="DB161" s="86">
        <f t="shared" si="313"/>
        <v>0</v>
      </c>
      <c r="DC161" s="86">
        <f t="shared" si="313"/>
        <v>0</v>
      </c>
      <c r="DD161" s="86">
        <f t="shared" si="313"/>
        <v>0</v>
      </c>
      <c r="DE161" s="86">
        <f t="shared" si="313"/>
        <v>0</v>
      </c>
      <c r="DF161" s="86">
        <f t="shared" si="313"/>
        <v>0</v>
      </c>
      <c r="DG161" s="86">
        <f t="shared" si="313"/>
        <v>0</v>
      </c>
      <c r="DH161" s="86">
        <f t="shared" si="313"/>
        <v>0</v>
      </c>
      <c r="DI161" s="86">
        <f t="shared" si="313"/>
        <v>0</v>
      </c>
      <c r="DJ161" s="86">
        <f t="shared" si="313"/>
        <v>0</v>
      </c>
      <c r="DK161" s="86">
        <f t="shared" si="313"/>
        <v>0</v>
      </c>
      <c r="DL161" s="86">
        <f t="shared" si="313"/>
        <v>0</v>
      </c>
      <c r="DM161" s="86">
        <f t="shared" si="313"/>
        <v>0</v>
      </c>
      <c r="DN161" s="76">
        <f t="shared" si="245"/>
        <v>2511.2000000000003</v>
      </c>
      <c r="DO161" s="76">
        <f t="shared" si="246"/>
        <v>0</v>
      </c>
    </row>
    <row r="162" spans="1:119" s="87" customFormat="1" ht="13.5" customHeight="1" x14ac:dyDescent="0.25">
      <c r="A162" s="64">
        <v>45901</v>
      </c>
      <c r="B162" s="65">
        <v>4153</v>
      </c>
      <c r="C162" s="65">
        <v>6745</v>
      </c>
      <c r="D162" s="66" t="s">
        <v>463</v>
      </c>
      <c r="E162" s="67" t="s">
        <v>550</v>
      </c>
      <c r="F162" s="67" t="s">
        <v>551</v>
      </c>
      <c r="G162" s="67" t="s">
        <v>552</v>
      </c>
      <c r="H162" s="68" t="s">
        <v>570</v>
      </c>
      <c r="I162" s="69" t="s">
        <v>571</v>
      </c>
      <c r="J162" s="66" t="s">
        <v>572</v>
      </c>
      <c r="K162" s="70">
        <v>10</v>
      </c>
      <c r="L162" s="70">
        <v>14.95</v>
      </c>
      <c r="M162" s="71">
        <f t="shared" ref="M162" si="314">K162*L162</f>
        <v>149.5</v>
      </c>
      <c r="N162" s="66"/>
      <c r="O162" s="72" t="s">
        <v>148</v>
      </c>
      <c r="P162" s="73">
        <f t="shared" ref="P162" si="315">M162/1.12*0.01</f>
        <v>1.3348214285714284</v>
      </c>
      <c r="Q162" s="74">
        <f t="shared" ref="Q162" si="316">M162/1.12*0.12</f>
        <v>16.017857142857139</v>
      </c>
      <c r="R162" s="75">
        <f t="shared" ref="R162" si="317">M162+P162-Q162</f>
        <v>134.81696428571428</v>
      </c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75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75"/>
      <c r="AQ162" s="66"/>
      <c r="AR162" s="66"/>
      <c r="AS162" s="66"/>
      <c r="AT162" s="75"/>
      <c r="AU162" s="66"/>
      <c r="AV162" s="66"/>
      <c r="AW162" s="66"/>
      <c r="AX162" s="66"/>
      <c r="AY162" s="66"/>
      <c r="AZ162" s="75"/>
      <c r="BA162" s="66"/>
      <c r="BB162" s="75"/>
      <c r="BC162" s="66"/>
      <c r="BD162" s="66"/>
      <c r="BE162" s="66"/>
      <c r="BF162" s="66"/>
      <c r="BG162" s="66"/>
      <c r="BH162" s="66"/>
      <c r="BI162" s="66"/>
      <c r="BJ162" s="66"/>
      <c r="BK162" s="66"/>
      <c r="BL162" s="66"/>
      <c r="BM162" s="66"/>
      <c r="BN162" s="66"/>
      <c r="BO162" s="66"/>
      <c r="BP162" s="66"/>
      <c r="BQ162" s="66"/>
      <c r="BR162" s="66"/>
      <c r="BS162" s="66"/>
      <c r="BT162" s="66"/>
      <c r="BU162" s="75"/>
      <c r="BV162" s="66"/>
      <c r="BW162" s="66"/>
      <c r="BX162" s="75"/>
      <c r="BY162" s="66"/>
      <c r="BZ162" s="75"/>
      <c r="CA162" s="66"/>
      <c r="CB162" s="75"/>
      <c r="CC162" s="66"/>
      <c r="CD162" s="66"/>
      <c r="CE162" s="66"/>
      <c r="CF162" s="66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75"/>
      <c r="CT162" s="66"/>
      <c r="CU162" s="66"/>
      <c r="CV162" s="66"/>
      <c r="CW162" s="66"/>
      <c r="CX162" s="66"/>
      <c r="CY162" s="75"/>
      <c r="CZ162" s="66"/>
      <c r="DA162" s="75"/>
      <c r="DB162" s="75"/>
      <c r="DC162" s="75"/>
      <c r="DD162" s="75"/>
      <c r="DE162" s="75"/>
      <c r="DF162" s="75"/>
      <c r="DG162" s="66"/>
      <c r="DH162" s="75"/>
      <c r="DI162" s="66"/>
      <c r="DJ162" s="66"/>
      <c r="DK162" s="66"/>
      <c r="DL162" s="66"/>
      <c r="DM162" s="66"/>
      <c r="DN162" s="76">
        <f t="shared" si="245"/>
        <v>149.5</v>
      </c>
      <c r="DO162" s="76">
        <f t="shared" si="246"/>
        <v>0</v>
      </c>
    </row>
    <row r="163" spans="1:119" ht="13.5" customHeight="1" x14ac:dyDescent="0.25">
      <c r="A163" s="80"/>
      <c r="B163" s="81"/>
      <c r="C163" s="82"/>
      <c r="D163" s="83"/>
      <c r="E163" s="83"/>
      <c r="F163" s="83"/>
      <c r="G163" s="83"/>
      <c r="H163" s="84"/>
      <c r="I163" s="81"/>
      <c r="J163" s="83"/>
      <c r="K163" s="85"/>
      <c r="L163" s="85"/>
      <c r="M163" s="86">
        <f>SUM(M162:M162)</f>
        <v>149.5</v>
      </c>
      <c r="N163" s="86"/>
      <c r="O163" s="85" t="s">
        <v>148</v>
      </c>
      <c r="P163" s="86">
        <f t="shared" ref="P163:CA163" si="318">SUM(P162:P162)</f>
        <v>1.3348214285714284</v>
      </c>
      <c r="Q163" s="86">
        <f t="shared" si="318"/>
        <v>16.017857142857139</v>
      </c>
      <c r="R163" s="86">
        <f t="shared" si="318"/>
        <v>134.81696428571428</v>
      </c>
      <c r="S163" s="86">
        <f t="shared" si="318"/>
        <v>0</v>
      </c>
      <c r="T163" s="86">
        <f t="shared" si="318"/>
        <v>0</v>
      </c>
      <c r="U163" s="86">
        <f t="shared" si="318"/>
        <v>0</v>
      </c>
      <c r="V163" s="86">
        <f t="shared" si="318"/>
        <v>0</v>
      </c>
      <c r="W163" s="86">
        <f t="shared" si="318"/>
        <v>0</v>
      </c>
      <c r="X163" s="86">
        <f t="shared" si="318"/>
        <v>0</v>
      </c>
      <c r="Y163" s="86">
        <f t="shared" si="318"/>
        <v>0</v>
      </c>
      <c r="Z163" s="86">
        <f t="shared" si="318"/>
        <v>0</v>
      </c>
      <c r="AA163" s="86">
        <f t="shared" si="318"/>
        <v>0</v>
      </c>
      <c r="AB163" s="86">
        <f t="shared" si="318"/>
        <v>0</v>
      </c>
      <c r="AC163" s="86">
        <f t="shared" si="318"/>
        <v>0</v>
      </c>
      <c r="AD163" s="86">
        <f t="shared" si="318"/>
        <v>0</v>
      </c>
      <c r="AE163" s="86">
        <f t="shared" si="318"/>
        <v>0</v>
      </c>
      <c r="AF163" s="86">
        <f t="shared" si="318"/>
        <v>0</v>
      </c>
      <c r="AG163" s="86">
        <f t="shared" si="318"/>
        <v>0</v>
      </c>
      <c r="AH163" s="86">
        <f t="shared" si="318"/>
        <v>0</v>
      </c>
      <c r="AI163" s="86">
        <f t="shared" si="318"/>
        <v>0</v>
      </c>
      <c r="AJ163" s="86">
        <f t="shared" si="318"/>
        <v>0</v>
      </c>
      <c r="AK163" s="86">
        <f t="shared" si="318"/>
        <v>0</v>
      </c>
      <c r="AL163" s="86">
        <f t="shared" si="318"/>
        <v>0</v>
      </c>
      <c r="AM163" s="86">
        <f t="shared" si="318"/>
        <v>0</v>
      </c>
      <c r="AN163" s="86">
        <f t="shared" si="318"/>
        <v>0</v>
      </c>
      <c r="AO163" s="86">
        <f t="shared" si="318"/>
        <v>0</v>
      </c>
      <c r="AP163" s="86">
        <f t="shared" si="318"/>
        <v>0</v>
      </c>
      <c r="AQ163" s="86">
        <f t="shared" si="318"/>
        <v>0</v>
      </c>
      <c r="AR163" s="86">
        <f t="shared" si="318"/>
        <v>0</v>
      </c>
      <c r="AS163" s="86">
        <f t="shared" si="318"/>
        <v>0</v>
      </c>
      <c r="AT163" s="86">
        <f t="shared" si="318"/>
        <v>0</v>
      </c>
      <c r="AU163" s="86">
        <f t="shared" si="318"/>
        <v>0</v>
      </c>
      <c r="AV163" s="86">
        <f t="shared" si="318"/>
        <v>0</v>
      </c>
      <c r="AW163" s="86">
        <f t="shared" si="318"/>
        <v>0</v>
      </c>
      <c r="AX163" s="86">
        <f t="shared" si="318"/>
        <v>0</v>
      </c>
      <c r="AY163" s="86">
        <f t="shared" si="318"/>
        <v>0</v>
      </c>
      <c r="AZ163" s="86">
        <f t="shared" si="318"/>
        <v>0</v>
      </c>
      <c r="BA163" s="86">
        <f t="shared" si="318"/>
        <v>0</v>
      </c>
      <c r="BB163" s="86">
        <f t="shared" si="318"/>
        <v>0</v>
      </c>
      <c r="BC163" s="86">
        <f t="shared" si="318"/>
        <v>0</v>
      </c>
      <c r="BD163" s="86">
        <f t="shared" si="318"/>
        <v>0</v>
      </c>
      <c r="BE163" s="86">
        <f t="shared" si="318"/>
        <v>0</v>
      </c>
      <c r="BF163" s="86">
        <f t="shared" si="318"/>
        <v>0</v>
      </c>
      <c r="BG163" s="86">
        <f t="shared" si="318"/>
        <v>0</v>
      </c>
      <c r="BH163" s="86">
        <f t="shared" si="318"/>
        <v>0</v>
      </c>
      <c r="BI163" s="86">
        <f t="shared" si="318"/>
        <v>0</v>
      </c>
      <c r="BJ163" s="86">
        <f t="shared" si="318"/>
        <v>0</v>
      </c>
      <c r="BK163" s="86">
        <f t="shared" si="318"/>
        <v>0</v>
      </c>
      <c r="BL163" s="86">
        <f t="shared" si="318"/>
        <v>0</v>
      </c>
      <c r="BM163" s="86">
        <f t="shared" si="318"/>
        <v>0</v>
      </c>
      <c r="BN163" s="86">
        <f t="shared" si="318"/>
        <v>0</v>
      </c>
      <c r="BO163" s="86">
        <f t="shared" si="318"/>
        <v>0</v>
      </c>
      <c r="BP163" s="86">
        <f t="shared" si="318"/>
        <v>0</v>
      </c>
      <c r="BQ163" s="86">
        <f t="shared" si="318"/>
        <v>0</v>
      </c>
      <c r="BR163" s="86">
        <f t="shared" si="318"/>
        <v>0</v>
      </c>
      <c r="BS163" s="86">
        <f t="shared" si="318"/>
        <v>0</v>
      </c>
      <c r="BT163" s="86">
        <f t="shared" si="318"/>
        <v>0</v>
      </c>
      <c r="BU163" s="86">
        <f t="shared" si="318"/>
        <v>0</v>
      </c>
      <c r="BV163" s="86">
        <f t="shared" si="318"/>
        <v>0</v>
      </c>
      <c r="BW163" s="86">
        <f t="shared" si="318"/>
        <v>0</v>
      </c>
      <c r="BX163" s="86">
        <f t="shared" si="318"/>
        <v>0</v>
      </c>
      <c r="BY163" s="86">
        <f t="shared" si="318"/>
        <v>0</v>
      </c>
      <c r="BZ163" s="86">
        <f t="shared" si="318"/>
        <v>0</v>
      </c>
      <c r="CA163" s="86">
        <f t="shared" si="318"/>
        <v>0</v>
      </c>
      <c r="CB163" s="86">
        <f t="shared" ref="CB163:DM163" si="319">SUM(CB162:CB162)</f>
        <v>0</v>
      </c>
      <c r="CC163" s="86">
        <f t="shared" si="319"/>
        <v>0</v>
      </c>
      <c r="CD163" s="86">
        <f t="shared" si="319"/>
        <v>0</v>
      </c>
      <c r="CE163" s="86">
        <f t="shared" si="319"/>
        <v>0</v>
      </c>
      <c r="CF163" s="86">
        <f t="shared" si="319"/>
        <v>0</v>
      </c>
      <c r="CG163" s="86">
        <f t="shared" si="319"/>
        <v>0</v>
      </c>
      <c r="CH163" s="86">
        <f t="shared" si="319"/>
        <v>0</v>
      </c>
      <c r="CI163" s="86">
        <f t="shared" si="319"/>
        <v>0</v>
      </c>
      <c r="CJ163" s="86">
        <f t="shared" si="319"/>
        <v>0</v>
      </c>
      <c r="CK163" s="86">
        <f t="shared" si="319"/>
        <v>0</v>
      </c>
      <c r="CL163" s="86">
        <f t="shared" si="319"/>
        <v>0</v>
      </c>
      <c r="CM163" s="86">
        <f t="shared" si="319"/>
        <v>0</v>
      </c>
      <c r="CN163" s="86">
        <f t="shared" si="319"/>
        <v>0</v>
      </c>
      <c r="CO163" s="86">
        <f t="shared" si="319"/>
        <v>0</v>
      </c>
      <c r="CP163" s="86">
        <f t="shared" si="319"/>
        <v>0</v>
      </c>
      <c r="CQ163" s="86">
        <f t="shared" si="319"/>
        <v>0</v>
      </c>
      <c r="CR163" s="86">
        <f t="shared" si="319"/>
        <v>0</v>
      </c>
      <c r="CS163" s="86">
        <f t="shared" si="319"/>
        <v>0</v>
      </c>
      <c r="CT163" s="86">
        <f t="shared" si="319"/>
        <v>0</v>
      </c>
      <c r="CU163" s="86">
        <f t="shared" si="319"/>
        <v>0</v>
      </c>
      <c r="CV163" s="86">
        <f t="shared" si="319"/>
        <v>0</v>
      </c>
      <c r="CW163" s="86">
        <f t="shared" si="319"/>
        <v>0</v>
      </c>
      <c r="CX163" s="86">
        <f t="shared" si="319"/>
        <v>0</v>
      </c>
      <c r="CY163" s="86">
        <f t="shared" si="319"/>
        <v>0</v>
      </c>
      <c r="CZ163" s="86">
        <f t="shared" si="319"/>
        <v>0</v>
      </c>
      <c r="DA163" s="86">
        <f t="shared" si="319"/>
        <v>0</v>
      </c>
      <c r="DB163" s="86">
        <f t="shared" si="319"/>
        <v>0</v>
      </c>
      <c r="DC163" s="86">
        <f t="shared" si="319"/>
        <v>0</v>
      </c>
      <c r="DD163" s="86">
        <f t="shared" si="319"/>
        <v>0</v>
      </c>
      <c r="DE163" s="86">
        <f t="shared" si="319"/>
        <v>0</v>
      </c>
      <c r="DF163" s="86">
        <f t="shared" si="319"/>
        <v>0</v>
      </c>
      <c r="DG163" s="86">
        <f t="shared" si="319"/>
        <v>0</v>
      </c>
      <c r="DH163" s="86">
        <f t="shared" si="319"/>
        <v>0</v>
      </c>
      <c r="DI163" s="86">
        <f t="shared" si="319"/>
        <v>0</v>
      </c>
      <c r="DJ163" s="86">
        <f t="shared" si="319"/>
        <v>0</v>
      </c>
      <c r="DK163" s="86">
        <f t="shared" si="319"/>
        <v>0</v>
      </c>
      <c r="DL163" s="86">
        <f t="shared" si="319"/>
        <v>0</v>
      </c>
      <c r="DM163" s="86">
        <f t="shared" si="319"/>
        <v>0</v>
      </c>
      <c r="DN163" s="76">
        <f t="shared" ref="DN163:DN215" si="320">SUM(Q163:DM163)-P163</f>
        <v>149.5</v>
      </c>
      <c r="DO163" s="76">
        <f t="shared" ref="DO163:DO215" si="321">DN163-M163</f>
        <v>0</v>
      </c>
    </row>
    <row r="164" spans="1:119" ht="13.5" customHeight="1" x14ac:dyDescent="0.25">
      <c r="A164" s="64">
        <v>45901</v>
      </c>
      <c r="B164" s="65">
        <v>4153</v>
      </c>
      <c r="C164" s="65">
        <v>6746</v>
      </c>
      <c r="D164" s="66" t="s">
        <v>463</v>
      </c>
      <c r="E164" s="67" t="s">
        <v>530</v>
      </c>
      <c r="F164" s="67" t="s">
        <v>573</v>
      </c>
      <c r="G164" s="67" t="s">
        <v>531</v>
      </c>
      <c r="H164" s="68" t="s">
        <v>574</v>
      </c>
      <c r="I164" s="69" t="s">
        <v>575</v>
      </c>
      <c r="J164" s="66" t="s">
        <v>576</v>
      </c>
      <c r="K164" s="70">
        <v>4</v>
      </c>
      <c r="L164" s="70">
        <v>135.25</v>
      </c>
      <c r="M164" s="71">
        <f t="shared" ref="M164:M167" si="322">K164*L164</f>
        <v>541</v>
      </c>
      <c r="N164" s="66"/>
      <c r="O164" s="72" t="s">
        <v>148</v>
      </c>
      <c r="P164" s="73">
        <f t="shared" ref="P164:P167" si="323">M164/1.12*0.01</f>
        <v>4.8303571428571423</v>
      </c>
      <c r="Q164" s="74">
        <f t="shared" ref="Q164:Q167" si="324">M164/1.12*0.12</f>
        <v>57.964285714285701</v>
      </c>
      <c r="R164" s="75">
        <f t="shared" ref="R164:R167" si="325">M164+P164-Q164</f>
        <v>487.86607142857139</v>
      </c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75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75"/>
      <c r="AQ164" s="66"/>
      <c r="AR164" s="66"/>
      <c r="AS164" s="66"/>
      <c r="AT164" s="75"/>
      <c r="AU164" s="66"/>
      <c r="AV164" s="66"/>
      <c r="AW164" s="66"/>
      <c r="AX164" s="66"/>
      <c r="AY164" s="66"/>
      <c r="AZ164" s="75"/>
      <c r="BA164" s="66"/>
      <c r="BB164" s="75"/>
      <c r="BC164" s="66"/>
      <c r="BD164" s="66"/>
      <c r="BE164" s="66"/>
      <c r="BF164" s="66"/>
      <c r="BG164" s="66"/>
      <c r="BH164" s="66"/>
      <c r="BI164" s="66"/>
      <c r="BJ164" s="66"/>
      <c r="BK164" s="66"/>
      <c r="BL164" s="66"/>
      <c r="BM164" s="66"/>
      <c r="BN164" s="66"/>
      <c r="BO164" s="66"/>
      <c r="BP164" s="66"/>
      <c r="BQ164" s="66"/>
      <c r="BR164" s="66"/>
      <c r="BS164" s="66"/>
      <c r="BT164" s="66"/>
      <c r="BU164" s="75"/>
      <c r="BV164" s="66"/>
      <c r="BW164" s="66"/>
      <c r="BX164" s="75"/>
      <c r="BY164" s="66"/>
      <c r="BZ164" s="75"/>
      <c r="CA164" s="66"/>
      <c r="CB164" s="75"/>
      <c r="CC164" s="66"/>
      <c r="CD164" s="66"/>
      <c r="CE164" s="66"/>
      <c r="CF164" s="66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75"/>
      <c r="CT164" s="66"/>
      <c r="CU164" s="66"/>
      <c r="CV164" s="66"/>
      <c r="CW164" s="66"/>
      <c r="CX164" s="66"/>
      <c r="CY164" s="75"/>
      <c r="CZ164" s="66"/>
      <c r="DA164" s="75"/>
      <c r="DB164" s="75"/>
      <c r="DC164" s="75"/>
      <c r="DD164" s="75"/>
      <c r="DE164" s="75"/>
      <c r="DF164" s="75"/>
      <c r="DG164" s="66"/>
      <c r="DH164" s="75"/>
      <c r="DI164" s="66"/>
      <c r="DJ164" s="66"/>
      <c r="DK164" s="66"/>
      <c r="DL164" s="66"/>
      <c r="DM164" s="66"/>
      <c r="DN164" s="76">
        <f t="shared" si="320"/>
        <v>541</v>
      </c>
      <c r="DO164" s="76">
        <f t="shared" si="321"/>
        <v>0</v>
      </c>
    </row>
    <row r="165" spans="1:119" ht="13.5" customHeight="1" x14ac:dyDescent="0.25">
      <c r="A165" s="64"/>
      <c r="B165" s="65"/>
      <c r="C165" s="65"/>
      <c r="D165" s="66"/>
      <c r="E165" s="77"/>
      <c r="F165" s="78"/>
      <c r="G165" s="79"/>
      <c r="H165" s="68"/>
      <c r="I165" s="69"/>
      <c r="J165" s="66" t="s">
        <v>577</v>
      </c>
      <c r="K165" s="70">
        <v>2</v>
      </c>
      <c r="L165" s="70">
        <v>147.15</v>
      </c>
      <c r="M165" s="71">
        <f t="shared" si="322"/>
        <v>294.3</v>
      </c>
      <c r="N165" s="66"/>
      <c r="O165" s="72" t="s">
        <v>148</v>
      </c>
      <c r="P165" s="73">
        <f t="shared" si="323"/>
        <v>2.6276785714285711</v>
      </c>
      <c r="Q165" s="74">
        <f t="shared" si="324"/>
        <v>31.532142857142851</v>
      </c>
      <c r="R165" s="75">
        <f t="shared" si="325"/>
        <v>265.39553571428576</v>
      </c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75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75"/>
      <c r="AQ165" s="66"/>
      <c r="AR165" s="66"/>
      <c r="AS165" s="66"/>
      <c r="AT165" s="75"/>
      <c r="AU165" s="66"/>
      <c r="AV165" s="66"/>
      <c r="AW165" s="66"/>
      <c r="AX165" s="66"/>
      <c r="AY165" s="66"/>
      <c r="AZ165" s="75"/>
      <c r="BA165" s="66"/>
      <c r="BB165" s="75"/>
      <c r="BC165" s="66"/>
      <c r="BD165" s="66"/>
      <c r="BE165" s="66"/>
      <c r="BF165" s="66"/>
      <c r="BG165" s="66"/>
      <c r="BH165" s="66"/>
      <c r="BI165" s="66"/>
      <c r="BJ165" s="66"/>
      <c r="BK165" s="66"/>
      <c r="BL165" s="66"/>
      <c r="BM165" s="66"/>
      <c r="BN165" s="66"/>
      <c r="BO165" s="66"/>
      <c r="BP165" s="66"/>
      <c r="BQ165" s="66"/>
      <c r="BR165" s="66"/>
      <c r="BS165" s="66"/>
      <c r="BT165" s="66"/>
      <c r="BU165" s="75"/>
      <c r="BV165" s="66"/>
      <c r="BW165" s="66"/>
      <c r="BX165" s="75"/>
      <c r="BY165" s="66"/>
      <c r="BZ165" s="75"/>
      <c r="CA165" s="66"/>
      <c r="CB165" s="75"/>
      <c r="CC165" s="66"/>
      <c r="CD165" s="66"/>
      <c r="CE165" s="66"/>
      <c r="CF165" s="66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75"/>
      <c r="CT165" s="66"/>
      <c r="CU165" s="66"/>
      <c r="CV165" s="66"/>
      <c r="CW165" s="66"/>
      <c r="CX165" s="66"/>
      <c r="CY165" s="75"/>
      <c r="CZ165" s="66"/>
      <c r="DA165" s="75"/>
      <c r="DB165" s="75"/>
      <c r="DC165" s="75"/>
      <c r="DD165" s="75"/>
      <c r="DE165" s="75"/>
      <c r="DF165" s="75"/>
      <c r="DG165" s="66"/>
      <c r="DH165" s="75"/>
      <c r="DI165" s="66"/>
      <c r="DJ165" s="66"/>
      <c r="DK165" s="66"/>
      <c r="DL165" s="66"/>
      <c r="DM165" s="66"/>
      <c r="DN165" s="76">
        <f t="shared" si="320"/>
        <v>294.3</v>
      </c>
      <c r="DO165" s="76">
        <f t="shared" si="321"/>
        <v>0</v>
      </c>
    </row>
    <row r="166" spans="1:119" ht="13.5" customHeight="1" x14ac:dyDescent="0.25">
      <c r="A166" s="64"/>
      <c r="B166" s="65"/>
      <c r="C166" s="65"/>
      <c r="D166" s="66"/>
      <c r="E166" s="77"/>
      <c r="F166" s="78"/>
      <c r="G166" s="79"/>
      <c r="H166" s="68"/>
      <c r="I166" s="69"/>
      <c r="J166" s="66" t="s">
        <v>578</v>
      </c>
      <c r="K166" s="70">
        <v>2</v>
      </c>
      <c r="L166" s="70">
        <v>142.30000000000001</v>
      </c>
      <c r="M166" s="71">
        <f t="shared" si="322"/>
        <v>284.60000000000002</v>
      </c>
      <c r="N166" s="66"/>
      <c r="O166" s="72" t="s">
        <v>148</v>
      </c>
      <c r="P166" s="73">
        <f t="shared" si="323"/>
        <v>2.5410714285714286</v>
      </c>
      <c r="Q166" s="74">
        <f t="shared" si="324"/>
        <v>30.492857142857144</v>
      </c>
      <c r="R166" s="75">
        <f t="shared" si="325"/>
        <v>256.64821428571435</v>
      </c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75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75"/>
      <c r="AQ166" s="66"/>
      <c r="AR166" s="66"/>
      <c r="AS166" s="66"/>
      <c r="AT166" s="75"/>
      <c r="AU166" s="66"/>
      <c r="AV166" s="66"/>
      <c r="AW166" s="66"/>
      <c r="AX166" s="66"/>
      <c r="AY166" s="66"/>
      <c r="AZ166" s="75"/>
      <c r="BA166" s="66"/>
      <c r="BB166" s="75"/>
      <c r="BC166" s="66"/>
      <c r="BD166" s="66"/>
      <c r="BE166" s="66"/>
      <c r="BF166" s="66"/>
      <c r="BG166" s="66"/>
      <c r="BH166" s="66"/>
      <c r="BI166" s="66"/>
      <c r="BJ166" s="66"/>
      <c r="BK166" s="66"/>
      <c r="BL166" s="66"/>
      <c r="BM166" s="66"/>
      <c r="BN166" s="66"/>
      <c r="BO166" s="66"/>
      <c r="BP166" s="66"/>
      <c r="BQ166" s="66"/>
      <c r="BR166" s="66"/>
      <c r="BS166" s="66"/>
      <c r="BT166" s="66"/>
      <c r="BU166" s="75"/>
      <c r="BV166" s="66"/>
      <c r="BW166" s="66"/>
      <c r="BX166" s="75"/>
      <c r="BY166" s="66"/>
      <c r="BZ166" s="75"/>
      <c r="CA166" s="66"/>
      <c r="CB166" s="75"/>
      <c r="CC166" s="66"/>
      <c r="CD166" s="66"/>
      <c r="CE166" s="66"/>
      <c r="CF166" s="66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75"/>
      <c r="CT166" s="66"/>
      <c r="CU166" s="66"/>
      <c r="CV166" s="66"/>
      <c r="CW166" s="66"/>
      <c r="CX166" s="66"/>
      <c r="CY166" s="75"/>
      <c r="CZ166" s="66"/>
      <c r="DA166" s="75"/>
      <c r="DB166" s="75"/>
      <c r="DC166" s="75"/>
      <c r="DD166" s="75"/>
      <c r="DE166" s="75"/>
      <c r="DF166" s="75"/>
      <c r="DG166" s="66"/>
      <c r="DH166" s="75"/>
      <c r="DI166" s="66"/>
      <c r="DJ166" s="66"/>
      <c r="DK166" s="66"/>
      <c r="DL166" s="66"/>
      <c r="DM166" s="66"/>
      <c r="DN166" s="76">
        <f t="shared" si="320"/>
        <v>284.60000000000002</v>
      </c>
      <c r="DO166" s="76">
        <f t="shared" si="321"/>
        <v>0</v>
      </c>
    </row>
    <row r="167" spans="1:119" s="87" customFormat="1" ht="13.5" customHeight="1" x14ac:dyDescent="0.25">
      <c r="A167" s="64"/>
      <c r="B167" s="65"/>
      <c r="C167" s="65"/>
      <c r="D167" s="66"/>
      <c r="E167" s="77"/>
      <c r="F167" s="78"/>
      <c r="G167" s="79"/>
      <c r="H167" s="68"/>
      <c r="I167" s="69"/>
      <c r="J167" s="66" t="s">
        <v>579</v>
      </c>
      <c r="K167" s="70">
        <v>1</v>
      </c>
      <c r="L167" s="70">
        <v>323.2</v>
      </c>
      <c r="M167" s="71">
        <f t="shared" si="322"/>
        <v>323.2</v>
      </c>
      <c r="N167" s="66"/>
      <c r="O167" s="72" t="s">
        <v>148</v>
      </c>
      <c r="P167" s="73">
        <f t="shared" si="323"/>
        <v>2.8857142857142857</v>
      </c>
      <c r="Q167" s="74">
        <f t="shared" si="324"/>
        <v>34.628571428571426</v>
      </c>
      <c r="R167" s="75">
        <f t="shared" si="325"/>
        <v>291.45714285714286</v>
      </c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75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75"/>
      <c r="AQ167" s="66"/>
      <c r="AR167" s="66"/>
      <c r="AS167" s="66"/>
      <c r="AT167" s="75"/>
      <c r="AU167" s="66"/>
      <c r="AV167" s="66"/>
      <c r="AW167" s="66"/>
      <c r="AX167" s="66"/>
      <c r="AY167" s="66"/>
      <c r="AZ167" s="75"/>
      <c r="BA167" s="66"/>
      <c r="BB167" s="75"/>
      <c r="BC167" s="66"/>
      <c r="BD167" s="66"/>
      <c r="BE167" s="66"/>
      <c r="BF167" s="66"/>
      <c r="BG167" s="66"/>
      <c r="BH167" s="66"/>
      <c r="BI167" s="66"/>
      <c r="BJ167" s="66"/>
      <c r="BK167" s="66"/>
      <c r="BL167" s="66"/>
      <c r="BM167" s="66"/>
      <c r="BN167" s="66"/>
      <c r="BO167" s="66"/>
      <c r="BP167" s="66"/>
      <c r="BQ167" s="66"/>
      <c r="BR167" s="66"/>
      <c r="BS167" s="66"/>
      <c r="BT167" s="66"/>
      <c r="BU167" s="75"/>
      <c r="BV167" s="66"/>
      <c r="BW167" s="66"/>
      <c r="BX167" s="75"/>
      <c r="BY167" s="66"/>
      <c r="BZ167" s="75"/>
      <c r="CA167" s="66"/>
      <c r="CB167" s="75"/>
      <c r="CC167" s="66"/>
      <c r="CD167" s="66"/>
      <c r="CE167" s="66"/>
      <c r="CF167" s="66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75"/>
      <c r="CT167" s="66"/>
      <c r="CU167" s="66"/>
      <c r="CV167" s="66"/>
      <c r="CW167" s="66"/>
      <c r="CX167" s="66"/>
      <c r="CY167" s="75"/>
      <c r="CZ167" s="66"/>
      <c r="DA167" s="75"/>
      <c r="DB167" s="75"/>
      <c r="DC167" s="75"/>
      <c r="DD167" s="75"/>
      <c r="DE167" s="75"/>
      <c r="DF167" s="75"/>
      <c r="DG167" s="66"/>
      <c r="DH167" s="75"/>
      <c r="DI167" s="66"/>
      <c r="DJ167" s="66"/>
      <c r="DK167" s="66"/>
      <c r="DL167" s="66"/>
      <c r="DM167" s="66"/>
      <c r="DN167" s="76">
        <f t="shared" si="320"/>
        <v>323.2</v>
      </c>
      <c r="DO167" s="76">
        <f t="shared" si="321"/>
        <v>0</v>
      </c>
    </row>
    <row r="168" spans="1:119" ht="13.5" customHeight="1" x14ac:dyDescent="0.25">
      <c r="A168" s="80"/>
      <c r="B168" s="81"/>
      <c r="C168" s="82"/>
      <c r="D168" s="83"/>
      <c r="E168" s="83"/>
      <c r="F168" s="83"/>
      <c r="G168" s="83"/>
      <c r="H168" s="84"/>
      <c r="I168" s="81"/>
      <c r="J168" s="83"/>
      <c r="K168" s="85"/>
      <c r="L168" s="85"/>
      <c r="M168" s="86">
        <f>SUM(M164:M167)</f>
        <v>1443.1000000000001</v>
      </c>
      <c r="N168" s="86"/>
      <c r="O168" s="85" t="s">
        <v>148</v>
      </c>
      <c r="P168" s="86">
        <f t="shared" ref="P168:CA168" si="326">SUM(P164:P167)</f>
        <v>12.884821428571428</v>
      </c>
      <c r="Q168" s="86">
        <f t="shared" si="326"/>
        <v>154.61785714285713</v>
      </c>
      <c r="R168" s="86">
        <f t="shared" si="326"/>
        <v>1301.3669642857144</v>
      </c>
      <c r="S168" s="86">
        <f t="shared" si="326"/>
        <v>0</v>
      </c>
      <c r="T168" s="86">
        <f t="shared" si="326"/>
        <v>0</v>
      </c>
      <c r="U168" s="86">
        <f t="shared" si="326"/>
        <v>0</v>
      </c>
      <c r="V168" s="86">
        <f t="shared" si="326"/>
        <v>0</v>
      </c>
      <c r="W168" s="86">
        <f t="shared" si="326"/>
        <v>0</v>
      </c>
      <c r="X168" s="86">
        <f t="shared" si="326"/>
        <v>0</v>
      </c>
      <c r="Y168" s="86">
        <f t="shared" si="326"/>
        <v>0</v>
      </c>
      <c r="Z168" s="86">
        <f t="shared" si="326"/>
        <v>0</v>
      </c>
      <c r="AA168" s="86">
        <f t="shared" si="326"/>
        <v>0</v>
      </c>
      <c r="AB168" s="86">
        <f t="shared" si="326"/>
        <v>0</v>
      </c>
      <c r="AC168" s="86">
        <f t="shared" si="326"/>
        <v>0</v>
      </c>
      <c r="AD168" s="86">
        <f t="shared" si="326"/>
        <v>0</v>
      </c>
      <c r="AE168" s="86">
        <f t="shared" si="326"/>
        <v>0</v>
      </c>
      <c r="AF168" s="86">
        <f t="shared" si="326"/>
        <v>0</v>
      </c>
      <c r="AG168" s="86">
        <f t="shared" si="326"/>
        <v>0</v>
      </c>
      <c r="AH168" s="86">
        <f t="shared" si="326"/>
        <v>0</v>
      </c>
      <c r="AI168" s="86">
        <f t="shared" si="326"/>
        <v>0</v>
      </c>
      <c r="AJ168" s="86">
        <f t="shared" si="326"/>
        <v>0</v>
      </c>
      <c r="AK168" s="86">
        <f t="shared" si="326"/>
        <v>0</v>
      </c>
      <c r="AL168" s="86">
        <f t="shared" si="326"/>
        <v>0</v>
      </c>
      <c r="AM168" s="86">
        <f t="shared" si="326"/>
        <v>0</v>
      </c>
      <c r="AN168" s="86">
        <f t="shared" si="326"/>
        <v>0</v>
      </c>
      <c r="AO168" s="86">
        <f t="shared" si="326"/>
        <v>0</v>
      </c>
      <c r="AP168" s="86">
        <f t="shared" si="326"/>
        <v>0</v>
      </c>
      <c r="AQ168" s="86">
        <f t="shared" si="326"/>
        <v>0</v>
      </c>
      <c r="AR168" s="86">
        <f t="shared" si="326"/>
        <v>0</v>
      </c>
      <c r="AS168" s="86">
        <f t="shared" si="326"/>
        <v>0</v>
      </c>
      <c r="AT168" s="86">
        <f t="shared" si="326"/>
        <v>0</v>
      </c>
      <c r="AU168" s="86">
        <f t="shared" si="326"/>
        <v>0</v>
      </c>
      <c r="AV168" s="86">
        <f t="shared" si="326"/>
        <v>0</v>
      </c>
      <c r="AW168" s="86">
        <f t="shared" si="326"/>
        <v>0</v>
      </c>
      <c r="AX168" s="86">
        <f t="shared" si="326"/>
        <v>0</v>
      </c>
      <c r="AY168" s="86">
        <f t="shared" si="326"/>
        <v>0</v>
      </c>
      <c r="AZ168" s="86">
        <f t="shared" si="326"/>
        <v>0</v>
      </c>
      <c r="BA168" s="86">
        <f t="shared" si="326"/>
        <v>0</v>
      </c>
      <c r="BB168" s="86">
        <f t="shared" si="326"/>
        <v>0</v>
      </c>
      <c r="BC168" s="86">
        <f t="shared" si="326"/>
        <v>0</v>
      </c>
      <c r="BD168" s="86">
        <f t="shared" si="326"/>
        <v>0</v>
      </c>
      <c r="BE168" s="86">
        <f t="shared" si="326"/>
        <v>0</v>
      </c>
      <c r="BF168" s="86">
        <f t="shared" si="326"/>
        <v>0</v>
      </c>
      <c r="BG168" s="86">
        <f t="shared" si="326"/>
        <v>0</v>
      </c>
      <c r="BH168" s="86">
        <f t="shared" si="326"/>
        <v>0</v>
      </c>
      <c r="BI168" s="86">
        <f t="shared" si="326"/>
        <v>0</v>
      </c>
      <c r="BJ168" s="86">
        <f t="shared" si="326"/>
        <v>0</v>
      </c>
      <c r="BK168" s="86">
        <f t="shared" si="326"/>
        <v>0</v>
      </c>
      <c r="BL168" s="86">
        <f t="shared" si="326"/>
        <v>0</v>
      </c>
      <c r="BM168" s="86">
        <f t="shared" si="326"/>
        <v>0</v>
      </c>
      <c r="BN168" s="86">
        <f t="shared" si="326"/>
        <v>0</v>
      </c>
      <c r="BO168" s="86">
        <f t="shared" si="326"/>
        <v>0</v>
      </c>
      <c r="BP168" s="86">
        <f t="shared" si="326"/>
        <v>0</v>
      </c>
      <c r="BQ168" s="86">
        <f t="shared" si="326"/>
        <v>0</v>
      </c>
      <c r="BR168" s="86">
        <f t="shared" si="326"/>
        <v>0</v>
      </c>
      <c r="BS168" s="86">
        <f t="shared" si="326"/>
        <v>0</v>
      </c>
      <c r="BT168" s="86">
        <f t="shared" si="326"/>
        <v>0</v>
      </c>
      <c r="BU168" s="86">
        <f t="shared" si="326"/>
        <v>0</v>
      </c>
      <c r="BV168" s="86">
        <f t="shared" si="326"/>
        <v>0</v>
      </c>
      <c r="BW168" s="86">
        <f t="shared" si="326"/>
        <v>0</v>
      </c>
      <c r="BX168" s="86">
        <f t="shared" si="326"/>
        <v>0</v>
      </c>
      <c r="BY168" s="86">
        <f t="shared" si="326"/>
        <v>0</v>
      </c>
      <c r="BZ168" s="86">
        <f t="shared" si="326"/>
        <v>0</v>
      </c>
      <c r="CA168" s="86">
        <f t="shared" si="326"/>
        <v>0</v>
      </c>
      <c r="CB168" s="86">
        <f t="shared" ref="CB168:DM168" si="327">SUM(CB164:CB167)</f>
        <v>0</v>
      </c>
      <c r="CC168" s="86">
        <f t="shared" si="327"/>
        <v>0</v>
      </c>
      <c r="CD168" s="86">
        <f t="shared" si="327"/>
        <v>0</v>
      </c>
      <c r="CE168" s="86">
        <f t="shared" si="327"/>
        <v>0</v>
      </c>
      <c r="CF168" s="86">
        <f t="shared" si="327"/>
        <v>0</v>
      </c>
      <c r="CG168" s="86">
        <f t="shared" si="327"/>
        <v>0</v>
      </c>
      <c r="CH168" s="86">
        <f t="shared" si="327"/>
        <v>0</v>
      </c>
      <c r="CI168" s="86">
        <f t="shared" si="327"/>
        <v>0</v>
      </c>
      <c r="CJ168" s="86">
        <f t="shared" si="327"/>
        <v>0</v>
      </c>
      <c r="CK168" s="86">
        <f t="shared" si="327"/>
        <v>0</v>
      </c>
      <c r="CL168" s="86">
        <f t="shared" si="327"/>
        <v>0</v>
      </c>
      <c r="CM168" s="86">
        <f t="shared" si="327"/>
        <v>0</v>
      </c>
      <c r="CN168" s="86">
        <f t="shared" si="327"/>
        <v>0</v>
      </c>
      <c r="CO168" s="86">
        <f t="shared" si="327"/>
        <v>0</v>
      </c>
      <c r="CP168" s="86">
        <f t="shared" si="327"/>
        <v>0</v>
      </c>
      <c r="CQ168" s="86">
        <f t="shared" si="327"/>
        <v>0</v>
      </c>
      <c r="CR168" s="86">
        <f t="shared" si="327"/>
        <v>0</v>
      </c>
      <c r="CS168" s="86">
        <f t="shared" si="327"/>
        <v>0</v>
      </c>
      <c r="CT168" s="86">
        <f t="shared" si="327"/>
        <v>0</v>
      </c>
      <c r="CU168" s="86">
        <f t="shared" si="327"/>
        <v>0</v>
      </c>
      <c r="CV168" s="86">
        <f t="shared" si="327"/>
        <v>0</v>
      </c>
      <c r="CW168" s="86">
        <f t="shared" si="327"/>
        <v>0</v>
      </c>
      <c r="CX168" s="86">
        <f t="shared" si="327"/>
        <v>0</v>
      </c>
      <c r="CY168" s="86">
        <f t="shared" si="327"/>
        <v>0</v>
      </c>
      <c r="CZ168" s="86">
        <f t="shared" si="327"/>
        <v>0</v>
      </c>
      <c r="DA168" s="86">
        <f t="shared" si="327"/>
        <v>0</v>
      </c>
      <c r="DB168" s="86">
        <f t="shared" si="327"/>
        <v>0</v>
      </c>
      <c r="DC168" s="86">
        <f t="shared" si="327"/>
        <v>0</v>
      </c>
      <c r="DD168" s="86">
        <f t="shared" si="327"/>
        <v>0</v>
      </c>
      <c r="DE168" s="86">
        <f t="shared" si="327"/>
        <v>0</v>
      </c>
      <c r="DF168" s="86">
        <f t="shared" si="327"/>
        <v>0</v>
      </c>
      <c r="DG168" s="86">
        <f t="shared" si="327"/>
        <v>0</v>
      </c>
      <c r="DH168" s="86">
        <f t="shared" si="327"/>
        <v>0</v>
      </c>
      <c r="DI168" s="86">
        <f t="shared" si="327"/>
        <v>0</v>
      </c>
      <c r="DJ168" s="86">
        <f t="shared" si="327"/>
        <v>0</v>
      </c>
      <c r="DK168" s="86">
        <f t="shared" si="327"/>
        <v>0</v>
      </c>
      <c r="DL168" s="86">
        <f t="shared" si="327"/>
        <v>0</v>
      </c>
      <c r="DM168" s="86">
        <f t="shared" si="327"/>
        <v>0</v>
      </c>
      <c r="DN168" s="76">
        <f t="shared" si="320"/>
        <v>1443.1000000000001</v>
      </c>
      <c r="DO168" s="76">
        <f t="shared" si="321"/>
        <v>0</v>
      </c>
    </row>
    <row r="169" spans="1:119" s="87" customFormat="1" ht="13.5" customHeight="1" x14ac:dyDescent="0.25">
      <c r="A169" s="64">
        <v>45901</v>
      </c>
      <c r="B169" s="65">
        <v>4153</v>
      </c>
      <c r="C169" s="65">
        <v>6747</v>
      </c>
      <c r="D169" s="66" t="s">
        <v>463</v>
      </c>
      <c r="E169" s="67" t="s">
        <v>580</v>
      </c>
      <c r="F169" s="67" t="s">
        <v>573</v>
      </c>
      <c r="G169" s="67" t="s">
        <v>531</v>
      </c>
      <c r="H169" s="68" t="s">
        <v>581</v>
      </c>
      <c r="I169" s="69" t="s">
        <v>582</v>
      </c>
      <c r="J169" s="66" t="s">
        <v>583</v>
      </c>
      <c r="K169" s="70">
        <v>1</v>
      </c>
      <c r="L169" s="70">
        <v>314</v>
      </c>
      <c r="M169" s="71">
        <f t="shared" ref="M169" si="328">K169*L169</f>
        <v>314</v>
      </c>
      <c r="N169" s="66"/>
      <c r="O169" s="72" t="s">
        <v>148</v>
      </c>
      <c r="P169" s="73">
        <f t="shared" ref="P169" si="329">M169/1.12*0.01</f>
        <v>2.8035714285714284</v>
      </c>
      <c r="Q169" s="74">
        <f t="shared" ref="Q169" si="330">M169/1.12*0.12</f>
        <v>33.642857142857139</v>
      </c>
      <c r="R169" s="66"/>
      <c r="S169" s="75">
        <f>M169+P169-Q169</f>
        <v>283.16071428571433</v>
      </c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75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75"/>
      <c r="AQ169" s="66"/>
      <c r="AR169" s="66"/>
      <c r="AS169" s="66"/>
      <c r="AT169" s="75"/>
      <c r="AU169" s="66"/>
      <c r="AV169" s="66"/>
      <c r="AW169" s="66"/>
      <c r="AX169" s="66"/>
      <c r="AY169" s="66"/>
      <c r="AZ169" s="75"/>
      <c r="BA169" s="66"/>
      <c r="BB169" s="75"/>
      <c r="BC169" s="66"/>
      <c r="BD169" s="66"/>
      <c r="BE169" s="66"/>
      <c r="BF169" s="66"/>
      <c r="BG169" s="66"/>
      <c r="BH169" s="66"/>
      <c r="BI169" s="66"/>
      <c r="BJ169" s="66"/>
      <c r="BK169" s="66"/>
      <c r="BL169" s="66"/>
      <c r="BM169" s="66"/>
      <c r="BN169" s="66"/>
      <c r="BO169" s="66"/>
      <c r="BP169" s="66"/>
      <c r="BQ169" s="66"/>
      <c r="BR169" s="66"/>
      <c r="BS169" s="66"/>
      <c r="BT169" s="66"/>
      <c r="BU169" s="75"/>
      <c r="BV169" s="66"/>
      <c r="BW169" s="66"/>
      <c r="BX169" s="75"/>
      <c r="BY169" s="66"/>
      <c r="BZ169" s="75"/>
      <c r="CA169" s="66"/>
      <c r="CB169" s="75"/>
      <c r="CC169" s="66"/>
      <c r="CD169" s="66"/>
      <c r="CE169" s="66"/>
      <c r="CF169" s="66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75"/>
      <c r="CT169" s="66"/>
      <c r="CU169" s="66"/>
      <c r="CV169" s="66"/>
      <c r="CW169" s="66"/>
      <c r="CX169" s="66"/>
      <c r="CY169" s="75"/>
      <c r="CZ169" s="66"/>
      <c r="DA169" s="75"/>
      <c r="DB169" s="75"/>
      <c r="DC169" s="75"/>
      <c r="DD169" s="75"/>
      <c r="DE169" s="75"/>
      <c r="DF169" s="75"/>
      <c r="DG169" s="66"/>
      <c r="DH169" s="75"/>
      <c r="DI169" s="66"/>
      <c r="DJ169" s="66"/>
      <c r="DK169" s="66"/>
      <c r="DL169" s="66"/>
      <c r="DM169" s="66"/>
      <c r="DN169" s="76">
        <f t="shared" si="320"/>
        <v>314</v>
      </c>
      <c r="DO169" s="76">
        <f t="shared" si="321"/>
        <v>0</v>
      </c>
    </row>
    <row r="170" spans="1:119" ht="13.5" customHeight="1" x14ac:dyDescent="0.25">
      <c r="A170" s="80"/>
      <c r="B170" s="81"/>
      <c r="C170" s="82"/>
      <c r="D170" s="83"/>
      <c r="E170" s="83"/>
      <c r="F170" s="83"/>
      <c r="G170" s="83"/>
      <c r="H170" s="84"/>
      <c r="I170" s="81"/>
      <c r="J170" s="83"/>
      <c r="K170" s="85"/>
      <c r="L170" s="85"/>
      <c r="M170" s="86">
        <f>SUM(M169:M169)</f>
        <v>314</v>
      </c>
      <c r="N170" s="86"/>
      <c r="O170" s="85" t="s">
        <v>148</v>
      </c>
      <c r="P170" s="86">
        <f t="shared" ref="P170:CA170" si="331">SUM(P169:P169)</f>
        <v>2.8035714285714284</v>
      </c>
      <c r="Q170" s="86">
        <f t="shared" si="331"/>
        <v>33.642857142857139</v>
      </c>
      <c r="R170" s="86">
        <f t="shared" si="331"/>
        <v>0</v>
      </c>
      <c r="S170" s="86">
        <f t="shared" si="331"/>
        <v>283.16071428571433</v>
      </c>
      <c r="T170" s="86">
        <f t="shared" si="331"/>
        <v>0</v>
      </c>
      <c r="U170" s="86">
        <f t="shared" si="331"/>
        <v>0</v>
      </c>
      <c r="V170" s="86">
        <f t="shared" si="331"/>
        <v>0</v>
      </c>
      <c r="W170" s="86">
        <f t="shared" si="331"/>
        <v>0</v>
      </c>
      <c r="X170" s="86">
        <f t="shared" si="331"/>
        <v>0</v>
      </c>
      <c r="Y170" s="86">
        <f t="shared" si="331"/>
        <v>0</v>
      </c>
      <c r="Z170" s="86">
        <f t="shared" si="331"/>
        <v>0</v>
      </c>
      <c r="AA170" s="86">
        <f t="shared" si="331"/>
        <v>0</v>
      </c>
      <c r="AB170" s="86">
        <f t="shared" si="331"/>
        <v>0</v>
      </c>
      <c r="AC170" s="86">
        <f t="shared" si="331"/>
        <v>0</v>
      </c>
      <c r="AD170" s="86">
        <f t="shared" si="331"/>
        <v>0</v>
      </c>
      <c r="AE170" s="86">
        <f t="shared" si="331"/>
        <v>0</v>
      </c>
      <c r="AF170" s="86">
        <f t="shared" si="331"/>
        <v>0</v>
      </c>
      <c r="AG170" s="86">
        <f t="shared" si="331"/>
        <v>0</v>
      </c>
      <c r="AH170" s="86">
        <f t="shared" si="331"/>
        <v>0</v>
      </c>
      <c r="AI170" s="86">
        <f t="shared" si="331"/>
        <v>0</v>
      </c>
      <c r="AJ170" s="86">
        <f t="shared" si="331"/>
        <v>0</v>
      </c>
      <c r="AK170" s="86">
        <f t="shared" si="331"/>
        <v>0</v>
      </c>
      <c r="AL170" s="86">
        <f t="shared" si="331"/>
        <v>0</v>
      </c>
      <c r="AM170" s="86">
        <f t="shared" si="331"/>
        <v>0</v>
      </c>
      <c r="AN170" s="86">
        <f t="shared" si="331"/>
        <v>0</v>
      </c>
      <c r="AO170" s="86">
        <f t="shared" si="331"/>
        <v>0</v>
      </c>
      <c r="AP170" s="86">
        <f t="shared" si="331"/>
        <v>0</v>
      </c>
      <c r="AQ170" s="86">
        <f t="shared" si="331"/>
        <v>0</v>
      </c>
      <c r="AR170" s="86">
        <f t="shared" si="331"/>
        <v>0</v>
      </c>
      <c r="AS170" s="86">
        <f t="shared" si="331"/>
        <v>0</v>
      </c>
      <c r="AT170" s="86">
        <f t="shared" si="331"/>
        <v>0</v>
      </c>
      <c r="AU170" s="86">
        <f t="shared" si="331"/>
        <v>0</v>
      </c>
      <c r="AV170" s="86">
        <f t="shared" si="331"/>
        <v>0</v>
      </c>
      <c r="AW170" s="86">
        <f t="shared" si="331"/>
        <v>0</v>
      </c>
      <c r="AX170" s="86">
        <f t="shared" si="331"/>
        <v>0</v>
      </c>
      <c r="AY170" s="86">
        <f t="shared" si="331"/>
        <v>0</v>
      </c>
      <c r="AZ170" s="86">
        <f t="shared" si="331"/>
        <v>0</v>
      </c>
      <c r="BA170" s="86">
        <f t="shared" si="331"/>
        <v>0</v>
      </c>
      <c r="BB170" s="86">
        <f t="shared" si="331"/>
        <v>0</v>
      </c>
      <c r="BC170" s="86">
        <f t="shared" si="331"/>
        <v>0</v>
      </c>
      <c r="BD170" s="86">
        <f t="shared" si="331"/>
        <v>0</v>
      </c>
      <c r="BE170" s="86">
        <f t="shared" si="331"/>
        <v>0</v>
      </c>
      <c r="BF170" s="86">
        <f t="shared" si="331"/>
        <v>0</v>
      </c>
      <c r="BG170" s="86">
        <f t="shared" si="331"/>
        <v>0</v>
      </c>
      <c r="BH170" s="86">
        <f t="shared" si="331"/>
        <v>0</v>
      </c>
      <c r="BI170" s="86">
        <f t="shared" si="331"/>
        <v>0</v>
      </c>
      <c r="BJ170" s="86">
        <f t="shared" si="331"/>
        <v>0</v>
      </c>
      <c r="BK170" s="86">
        <f t="shared" si="331"/>
        <v>0</v>
      </c>
      <c r="BL170" s="86">
        <f t="shared" si="331"/>
        <v>0</v>
      </c>
      <c r="BM170" s="86">
        <f t="shared" si="331"/>
        <v>0</v>
      </c>
      <c r="BN170" s="86">
        <f t="shared" si="331"/>
        <v>0</v>
      </c>
      <c r="BO170" s="86">
        <f t="shared" si="331"/>
        <v>0</v>
      </c>
      <c r="BP170" s="86">
        <f t="shared" si="331"/>
        <v>0</v>
      </c>
      <c r="BQ170" s="86">
        <f t="shared" si="331"/>
        <v>0</v>
      </c>
      <c r="BR170" s="86">
        <f t="shared" si="331"/>
        <v>0</v>
      </c>
      <c r="BS170" s="86">
        <f t="shared" si="331"/>
        <v>0</v>
      </c>
      <c r="BT170" s="86">
        <f t="shared" si="331"/>
        <v>0</v>
      </c>
      <c r="BU170" s="86">
        <f t="shared" si="331"/>
        <v>0</v>
      </c>
      <c r="BV170" s="86">
        <f t="shared" si="331"/>
        <v>0</v>
      </c>
      <c r="BW170" s="86">
        <f t="shared" si="331"/>
        <v>0</v>
      </c>
      <c r="BX170" s="86">
        <f t="shared" si="331"/>
        <v>0</v>
      </c>
      <c r="BY170" s="86">
        <f t="shared" si="331"/>
        <v>0</v>
      </c>
      <c r="BZ170" s="86">
        <f t="shared" si="331"/>
        <v>0</v>
      </c>
      <c r="CA170" s="86">
        <f t="shared" si="331"/>
        <v>0</v>
      </c>
      <c r="CB170" s="86">
        <f t="shared" ref="CB170:DM170" si="332">SUM(CB169:CB169)</f>
        <v>0</v>
      </c>
      <c r="CC170" s="86">
        <f t="shared" si="332"/>
        <v>0</v>
      </c>
      <c r="CD170" s="86">
        <f t="shared" si="332"/>
        <v>0</v>
      </c>
      <c r="CE170" s="86">
        <f t="shared" si="332"/>
        <v>0</v>
      </c>
      <c r="CF170" s="86">
        <f t="shared" si="332"/>
        <v>0</v>
      </c>
      <c r="CG170" s="86">
        <f t="shared" si="332"/>
        <v>0</v>
      </c>
      <c r="CH170" s="86">
        <f t="shared" si="332"/>
        <v>0</v>
      </c>
      <c r="CI170" s="86">
        <f t="shared" si="332"/>
        <v>0</v>
      </c>
      <c r="CJ170" s="86">
        <f t="shared" si="332"/>
        <v>0</v>
      </c>
      <c r="CK170" s="86">
        <f t="shared" si="332"/>
        <v>0</v>
      </c>
      <c r="CL170" s="86">
        <f t="shared" si="332"/>
        <v>0</v>
      </c>
      <c r="CM170" s="86">
        <f t="shared" si="332"/>
        <v>0</v>
      </c>
      <c r="CN170" s="86">
        <f t="shared" si="332"/>
        <v>0</v>
      </c>
      <c r="CO170" s="86">
        <f t="shared" si="332"/>
        <v>0</v>
      </c>
      <c r="CP170" s="86">
        <f t="shared" si="332"/>
        <v>0</v>
      </c>
      <c r="CQ170" s="86">
        <f t="shared" si="332"/>
        <v>0</v>
      </c>
      <c r="CR170" s="86">
        <f t="shared" si="332"/>
        <v>0</v>
      </c>
      <c r="CS170" s="86">
        <f t="shared" si="332"/>
        <v>0</v>
      </c>
      <c r="CT170" s="86">
        <f t="shared" si="332"/>
        <v>0</v>
      </c>
      <c r="CU170" s="86">
        <f t="shared" si="332"/>
        <v>0</v>
      </c>
      <c r="CV170" s="86">
        <f t="shared" si="332"/>
        <v>0</v>
      </c>
      <c r="CW170" s="86">
        <f t="shared" si="332"/>
        <v>0</v>
      </c>
      <c r="CX170" s="86">
        <f t="shared" si="332"/>
        <v>0</v>
      </c>
      <c r="CY170" s="86">
        <f t="shared" si="332"/>
        <v>0</v>
      </c>
      <c r="CZ170" s="86">
        <f t="shared" si="332"/>
        <v>0</v>
      </c>
      <c r="DA170" s="86">
        <f t="shared" si="332"/>
        <v>0</v>
      </c>
      <c r="DB170" s="86">
        <f t="shared" si="332"/>
        <v>0</v>
      </c>
      <c r="DC170" s="86">
        <f t="shared" si="332"/>
        <v>0</v>
      </c>
      <c r="DD170" s="86">
        <f t="shared" si="332"/>
        <v>0</v>
      </c>
      <c r="DE170" s="86">
        <f t="shared" si="332"/>
        <v>0</v>
      </c>
      <c r="DF170" s="86">
        <f t="shared" si="332"/>
        <v>0</v>
      </c>
      <c r="DG170" s="86">
        <f t="shared" si="332"/>
        <v>0</v>
      </c>
      <c r="DH170" s="86">
        <f t="shared" si="332"/>
        <v>0</v>
      </c>
      <c r="DI170" s="86">
        <f t="shared" si="332"/>
        <v>0</v>
      </c>
      <c r="DJ170" s="86">
        <f t="shared" si="332"/>
        <v>0</v>
      </c>
      <c r="DK170" s="86">
        <f t="shared" si="332"/>
        <v>0</v>
      </c>
      <c r="DL170" s="86">
        <f t="shared" si="332"/>
        <v>0</v>
      </c>
      <c r="DM170" s="86">
        <f t="shared" si="332"/>
        <v>0</v>
      </c>
      <c r="DN170" s="76">
        <f t="shared" si="320"/>
        <v>314</v>
      </c>
      <c r="DO170" s="76">
        <f t="shared" si="321"/>
        <v>0</v>
      </c>
    </row>
    <row r="171" spans="1:119" s="87" customFormat="1" ht="13.5" customHeight="1" x14ac:dyDescent="0.25">
      <c r="A171" s="64">
        <v>45901</v>
      </c>
      <c r="B171" s="65">
        <v>4153</v>
      </c>
      <c r="C171" s="65">
        <v>6748</v>
      </c>
      <c r="D171" s="66" t="s">
        <v>463</v>
      </c>
      <c r="E171" s="67" t="s">
        <v>580</v>
      </c>
      <c r="F171" s="67" t="s">
        <v>573</v>
      </c>
      <c r="G171" s="67" t="s">
        <v>531</v>
      </c>
      <c r="H171" s="68" t="s">
        <v>585</v>
      </c>
      <c r="I171" s="69" t="s">
        <v>586</v>
      </c>
      <c r="J171" s="66" t="s">
        <v>587</v>
      </c>
      <c r="K171" s="70">
        <v>4</v>
      </c>
      <c r="L171" s="70">
        <v>210</v>
      </c>
      <c r="M171" s="71">
        <f t="shared" ref="M171" si="333">K171*L171</f>
        <v>840</v>
      </c>
      <c r="N171" s="66"/>
      <c r="O171" s="72" t="s">
        <v>148</v>
      </c>
      <c r="P171" s="73">
        <f t="shared" ref="P171" si="334">M171/1.12*0.01</f>
        <v>7.4999999999999991</v>
      </c>
      <c r="Q171" s="74">
        <f t="shared" ref="Q171" si="335">M171/1.12*0.12</f>
        <v>89.999999999999986</v>
      </c>
      <c r="R171" s="75">
        <f t="shared" ref="R171" si="336">M171+P171-Q171</f>
        <v>757.5</v>
      </c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75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75"/>
      <c r="AQ171" s="66"/>
      <c r="AR171" s="66"/>
      <c r="AS171" s="66"/>
      <c r="AT171" s="75"/>
      <c r="AU171" s="66"/>
      <c r="AV171" s="66"/>
      <c r="AW171" s="66"/>
      <c r="AX171" s="66"/>
      <c r="AY171" s="66"/>
      <c r="AZ171" s="75"/>
      <c r="BA171" s="66"/>
      <c r="BB171" s="75"/>
      <c r="BC171" s="66"/>
      <c r="BD171" s="66"/>
      <c r="BE171" s="66"/>
      <c r="BF171" s="66"/>
      <c r="BG171" s="66"/>
      <c r="BH171" s="66"/>
      <c r="BI171" s="66"/>
      <c r="BJ171" s="66"/>
      <c r="BK171" s="66"/>
      <c r="BL171" s="66"/>
      <c r="BM171" s="66"/>
      <c r="BN171" s="66"/>
      <c r="BO171" s="66"/>
      <c r="BP171" s="66"/>
      <c r="BQ171" s="66"/>
      <c r="BR171" s="66"/>
      <c r="BS171" s="66"/>
      <c r="BT171" s="66"/>
      <c r="BU171" s="75"/>
      <c r="BV171" s="66"/>
      <c r="BW171" s="66"/>
      <c r="BX171" s="75"/>
      <c r="BY171" s="66"/>
      <c r="BZ171" s="75"/>
      <c r="CA171" s="66"/>
      <c r="CB171" s="75"/>
      <c r="CC171" s="66"/>
      <c r="CD171" s="66"/>
      <c r="CE171" s="66"/>
      <c r="CF171" s="66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75"/>
      <c r="CT171" s="66"/>
      <c r="CU171" s="66"/>
      <c r="CV171" s="66"/>
      <c r="CW171" s="66"/>
      <c r="CX171" s="66"/>
      <c r="CY171" s="75"/>
      <c r="CZ171" s="66"/>
      <c r="DA171" s="75"/>
      <c r="DB171" s="75"/>
      <c r="DC171" s="75"/>
      <c r="DD171" s="75"/>
      <c r="DE171" s="75"/>
      <c r="DF171" s="75"/>
      <c r="DG171" s="66"/>
      <c r="DH171" s="75"/>
      <c r="DI171" s="66"/>
      <c r="DJ171" s="66"/>
      <c r="DK171" s="66"/>
      <c r="DL171" s="66"/>
      <c r="DM171" s="66"/>
      <c r="DN171" s="76">
        <f t="shared" si="320"/>
        <v>840</v>
      </c>
      <c r="DO171" s="76">
        <f t="shared" si="321"/>
        <v>0</v>
      </c>
    </row>
    <row r="172" spans="1:119" ht="13.5" customHeight="1" x14ac:dyDescent="0.25">
      <c r="A172" s="80"/>
      <c r="B172" s="81"/>
      <c r="C172" s="82"/>
      <c r="D172" s="83"/>
      <c r="E172" s="83"/>
      <c r="F172" s="83"/>
      <c r="G172" s="83"/>
      <c r="H172" s="84"/>
      <c r="I172" s="81"/>
      <c r="J172" s="83"/>
      <c r="K172" s="85"/>
      <c r="L172" s="85"/>
      <c r="M172" s="86">
        <f>SUM(M171:M171)</f>
        <v>840</v>
      </c>
      <c r="N172" s="86"/>
      <c r="O172" s="85" t="s">
        <v>148</v>
      </c>
      <c r="P172" s="86">
        <f t="shared" ref="P172:CA172" si="337">SUM(P171:P171)</f>
        <v>7.4999999999999991</v>
      </c>
      <c r="Q172" s="86">
        <f t="shared" si="337"/>
        <v>89.999999999999986</v>
      </c>
      <c r="R172" s="86">
        <f t="shared" si="337"/>
        <v>757.5</v>
      </c>
      <c r="S172" s="86">
        <f t="shared" si="337"/>
        <v>0</v>
      </c>
      <c r="T172" s="86">
        <f t="shared" si="337"/>
        <v>0</v>
      </c>
      <c r="U172" s="86">
        <f t="shared" si="337"/>
        <v>0</v>
      </c>
      <c r="V172" s="86">
        <f t="shared" si="337"/>
        <v>0</v>
      </c>
      <c r="W172" s="86">
        <f t="shared" si="337"/>
        <v>0</v>
      </c>
      <c r="X172" s="86">
        <f t="shared" si="337"/>
        <v>0</v>
      </c>
      <c r="Y172" s="86">
        <f t="shared" si="337"/>
        <v>0</v>
      </c>
      <c r="Z172" s="86">
        <f t="shared" si="337"/>
        <v>0</v>
      </c>
      <c r="AA172" s="86">
        <f t="shared" si="337"/>
        <v>0</v>
      </c>
      <c r="AB172" s="86">
        <f t="shared" si="337"/>
        <v>0</v>
      </c>
      <c r="AC172" s="86">
        <f t="shared" si="337"/>
        <v>0</v>
      </c>
      <c r="AD172" s="86">
        <f t="shared" si="337"/>
        <v>0</v>
      </c>
      <c r="AE172" s="86">
        <f t="shared" si="337"/>
        <v>0</v>
      </c>
      <c r="AF172" s="86">
        <f t="shared" si="337"/>
        <v>0</v>
      </c>
      <c r="AG172" s="86">
        <f t="shared" si="337"/>
        <v>0</v>
      </c>
      <c r="AH172" s="86">
        <f t="shared" si="337"/>
        <v>0</v>
      </c>
      <c r="AI172" s="86">
        <f t="shared" si="337"/>
        <v>0</v>
      </c>
      <c r="AJ172" s="86">
        <f t="shared" si="337"/>
        <v>0</v>
      </c>
      <c r="AK172" s="86">
        <f t="shared" si="337"/>
        <v>0</v>
      </c>
      <c r="AL172" s="86">
        <f t="shared" si="337"/>
        <v>0</v>
      </c>
      <c r="AM172" s="86">
        <f t="shared" si="337"/>
        <v>0</v>
      </c>
      <c r="AN172" s="86">
        <f t="shared" si="337"/>
        <v>0</v>
      </c>
      <c r="AO172" s="86">
        <f t="shared" si="337"/>
        <v>0</v>
      </c>
      <c r="AP172" s="86">
        <f t="shared" si="337"/>
        <v>0</v>
      </c>
      <c r="AQ172" s="86">
        <f t="shared" si="337"/>
        <v>0</v>
      </c>
      <c r="AR172" s="86">
        <f t="shared" si="337"/>
        <v>0</v>
      </c>
      <c r="AS172" s="86">
        <f t="shared" si="337"/>
        <v>0</v>
      </c>
      <c r="AT172" s="86">
        <f t="shared" si="337"/>
        <v>0</v>
      </c>
      <c r="AU172" s="86">
        <f t="shared" si="337"/>
        <v>0</v>
      </c>
      <c r="AV172" s="86">
        <f t="shared" si="337"/>
        <v>0</v>
      </c>
      <c r="AW172" s="86">
        <f t="shared" si="337"/>
        <v>0</v>
      </c>
      <c r="AX172" s="86">
        <f t="shared" si="337"/>
        <v>0</v>
      </c>
      <c r="AY172" s="86">
        <f t="shared" si="337"/>
        <v>0</v>
      </c>
      <c r="AZ172" s="86">
        <f t="shared" si="337"/>
        <v>0</v>
      </c>
      <c r="BA172" s="86">
        <f t="shared" si="337"/>
        <v>0</v>
      </c>
      <c r="BB172" s="86">
        <f t="shared" si="337"/>
        <v>0</v>
      </c>
      <c r="BC172" s="86">
        <f t="shared" si="337"/>
        <v>0</v>
      </c>
      <c r="BD172" s="86">
        <f t="shared" si="337"/>
        <v>0</v>
      </c>
      <c r="BE172" s="86">
        <f t="shared" si="337"/>
        <v>0</v>
      </c>
      <c r="BF172" s="86">
        <f t="shared" si="337"/>
        <v>0</v>
      </c>
      <c r="BG172" s="86">
        <f t="shared" si="337"/>
        <v>0</v>
      </c>
      <c r="BH172" s="86">
        <f t="shared" si="337"/>
        <v>0</v>
      </c>
      <c r="BI172" s="86">
        <f t="shared" si="337"/>
        <v>0</v>
      </c>
      <c r="BJ172" s="86">
        <f t="shared" si="337"/>
        <v>0</v>
      </c>
      <c r="BK172" s="86">
        <f t="shared" si="337"/>
        <v>0</v>
      </c>
      <c r="BL172" s="86">
        <f t="shared" si="337"/>
        <v>0</v>
      </c>
      <c r="BM172" s="86">
        <f t="shared" si="337"/>
        <v>0</v>
      </c>
      <c r="BN172" s="86">
        <f t="shared" si="337"/>
        <v>0</v>
      </c>
      <c r="BO172" s="86">
        <f t="shared" si="337"/>
        <v>0</v>
      </c>
      <c r="BP172" s="86">
        <f t="shared" si="337"/>
        <v>0</v>
      </c>
      <c r="BQ172" s="86">
        <f t="shared" si="337"/>
        <v>0</v>
      </c>
      <c r="BR172" s="86">
        <f t="shared" si="337"/>
        <v>0</v>
      </c>
      <c r="BS172" s="86">
        <f t="shared" si="337"/>
        <v>0</v>
      </c>
      <c r="BT172" s="86">
        <f t="shared" si="337"/>
        <v>0</v>
      </c>
      <c r="BU172" s="86">
        <f t="shared" si="337"/>
        <v>0</v>
      </c>
      <c r="BV172" s="86">
        <f t="shared" si="337"/>
        <v>0</v>
      </c>
      <c r="BW172" s="86">
        <f t="shared" si="337"/>
        <v>0</v>
      </c>
      <c r="BX172" s="86">
        <f t="shared" si="337"/>
        <v>0</v>
      </c>
      <c r="BY172" s="86">
        <f t="shared" si="337"/>
        <v>0</v>
      </c>
      <c r="BZ172" s="86">
        <f t="shared" si="337"/>
        <v>0</v>
      </c>
      <c r="CA172" s="86">
        <f t="shared" si="337"/>
        <v>0</v>
      </c>
      <c r="CB172" s="86">
        <f t="shared" ref="CB172:DM172" si="338">SUM(CB171:CB171)</f>
        <v>0</v>
      </c>
      <c r="CC172" s="86">
        <f t="shared" si="338"/>
        <v>0</v>
      </c>
      <c r="CD172" s="86">
        <f t="shared" si="338"/>
        <v>0</v>
      </c>
      <c r="CE172" s="86">
        <f t="shared" si="338"/>
        <v>0</v>
      </c>
      <c r="CF172" s="86">
        <f t="shared" si="338"/>
        <v>0</v>
      </c>
      <c r="CG172" s="86">
        <f t="shared" si="338"/>
        <v>0</v>
      </c>
      <c r="CH172" s="86">
        <f t="shared" si="338"/>
        <v>0</v>
      </c>
      <c r="CI172" s="86">
        <f t="shared" si="338"/>
        <v>0</v>
      </c>
      <c r="CJ172" s="86">
        <f t="shared" si="338"/>
        <v>0</v>
      </c>
      <c r="CK172" s="86">
        <f t="shared" si="338"/>
        <v>0</v>
      </c>
      <c r="CL172" s="86">
        <f t="shared" si="338"/>
        <v>0</v>
      </c>
      <c r="CM172" s="86">
        <f t="shared" si="338"/>
        <v>0</v>
      </c>
      <c r="CN172" s="86">
        <f t="shared" si="338"/>
        <v>0</v>
      </c>
      <c r="CO172" s="86">
        <f t="shared" si="338"/>
        <v>0</v>
      </c>
      <c r="CP172" s="86">
        <f t="shared" si="338"/>
        <v>0</v>
      </c>
      <c r="CQ172" s="86">
        <f t="shared" si="338"/>
        <v>0</v>
      </c>
      <c r="CR172" s="86">
        <f t="shared" si="338"/>
        <v>0</v>
      </c>
      <c r="CS172" s="86">
        <f t="shared" si="338"/>
        <v>0</v>
      </c>
      <c r="CT172" s="86">
        <f t="shared" si="338"/>
        <v>0</v>
      </c>
      <c r="CU172" s="86">
        <f t="shared" si="338"/>
        <v>0</v>
      </c>
      <c r="CV172" s="86">
        <f t="shared" si="338"/>
        <v>0</v>
      </c>
      <c r="CW172" s="86">
        <f t="shared" si="338"/>
        <v>0</v>
      </c>
      <c r="CX172" s="86">
        <f t="shared" si="338"/>
        <v>0</v>
      </c>
      <c r="CY172" s="86">
        <f t="shared" si="338"/>
        <v>0</v>
      </c>
      <c r="CZ172" s="86">
        <f t="shared" si="338"/>
        <v>0</v>
      </c>
      <c r="DA172" s="86">
        <f t="shared" si="338"/>
        <v>0</v>
      </c>
      <c r="DB172" s="86">
        <f t="shared" si="338"/>
        <v>0</v>
      </c>
      <c r="DC172" s="86">
        <f t="shared" si="338"/>
        <v>0</v>
      </c>
      <c r="DD172" s="86">
        <f t="shared" si="338"/>
        <v>0</v>
      </c>
      <c r="DE172" s="86">
        <f t="shared" si="338"/>
        <v>0</v>
      </c>
      <c r="DF172" s="86">
        <f t="shared" si="338"/>
        <v>0</v>
      </c>
      <c r="DG172" s="86">
        <f t="shared" si="338"/>
        <v>0</v>
      </c>
      <c r="DH172" s="86">
        <f t="shared" si="338"/>
        <v>0</v>
      </c>
      <c r="DI172" s="86">
        <f t="shared" si="338"/>
        <v>0</v>
      </c>
      <c r="DJ172" s="86">
        <f t="shared" si="338"/>
        <v>0</v>
      </c>
      <c r="DK172" s="86">
        <f t="shared" si="338"/>
        <v>0</v>
      </c>
      <c r="DL172" s="86">
        <f t="shared" si="338"/>
        <v>0</v>
      </c>
      <c r="DM172" s="86">
        <f t="shared" si="338"/>
        <v>0</v>
      </c>
      <c r="DN172" s="76">
        <f t="shared" si="320"/>
        <v>840</v>
      </c>
      <c r="DO172" s="76">
        <f t="shared" si="321"/>
        <v>0</v>
      </c>
    </row>
    <row r="173" spans="1:119" s="87" customFormat="1" ht="13.5" customHeight="1" x14ac:dyDescent="0.25">
      <c r="A173" s="64">
        <v>45901</v>
      </c>
      <c r="B173" s="65">
        <v>4153</v>
      </c>
      <c r="C173" s="65">
        <v>6749</v>
      </c>
      <c r="D173" s="66" t="s">
        <v>463</v>
      </c>
      <c r="E173" s="67" t="s">
        <v>580</v>
      </c>
      <c r="F173" s="67" t="s">
        <v>573</v>
      </c>
      <c r="G173" s="67" t="s">
        <v>531</v>
      </c>
      <c r="H173" s="68" t="s">
        <v>588</v>
      </c>
      <c r="I173" s="69" t="s">
        <v>589</v>
      </c>
      <c r="J173" s="66" t="s">
        <v>590</v>
      </c>
      <c r="K173" s="70">
        <v>2</v>
      </c>
      <c r="L173" s="70">
        <v>382.5</v>
      </c>
      <c r="M173" s="71">
        <f t="shared" ref="M173" si="339">K173*L173</f>
        <v>765</v>
      </c>
      <c r="N173" s="66"/>
      <c r="O173" s="72" t="s">
        <v>148</v>
      </c>
      <c r="P173" s="73">
        <f t="shared" ref="P173" si="340">M173/1.12*0.01</f>
        <v>6.8303571428571423</v>
      </c>
      <c r="Q173" s="74">
        <f t="shared" ref="Q173" si="341">M173/1.12*0.12</f>
        <v>81.964285714285708</v>
      </c>
      <c r="R173" s="75">
        <f t="shared" ref="R173" si="342">M173+P173-Q173</f>
        <v>689.86607142857144</v>
      </c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75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75"/>
      <c r="AQ173" s="66"/>
      <c r="AR173" s="66"/>
      <c r="AS173" s="66"/>
      <c r="AT173" s="75"/>
      <c r="AU173" s="66"/>
      <c r="AV173" s="66"/>
      <c r="AW173" s="66"/>
      <c r="AX173" s="66"/>
      <c r="AY173" s="66"/>
      <c r="AZ173" s="75"/>
      <c r="BA173" s="66"/>
      <c r="BB173" s="75"/>
      <c r="BC173" s="66"/>
      <c r="BD173" s="66"/>
      <c r="BE173" s="66"/>
      <c r="BF173" s="66"/>
      <c r="BG173" s="66"/>
      <c r="BH173" s="66"/>
      <c r="BI173" s="66"/>
      <c r="BJ173" s="66"/>
      <c r="BK173" s="66"/>
      <c r="BL173" s="66"/>
      <c r="BM173" s="66"/>
      <c r="BN173" s="66"/>
      <c r="BO173" s="66"/>
      <c r="BP173" s="66"/>
      <c r="BQ173" s="66"/>
      <c r="BR173" s="66"/>
      <c r="BS173" s="66"/>
      <c r="BT173" s="66"/>
      <c r="BU173" s="75"/>
      <c r="BV173" s="66"/>
      <c r="BW173" s="66"/>
      <c r="BX173" s="75"/>
      <c r="BY173" s="66"/>
      <c r="BZ173" s="75"/>
      <c r="CA173" s="66"/>
      <c r="CB173" s="75"/>
      <c r="CC173" s="66"/>
      <c r="CD173" s="66"/>
      <c r="CE173" s="66"/>
      <c r="CF173" s="66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75"/>
      <c r="CT173" s="66"/>
      <c r="CU173" s="66"/>
      <c r="CV173" s="66"/>
      <c r="CW173" s="66"/>
      <c r="CX173" s="66"/>
      <c r="CY173" s="75"/>
      <c r="CZ173" s="66"/>
      <c r="DA173" s="75"/>
      <c r="DB173" s="75"/>
      <c r="DC173" s="75"/>
      <c r="DD173" s="75"/>
      <c r="DE173" s="75"/>
      <c r="DF173" s="75"/>
      <c r="DG173" s="66"/>
      <c r="DH173" s="75"/>
      <c r="DI173" s="66"/>
      <c r="DJ173" s="66"/>
      <c r="DK173" s="66"/>
      <c r="DL173" s="66"/>
      <c r="DM173" s="66"/>
      <c r="DN173" s="76">
        <f t="shared" si="320"/>
        <v>765</v>
      </c>
      <c r="DO173" s="76">
        <f t="shared" si="321"/>
        <v>0</v>
      </c>
    </row>
    <row r="174" spans="1:119" s="136" customFormat="1" ht="13.5" customHeight="1" x14ac:dyDescent="0.25">
      <c r="A174" s="128"/>
      <c r="B174" s="129"/>
      <c r="C174" s="130"/>
      <c r="D174" s="131"/>
      <c r="E174" s="131"/>
      <c r="F174" s="131"/>
      <c r="G174" s="131"/>
      <c r="H174" s="132"/>
      <c r="I174" s="129"/>
      <c r="J174" s="131"/>
      <c r="K174" s="133"/>
      <c r="L174" s="133"/>
      <c r="M174" s="134">
        <f>SUM(M173:M173)</f>
        <v>765</v>
      </c>
      <c r="N174" s="134">
        <f>M174+M172+M170+M168+M163+M161+M152+M146+M130+M125+M123+M121+M119+M117+M115+M113</f>
        <v>21203.45</v>
      </c>
      <c r="O174" s="133" t="s">
        <v>148</v>
      </c>
      <c r="P174" s="134">
        <f t="shared" ref="P174:CA174" si="343">SUM(P173:P173)</f>
        <v>6.8303571428571423</v>
      </c>
      <c r="Q174" s="134">
        <f t="shared" si="343"/>
        <v>81.964285714285708</v>
      </c>
      <c r="R174" s="134">
        <f t="shared" si="343"/>
        <v>689.86607142857144</v>
      </c>
      <c r="S174" s="134">
        <f t="shared" si="343"/>
        <v>0</v>
      </c>
      <c r="T174" s="134">
        <f t="shared" si="343"/>
        <v>0</v>
      </c>
      <c r="U174" s="134">
        <f t="shared" si="343"/>
        <v>0</v>
      </c>
      <c r="V174" s="134">
        <f t="shared" si="343"/>
        <v>0</v>
      </c>
      <c r="W174" s="134">
        <f t="shared" si="343"/>
        <v>0</v>
      </c>
      <c r="X174" s="134">
        <f t="shared" si="343"/>
        <v>0</v>
      </c>
      <c r="Y174" s="134">
        <f t="shared" si="343"/>
        <v>0</v>
      </c>
      <c r="Z174" s="134">
        <f t="shared" si="343"/>
        <v>0</v>
      </c>
      <c r="AA174" s="134">
        <f t="shared" si="343"/>
        <v>0</v>
      </c>
      <c r="AB174" s="134">
        <f t="shared" si="343"/>
        <v>0</v>
      </c>
      <c r="AC174" s="134">
        <f t="shared" si="343"/>
        <v>0</v>
      </c>
      <c r="AD174" s="134">
        <f t="shared" si="343"/>
        <v>0</v>
      </c>
      <c r="AE174" s="134">
        <f t="shared" si="343"/>
        <v>0</v>
      </c>
      <c r="AF174" s="134">
        <f t="shared" si="343"/>
        <v>0</v>
      </c>
      <c r="AG174" s="134">
        <f t="shared" si="343"/>
        <v>0</v>
      </c>
      <c r="AH174" s="134">
        <f t="shared" si="343"/>
        <v>0</v>
      </c>
      <c r="AI174" s="134">
        <f t="shared" si="343"/>
        <v>0</v>
      </c>
      <c r="AJ174" s="134">
        <f t="shared" si="343"/>
        <v>0</v>
      </c>
      <c r="AK174" s="134">
        <f t="shared" si="343"/>
        <v>0</v>
      </c>
      <c r="AL174" s="134">
        <f t="shared" si="343"/>
        <v>0</v>
      </c>
      <c r="AM174" s="134">
        <f t="shared" si="343"/>
        <v>0</v>
      </c>
      <c r="AN174" s="134">
        <f t="shared" si="343"/>
        <v>0</v>
      </c>
      <c r="AO174" s="134">
        <f t="shared" si="343"/>
        <v>0</v>
      </c>
      <c r="AP174" s="134">
        <f t="shared" si="343"/>
        <v>0</v>
      </c>
      <c r="AQ174" s="134">
        <f t="shared" si="343"/>
        <v>0</v>
      </c>
      <c r="AR174" s="134">
        <f t="shared" si="343"/>
        <v>0</v>
      </c>
      <c r="AS174" s="134">
        <f t="shared" si="343"/>
        <v>0</v>
      </c>
      <c r="AT174" s="134">
        <f t="shared" si="343"/>
        <v>0</v>
      </c>
      <c r="AU174" s="134">
        <f t="shared" si="343"/>
        <v>0</v>
      </c>
      <c r="AV174" s="134">
        <f t="shared" si="343"/>
        <v>0</v>
      </c>
      <c r="AW174" s="134">
        <f t="shared" si="343"/>
        <v>0</v>
      </c>
      <c r="AX174" s="134">
        <f t="shared" si="343"/>
        <v>0</v>
      </c>
      <c r="AY174" s="134">
        <f t="shared" si="343"/>
        <v>0</v>
      </c>
      <c r="AZ174" s="134">
        <f t="shared" si="343"/>
        <v>0</v>
      </c>
      <c r="BA174" s="134">
        <f t="shared" si="343"/>
        <v>0</v>
      </c>
      <c r="BB174" s="134">
        <f t="shared" si="343"/>
        <v>0</v>
      </c>
      <c r="BC174" s="134">
        <f t="shared" si="343"/>
        <v>0</v>
      </c>
      <c r="BD174" s="134">
        <f t="shared" si="343"/>
        <v>0</v>
      </c>
      <c r="BE174" s="134">
        <f t="shared" si="343"/>
        <v>0</v>
      </c>
      <c r="BF174" s="134">
        <f t="shared" si="343"/>
        <v>0</v>
      </c>
      <c r="BG174" s="134">
        <f t="shared" si="343"/>
        <v>0</v>
      </c>
      <c r="BH174" s="134">
        <f t="shared" si="343"/>
        <v>0</v>
      </c>
      <c r="BI174" s="134">
        <f t="shared" si="343"/>
        <v>0</v>
      </c>
      <c r="BJ174" s="134">
        <f t="shared" si="343"/>
        <v>0</v>
      </c>
      <c r="BK174" s="134">
        <f t="shared" si="343"/>
        <v>0</v>
      </c>
      <c r="BL174" s="134">
        <f t="shared" si="343"/>
        <v>0</v>
      </c>
      <c r="BM174" s="134">
        <f t="shared" si="343"/>
        <v>0</v>
      </c>
      <c r="BN174" s="134">
        <f t="shared" si="343"/>
        <v>0</v>
      </c>
      <c r="BO174" s="134">
        <f t="shared" si="343"/>
        <v>0</v>
      </c>
      <c r="BP174" s="134">
        <f t="shared" si="343"/>
        <v>0</v>
      </c>
      <c r="BQ174" s="134">
        <f t="shared" si="343"/>
        <v>0</v>
      </c>
      <c r="BR174" s="134">
        <f t="shared" si="343"/>
        <v>0</v>
      </c>
      <c r="BS174" s="134">
        <f t="shared" si="343"/>
        <v>0</v>
      </c>
      <c r="BT174" s="134">
        <f t="shared" si="343"/>
        <v>0</v>
      </c>
      <c r="BU174" s="134">
        <f t="shared" si="343"/>
        <v>0</v>
      </c>
      <c r="BV174" s="134">
        <f t="shared" si="343"/>
        <v>0</v>
      </c>
      <c r="BW174" s="134">
        <f t="shared" si="343"/>
        <v>0</v>
      </c>
      <c r="BX174" s="134">
        <f t="shared" si="343"/>
        <v>0</v>
      </c>
      <c r="BY174" s="134">
        <f t="shared" si="343"/>
        <v>0</v>
      </c>
      <c r="BZ174" s="134">
        <f t="shared" si="343"/>
        <v>0</v>
      </c>
      <c r="CA174" s="134">
        <f t="shared" si="343"/>
        <v>0</v>
      </c>
      <c r="CB174" s="134">
        <f t="shared" ref="CB174:DM174" si="344">SUM(CB173:CB173)</f>
        <v>0</v>
      </c>
      <c r="CC174" s="134">
        <f t="shared" si="344"/>
        <v>0</v>
      </c>
      <c r="CD174" s="134">
        <f t="shared" si="344"/>
        <v>0</v>
      </c>
      <c r="CE174" s="134">
        <f t="shared" si="344"/>
        <v>0</v>
      </c>
      <c r="CF174" s="134">
        <f t="shared" si="344"/>
        <v>0</v>
      </c>
      <c r="CG174" s="134">
        <f t="shared" si="344"/>
        <v>0</v>
      </c>
      <c r="CH174" s="134">
        <f t="shared" si="344"/>
        <v>0</v>
      </c>
      <c r="CI174" s="134">
        <f t="shared" si="344"/>
        <v>0</v>
      </c>
      <c r="CJ174" s="134">
        <f t="shared" si="344"/>
        <v>0</v>
      </c>
      <c r="CK174" s="134">
        <f t="shared" si="344"/>
        <v>0</v>
      </c>
      <c r="CL174" s="134">
        <f t="shared" si="344"/>
        <v>0</v>
      </c>
      <c r="CM174" s="134">
        <f t="shared" si="344"/>
        <v>0</v>
      </c>
      <c r="CN174" s="134">
        <f t="shared" si="344"/>
        <v>0</v>
      </c>
      <c r="CO174" s="134">
        <f t="shared" si="344"/>
        <v>0</v>
      </c>
      <c r="CP174" s="134">
        <f t="shared" si="344"/>
        <v>0</v>
      </c>
      <c r="CQ174" s="134">
        <f t="shared" si="344"/>
        <v>0</v>
      </c>
      <c r="CR174" s="134">
        <f t="shared" si="344"/>
        <v>0</v>
      </c>
      <c r="CS174" s="134">
        <f t="shared" si="344"/>
        <v>0</v>
      </c>
      <c r="CT174" s="134">
        <f t="shared" si="344"/>
        <v>0</v>
      </c>
      <c r="CU174" s="134">
        <f t="shared" si="344"/>
        <v>0</v>
      </c>
      <c r="CV174" s="134">
        <f t="shared" si="344"/>
        <v>0</v>
      </c>
      <c r="CW174" s="134">
        <f t="shared" si="344"/>
        <v>0</v>
      </c>
      <c r="CX174" s="134">
        <f t="shared" si="344"/>
        <v>0</v>
      </c>
      <c r="CY174" s="134">
        <f t="shared" si="344"/>
        <v>0</v>
      </c>
      <c r="CZ174" s="134">
        <f t="shared" si="344"/>
        <v>0</v>
      </c>
      <c r="DA174" s="134">
        <f t="shared" si="344"/>
        <v>0</v>
      </c>
      <c r="DB174" s="134">
        <f t="shared" si="344"/>
        <v>0</v>
      </c>
      <c r="DC174" s="134">
        <f t="shared" si="344"/>
        <v>0</v>
      </c>
      <c r="DD174" s="134">
        <f t="shared" si="344"/>
        <v>0</v>
      </c>
      <c r="DE174" s="134">
        <f t="shared" si="344"/>
        <v>0</v>
      </c>
      <c r="DF174" s="134">
        <f t="shared" si="344"/>
        <v>0</v>
      </c>
      <c r="DG174" s="134">
        <f t="shared" si="344"/>
        <v>0</v>
      </c>
      <c r="DH174" s="134">
        <f t="shared" si="344"/>
        <v>0</v>
      </c>
      <c r="DI174" s="134">
        <f t="shared" si="344"/>
        <v>0</v>
      </c>
      <c r="DJ174" s="134">
        <f t="shared" si="344"/>
        <v>0</v>
      </c>
      <c r="DK174" s="134">
        <f t="shared" si="344"/>
        <v>0</v>
      </c>
      <c r="DL174" s="134">
        <f t="shared" si="344"/>
        <v>0</v>
      </c>
      <c r="DM174" s="134">
        <f t="shared" si="344"/>
        <v>0</v>
      </c>
      <c r="DN174" s="135">
        <f t="shared" si="320"/>
        <v>765</v>
      </c>
      <c r="DO174" s="135">
        <f t="shared" si="321"/>
        <v>0</v>
      </c>
    </row>
    <row r="175" spans="1:119" s="87" customFormat="1" ht="13.5" customHeight="1" x14ac:dyDescent="0.25">
      <c r="A175" s="64">
        <v>45906</v>
      </c>
      <c r="B175" s="65">
        <v>4175</v>
      </c>
      <c r="C175" s="65">
        <v>6750</v>
      </c>
      <c r="D175" s="66" t="s">
        <v>591</v>
      </c>
      <c r="E175" s="67" t="s">
        <v>592</v>
      </c>
      <c r="F175" s="67"/>
      <c r="G175" s="67"/>
      <c r="H175" s="68" t="s">
        <v>593</v>
      </c>
      <c r="I175" s="69"/>
      <c r="J175" s="66" t="s">
        <v>594</v>
      </c>
      <c r="K175" s="70">
        <v>1</v>
      </c>
      <c r="L175" s="70">
        <v>1500</v>
      </c>
      <c r="M175" s="71">
        <f t="shared" ref="M175" si="345">K175*L175</f>
        <v>1500</v>
      </c>
      <c r="N175" s="66"/>
      <c r="O175" s="72" t="s">
        <v>304</v>
      </c>
      <c r="P175" s="73"/>
      <c r="Q175" s="74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75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75">
        <f>M175+P175-Q175</f>
        <v>1500</v>
      </c>
      <c r="AQ175" s="66"/>
      <c r="AR175" s="66"/>
      <c r="AS175" s="66"/>
      <c r="AT175" s="75"/>
      <c r="AU175" s="66"/>
      <c r="AV175" s="66"/>
      <c r="AW175" s="66"/>
      <c r="AX175" s="66"/>
      <c r="AY175" s="66"/>
      <c r="AZ175" s="75"/>
      <c r="BA175" s="66"/>
      <c r="BB175" s="75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75"/>
      <c r="BV175" s="66"/>
      <c r="BW175" s="66"/>
      <c r="BX175" s="75"/>
      <c r="BY175" s="66"/>
      <c r="BZ175" s="75"/>
      <c r="CA175" s="66"/>
      <c r="CB175" s="75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75"/>
      <c r="CT175" s="66"/>
      <c r="CU175" s="66"/>
      <c r="CV175" s="66"/>
      <c r="CW175" s="66"/>
      <c r="CX175" s="66"/>
      <c r="CY175" s="75"/>
      <c r="CZ175" s="66"/>
      <c r="DA175" s="75"/>
      <c r="DB175" s="75"/>
      <c r="DC175" s="75"/>
      <c r="DD175" s="75"/>
      <c r="DE175" s="75"/>
      <c r="DF175" s="75"/>
      <c r="DG175" s="66"/>
      <c r="DH175" s="75"/>
      <c r="DI175" s="66"/>
      <c r="DJ175" s="66"/>
      <c r="DK175" s="66"/>
      <c r="DL175" s="66"/>
      <c r="DM175" s="66"/>
      <c r="DN175" s="76">
        <f t="shared" si="320"/>
        <v>1500</v>
      </c>
      <c r="DO175" s="76">
        <f t="shared" si="321"/>
        <v>0</v>
      </c>
    </row>
    <row r="176" spans="1:119" s="136" customFormat="1" ht="13.5" customHeight="1" x14ac:dyDescent="0.25">
      <c r="A176" s="128"/>
      <c r="B176" s="129"/>
      <c r="C176" s="130"/>
      <c r="D176" s="131"/>
      <c r="E176" s="131"/>
      <c r="F176" s="131"/>
      <c r="G176" s="131"/>
      <c r="H176" s="132"/>
      <c r="I176" s="129"/>
      <c r="J176" s="131"/>
      <c r="K176" s="133"/>
      <c r="L176" s="133"/>
      <c r="M176" s="134">
        <f>SUM(M175:M175)</f>
        <v>1500</v>
      </c>
      <c r="N176" s="134">
        <f>M176</f>
        <v>1500</v>
      </c>
      <c r="O176" s="133" t="s">
        <v>304</v>
      </c>
      <c r="P176" s="134"/>
      <c r="Q176" s="134"/>
      <c r="R176" s="134">
        <f t="shared" ref="R176:CC176" si="346">SUM(R175:R175)</f>
        <v>0</v>
      </c>
      <c r="S176" s="134">
        <f t="shared" si="346"/>
        <v>0</v>
      </c>
      <c r="T176" s="134">
        <f t="shared" si="346"/>
        <v>0</v>
      </c>
      <c r="U176" s="134">
        <f t="shared" si="346"/>
        <v>0</v>
      </c>
      <c r="V176" s="134">
        <f t="shared" si="346"/>
        <v>0</v>
      </c>
      <c r="W176" s="134">
        <f t="shared" si="346"/>
        <v>0</v>
      </c>
      <c r="X176" s="134">
        <f t="shared" si="346"/>
        <v>0</v>
      </c>
      <c r="Y176" s="134">
        <f t="shared" si="346"/>
        <v>0</v>
      </c>
      <c r="Z176" s="134">
        <f t="shared" si="346"/>
        <v>0</v>
      </c>
      <c r="AA176" s="134">
        <f t="shared" si="346"/>
        <v>0</v>
      </c>
      <c r="AB176" s="134">
        <f t="shared" si="346"/>
        <v>0</v>
      </c>
      <c r="AC176" s="134">
        <f t="shared" si="346"/>
        <v>0</v>
      </c>
      <c r="AD176" s="134">
        <f t="shared" si="346"/>
        <v>0</v>
      </c>
      <c r="AE176" s="134">
        <f t="shared" si="346"/>
        <v>0</v>
      </c>
      <c r="AF176" s="134">
        <f t="shared" si="346"/>
        <v>0</v>
      </c>
      <c r="AG176" s="134">
        <f t="shared" si="346"/>
        <v>0</v>
      </c>
      <c r="AH176" s="134">
        <f t="shared" si="346"/>
        <v>0</v>
      </c>
      <c r="AI176" s="134">
        <f t="shared" si="346"/>
        <v>0</v>
      </c>
      <c r="AJ176" s="134">
        <f t="shared" si="346"/>
        <v>0</v>
      </c>
      <c r="AK176" s="134">
        <f t="shared" si="346"/>
        <v>0</v>
      </c>
      <c r="AL176" s="134">
        <f t="shared" si="346"/>
        <v>0</v>
      </c>
      <c r="AM176" s="134">
        <f t="shared" si="346"/>
        <v>0</v>
      </c>
      <c r="AN176" s="134">
        <f t="shared" si="346"/>
        <v>0</v>
      </c>
      <c r="AO176" s="134">
        <f t="shared" si="346"/>
        <v>0</v>
      </c>
      <c r="AP176" s="134">
        <f t="shared" si="346"/>
        <v>1500</v>
      </c>
      <c r="AQ176" s="134">
        <f t="shared" si="346"/>
        <v>0</v>
      </c>
      <c r="AR176" s="134">
        <f t="shared" si="346"/>
        <v>0</v>
      </c>
      <c r="AS176" s="134">
        <f t="shared" si="346"/>
        <v>0</v>
      </c>
      <c r="AT176" s="134">
        <f t="shared" si="346"/>
        <v>0</v>
      </c>
      <c r="AU176" s="134">
        <f t="shared" si="346"/>
        <v>0</v>
      </c>
      <c r="AV176" s="134">
        <f t="shared" si="346"/>
        <v>0</v>
      </c>
      <c r="AW176" s="134">
        <f t="shared" si="346"/>
        <v>0</v>
      </c>
      <c r="AX176" s="134">
        <f t="shared" si="346"/>
        <v>0</v>
      </c>
      <c r="AY176" s="134">
        <f t="shared" si="346"/>
        <v>0</v>
      </c>
      <c r="AZ176" s="134">
        <f t="shared" si="346"/>
        <v>0</v>
      </c>
      <c r="BA176" s="134">
        <f t="shared" si="346"/>
        <v>0</v>
      </c>
      <c r="BB176" s="134">
        <f t="shared" si="346"/>
        <v>0</v>
      </c>
      <c r="BC176" s="134">
        <f t="shared" si="346"/>
        <v>0</v>
      </c>
      <c r="BD176" s="134">
        <f t="shared" si="346"/>
        <v>0</v>
      </c>
      <c r="BE176" s="134">
        <f t="shared" si="346"/>
        <v>0</v>
      </c>
      <c r="BF176" s="134">
        <f t="shared" si="346"/>
        <v>0</v>
      </c>
      <c r="BG176" s="134">
        <f t="shared" si="346"/>
        <v>0</v>
      </c>
      <c r="BH176" s="134">
        <f t="shared" si="346"/>
        <v>0</v>
      </c>
      <c r="BI176" s="134">
        <f t="shared" si="346"/>
        <v>0</v>
      </c>
      <c r="BJ176" s="134">
        <f t="shared" si="346"/>
        <v>0</v>
      </c>
      <c r="BK176" s="134">
        <f t="shared" si="346"/>
        <v>0</v>
      </c>
      <c r="BL176" s="134">
        <f t="shared" si="346"/>
        <v>0</v>
      </c>
      <c r="BM176" s="134">
        <f t="shared" si="346"/>
        <v>0</v>
      </c>
      <c r="BN176" s="134">
        <f t="shared" si="346"/>
        <v>0</v>
      </c>
      <c r="BO176" s="134">
        <f t="shared" si="346"/>
        <v>0</v>
      </c>
      <c r="BP176" s="134">
        <f t="shared" si="346"/>
        <v>0</v>
      </c>
      <c r="BQ176" s="134">
        <f t="shared" si="346"/>
        <v>0</v>
      </c>
      <c r="BR176" s="134">
        <f t="shared" si="346"/>
        <v>0</v>
      </c>
      <c r="BS176" s="134">
        <f t="shared" si="346"/>
        <v>0</v>
      </c>
      <c r="BT176" s="134">
        <f t="shared" si="346"/>
        <v>0</v>
      </c>
      <c r="BU176" s="134">
        <f t="shared" si="346"/>
        <v>0</v>
      </c>
      <c r="BV176" s="134">
        <f t="shared" si="346"/>
        <v>0</v>
      </c>
      <c r="BW176" s="134">
        <f t="shared" si="346"/>
        <v>0</v>
      </c>
      <c r="BX176" s="134">
        <f t="shared" si="346"/>
        <v>0</v>
      </c>
      <c r="BY176" s="134">
        <f t="shared" si="346"/>
        <v>0</v>
      </c>
      <c r="BZ176" s="134">
        <f t="shared" si="346"/>
        <v>0</v>
      </c>
      <c r="CA176" s="134">
        <f t="shared" si="346"/>
        <v>0</v>
      </c>
      <c r="CB176" s="134">
        <f t="shared" si="346"/>
        <v>0</v>
      </c>
      <c r="CC176" s="134">
        <f t="shared" si="346"/>
        <v>0</v>
      </c>
      <c r="CD176" s="134">
        <f t="shared" ref="CD176:DM176" si="347">SUM(CD175:CD175)</f>
        <v>0</v>
      </c>
      <c r="CE176" s="134">
        <f t="shared" si="347"/>
        <v>0</v>
      </c>
      <c r="CF176" s="134">
        <f t="shared" si="347"/>
        <v>0</v>
      </c>
      <c r="CG176" s="134">
        <f t="shared" si="347"/>
        <v>0</v>
      </c>
      <c r="CH176" s="134">
        <f t="shared" si="347"/>
        <v>0</v>
      </c>
      <c r="CI176" s="134">
        <f t="shared" si="347"/>
        <v>0</v>
      </c>
      <c r="CJ176" s="134">
        <f t="shared" si="347"/>
        <v>0</v>
      </c>
      <c r="CK176" s="134">
        <f t="shared" si="347"/>
        <v>0</v>
      </c>
      <c r="CL176" s="134">
        <f t="shared" si="347"/>
        <v>0</v>
      </c>
      <c r="CM176" s="134">
        <f t="shared" si="347"/>
        <v>0</v>
      </c>
      <c r="CN176" s="134">
        <f t="shared" si="347"/>
        <v>0</v>
      </c>
      <c r="CO176" s="134">
        <f t="shared" si="347"/>
        <v>0</v>
      </c>
      <c r="CP176" s="134">
        <f t="shared" si="347"/>
        <v>0</v>
      </c>
      <c r="CQ176" s="134">
        <f t="shared" si="347"/>
        <v>0</v>
      </c>
      <c r="CR176" s="134">
        <f t="shared" si="347"/>
        <v>0</v>
      </c>
      <c r="CS176" s="134">
        <f t="shared" si="347"/>
        <v>0</v>
      </c>
      <c r="CT176" s="134">
        <f t="shared" si="347"/>
        <v>0</v>
      </c>
      <c r="CU176" s="134">
        <f t="shared" si="347"/>
        <v>0</v>
      </c>
      <c r="CV176" s="134">
        <f t="shared" si="347"/>
        <v>0</v>
      </c>
      <c r="CW176" s="134">
        <f t="shared" si="347"/>
        <v>0</v>
      </c>
      <c r="CX176" s="134">
        <f t="shared" si="347"/>
        <v>0</v>
      </c>
      <c r="CY176" s="134">
        <f t="shared" si="347"/>
        <v>0</v>
      </c>
      <c r="CZ176" s="134">
        <f t="shared" si="347"/>
        <v>0</v>
      </c>
      <c r="DA176" s="134">
        <f t="shared" si="347"/>
        <v>0</v>
      </c>
      <c r="DB176" s="134">
        <f t="shared" si="347"/>
        <v>0</v>
      </c>
      <c r="DC176" s="134">
        <f t="shared" si="347"/>
        <v>0</v>
      </c>
      <c r="DD176" s="134">
        <f t="shared" si="347"/>
        <v>0</v>
      </c>
      <c r="DE176" s="134">
        <f t="shared" si="347"/>
        <v>0</v>
      </c>
      <c r="DF176" s="134">
        <f t="shared" si="347"/>
        <v>0</v>
      </c>
      <c r="DG176" s="134">
        <f t="shared" si="347"/>
        <v>0</v>
      </c>
      <c r="DH176" s="134">
        <f t="shared" si="347"/>
        <v>0</v>
      </c>
      <c r="DI176" s="134">
        <f t="shared" si="347"/>
        <v>0</v>
      </c>
      <c r="DJ176" s="134">
        <f t="shared" si="347"/>
        <v>0</v>
      </c>
      <c r="DK176" s="134">
        <f t="shared" si="347"/>
        <v>0</v>
      </c>
      <c r="DL176" s="134">
        <f t="shared" si="347"/>
        <v>0</v>
      </c>
      <c r="DM176" s="134">
        <f t="shared" si="347"/>
        <v>0</v>
      </c>
      <c r="DN176" s="135">
        <f t="shared" si="320"/>
        <v>1500</v>
      </c>
      <c r="DO176" s="135">
        <f t="shared" si="321"/>
        <v>0</v>
      </c>
    </row>
    <row r="177" spans="1:119" s="87" customFormat="1" ht="13.5" customHeight="1" x14ac:dyDescent="0.25">
      <c r="A177" s="64">
        <v>45906</v>
      </c>
      <c r="B177" s="65">
        <v>4181</v>
      </c>
      <c r="C177" s="65">
        <v>6751</v>
      </c>
      <c r="D177" s="66" t="s">
        <v>324</v>
      </c>
      <c r="E177" s="67" t="s">
        <v>596</v>
      </c>
      <c r="F177" s="67" t="s">
        <v>597</v>
      </c>
      <c r="G177" s="67" t="s">
        <v>327</v>
      </c>
      <c r="H177" s="68" t="s">
        <v>598</v>
      </c>
      <c r="I177" s="69"/>
      <c r="J177" s="66" t="s">
        <v>329</v>
      </c>
      <c r="K177" s="70">
        <v>1</v>
      </c>
      <c r="L177" s="70">
        <v>30</v>
      </c>
      <c r="M177" s="71">
        <f t="shared" ref="M177" si="348">K177*L177</f>
        <v>30</v>
      </c>
      <c r="N177" s="66"/>
      <c r="O177" s="72" t="s">
        <v>148</v>
      </c>
      <c r="P177" s="73">
        <f>M177/1.12*0.02</f>
        <v>0.5357142857142857</v>
      </c>
      <c r="Q177" s="74">
        <f t="shared" ref="Q177" si="349">M177/1.12*0.12</f>
        <v>3.214285714285714</v>
      </c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75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75"/>
      <c r="AQ177" s="66"/>
      <c r="AR177" s="66"/>
      <c r="AS177" s="66"/>
      <c r="AT177" s="75">
        <f>M177+P177-Q177</f>
        <v>27.321428571428569</v>
      </c>
      <c r="AU177" s="66"/>
      <c r="AV177" s="66"/>
      <c r="AW177" s="66"/>
      <c r="AX177" s="66"/>
      <c r="AY177" s="66"/>
      <c r="AZ177" s="75"/>
      <c r="BA177" s="66"/>
      <c r="BB177" s="75"/>
      <c r="BC177" s="66"/>
      <c r="BD177" s="66"/>
      <c r="BE177" s="66"/>
      <c r="BF177" s="66"/>
      <c r="BG177" s="66"/>
      <c r="BH177" s="66"/>
      <c r="BI177" s="66"/>
      <c r="BJ177" s="66"/>
      <c r="BK177" s="66"/>
      <c r="BL177" s="66"/>
      <c r="BM177" s="66"/>
      <c r="BN177" s="66"/>
      <c r="BO177" s="66"/>
      <c r="BP177" s="66"/>
      <c r="BQ177" s="66"/>
      <c r="BR177" s="66"/>
      <c r="BS177" s="66"/>
      <c r="BT177" s="66"/>
      <c r="BU177" s="75"/>
      <c r="BV177" s="66"/>
      <c r="BW177" s="66"/>
      <c r="BX177" s="75"/>
      <c r="BY177" s="66"/>
      <c r="BZ177" s="75"/>
      <c r="CA177" s="66"/>
      <c r="CB177" s="75"/>
      <c r="CC177" s="66"/>
      <c r="CD177" s="66"/>
      <c r="CE177" s="66"/>
      <c r="CF177" s="66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75"/>
      <c r="CT177" s="66"/>
      <c r="CU177" s="66"/>
      <c r="CV177" s="66"/>
      <c r="CW177" s="66"/>
      <c r="CX177" s="66"/>
      <c r="CY177" s="75"/>
      <c r="CZ177" s="66"/>
      <c r="DA177" s="75"/>
      <c r="DB177" s="75"/>
      <c r="DC177" s="75"/>
      <c r="DD177" s="75"/>
      <c r="DE177" s="75"/>
      <c r="DF177" s="75"/>
      <c r="DG177" s="66"/>
      <c r="DH177" s="75"/>
      <c r="DI177" s="66"/>
      <c r="DJ177" s="66"/>
      <c r="DK177" s="66"/>
      <c r="DL177" s="66"/>
      <c r="DM177" s="66"/>
      <c r="DN177" s="76">
        <f t="shared" si="320"/>
        <v>30</v>
      </c>
      <c r="DO177" s="76">
        <f t="shared" si="321"/>
        <v>0</v>
      </c>
    </row>
    <row r="178" spans="1:119" ht="13.5" customHeight="1" x14ac:dyDescent="0.25">
      <c r="A178" s="80"/>
      <c r="B178" s="81"/>
      <c r="C178" s="82"/>
      <c r="D178" s="83"/>
      <c r="E178" s="83"/>
      <c r="F178" s="83"/>
      <c r="G178" s="83"/>
      <c r="H178" s="84"/>
      <c r="I178" s="81"/>
      <c r="J178" s="83"/>
      <c r="K178" s="85"/>
      <c r="L178" s="85"/>
      <c r="M178" s="86">
        <f>SUM(M177:M177)</f>
        <v>30</v>
      </c>
      <c r="N178" s="86"/>
      <c r="O178" s="85" t="s">
        <v>148</v>
      </c>
      <c r="P178" s="86">
        <f t="shared" ref="P178:CA178" si="350">SUM(P177:P177)</f>
        <v>0.5357142857142857</v>
      </c>
      <c r="Q178" s="86">
        <f t="shared" si="350"/>
        <v>3.214285714285714</v>
      </c>
      <c r="R178" s="86">
        <f t="shared" si="350"/>
        <v>0</v>
      </c>
      <c r="S178" s="86">
        <f t="shared" si="350"/>
        <v>0</v>
      </c>
      <c r="T178" s="86">
        <f t="shared" si="350"/>
        <v>0</v>
      </c>
      <c r="U178" s="86">
        <f t="shared" si="350"/>
        <v>0</v>
      </c>
      <c r="V178" s="86">
        <f t="shared" si="350"/>
        <v>0</v>
      </c>
      <c r="W178" s="86">
        <f t="shared" si="350"/>
        <v>0</v>
      </c>
      <c r="X178" s="86">
        <f t="shared" si="350"/>
        <v>0</v>
      </c>
      <c r="Y178" s="86">
        <f t="shared" si="350"/>
        <v>0</v>
      </c>
      <c r="Z178" s="86">
        <f t="shared" si="350"/>
        <v>0</v>
      </c>
      <c r="AA178" s="86">
        <f t="shared" si="350"/>
        <v>0</v>
      </c>
      <c r="AB178" s="86">
        <f t="shared" si="350"/>
        <v>0</v>
      </c>
      <c r="AC178" s="86">
        <f t="shared" si="350"/>
        <v>0</v>
      </c>
      <c r="AD178" s="86">
        <f t="shared" si="350"/>
        <v>0</v>
      </c>
      <c r="AE178" s="86">
        <f t="shared" si="350"/>
        <v>0</v>
      </c>
      <c r="AF178" s="86">
        <f t="shared" si="350"/>
        <v>0</v>
      </c>
      <c r="AG178" s="86">
        <f t="shared" si="350"/>
        <v>0</v>
      </c>
      <c r="AH178" s="86">
        <f t="shared" si="350"/>
        <v>0</v>
      </c>
      <c r="AI178" s="86">
        <f t="shared" si="350"/>
        <v>0</v>
      </c>
      <c r="AJ178" s="86">
        <f t="shared" si="350"/>
        <v>0</v>
      </c>
      <c r="AK178" s="86">
        <f t="shared" si="350"/>
        <v>0</v>
      </c>
      <c r="AL178" s="86">
        <f t="shared" si="350"/>
        <v>0</v>
      </c>
      <c r="AM178" s="86">
        <f t="shared" si="350"/>
        <v>0</v>
      </c>
      <c r="AN178" s="86">
        <f t="shared" si="350"/>
        <v>0</v>
      </c>
      <c r="AO178" s="86">
        <f t="shared" si="350"/>
        <v>0</v>
      </c>
      <c r="AP178" s="86">
        <f t="shared" si="350"/>
        <v>0</v>
      </c>
      <c r="AQ178" s="86">
        <f t="shared" si="350"/>
        <v>0</v>
      </c>
      <c r="AR178" s="86">
        <f t="shared" si="350"/>
        <v>0</v>
      </c>
      <c r="AS178" s="86">
        <f t="shared" si="350"/>
        <v>0</v>
      </c>
      <c r="AT178" s="86">
        <f t="shared" si="350"/>
        <v>27.321428571428569</v>
      </c>
      <c r="AU178" s="86">
        <f t="shared" si="350"/>
        <v>0</v>
      </c>
      <c r="AV178" s="86">
        <f t="shared" si="350"/>
        <v>0</v>
      </c>
      <c r="AW178" s="86">
        <f t="shared" si="350"/>
        <v>0</v>
      </c>
      <c r="AX178" s="86">
        <f t="shared" si="350"/>
        <v>0</v>
      </c>
      <c r="AY178" s="86">
        <f t="shared" si="350"/>
        <v>0</v>
      </c>
      <c r="AZ178" s="86">
        <f t="shared" si="350"/>
        <v>0</v>
      </c>
      <c r="BA178" s="86">
        <f t="shared" si="350"/>
        <v>0</v>
      </c>
      <c r="BB178" s="86">
        <f t="shared" si="350"/>
        <v>0</v>
      </c>
      <c r="BC178" s="86">
        <f t="shared" si="350"/>
        <v>0</v>
      </c>
      <c r="BD178" s="86">
        <f t="shared" si="350"/>
        <v>0</v>
      </c>
      <c r="BE178" s="86">
        <f t="shared" si="350"/>
        <v>0</v>
      </c>
      <c r="BF178" s="86">
        <f t="shared" si="350"/>
        <v>0</v>
      </c>
      <c r="BG178" s="86">
        <f t="shared" si="350"/>
        <v>0</v>
      </c>
      <c r="BH178" s="86">
        <f t="shared" si="350"/>
        <v>0</v>
      </c>
      <c r="BI178" s="86">
        <f t="shared" si="350"/>
        <v>0</v>
      </c>
      <c r="BJ178" s="86">
        <f t="shared" si="350"/>
        <v>0</v>
      </c>
      <c r="BK178" s="86">
        <f t="shared" si="350"/>
        <v>0</v>
      </c>
      <c r="BL178" s="86">
        <f t="shared" si="350"/>
        <v>0</v>
      </c>
      <c r="BM178" s="86">
        <f t="shared" si="350"/>
        <v>0</v>
      </c>
      <c r="BN178" s="86">
        <f t="shared" si="350"/>
        <v>0</v>
      </c>
      <c r="BO178" s="86">
        <f t="shared" si="350"/>
        <v>0</v>
      </c>
      <c r="BP178" s="86">
        <f t="shared" si="350"/>
        <v>0</v>
      </c>
      <c r="BQ178" s="86">
        <f t="shared" si="350"/>
        <v>0</v>
      </c>
      <c r="BR178" s="86">
        <f t="shared" si="350"/>
        <v>0</v>
      </c>
      <c r="BS178" s="86">
        <f t="shared" si="350"/>
        <v>0</v>
      </c>
      <c r="BT178" s="86">
        <f t="shared" si="350"/>
        <v>0</v>
      </c>
      <c r="BU178" s="86">
        <f t="shared" si="350"/>
        <v>0</v>
      </c>
      <c r="BV178" s="86">
        <f t="shared" si="350"/>
        <v>0</v>
      </c>
      <c r="BW178" s="86">
        <f t="shared" si="350"/>
        <v>0</v>
      </c>
      <c r="BX178" s="86">
        <f t="shared" si="350"/>
        <v>0</v>
      </c>
      <c r="BY178" s="86">
        <f t="shared" si="350"/>
        <v>0</v>
      </c>
      <c r="BZ178" s="86">
        <f t="shared" si="350"/>
        <v>0</v>
      </c>
      <c r="CA178" s="86">
        <f t="shared" si="350"/>
        <v>0</v>
      </c>
      <c r="CB178" s="86">
        <f t="shared" ref="CB178:DM178" si="351">SUM(CB177:CB177)</f>
        <v>0</v>
      </c>
      <c r="CC178" s="86">
        <f t="shared" si="351"/>
        <v>0</v>
      </c>
      <c r="CD178" s="86">
        <f t="shared" si="351"/>
        <v>0</v>
      </c>
      <c r="CE178" s="86">
        <f t="shared" si="351"/>
        <v>0</v>
      </c>
      <c r="CF178" s="86">
        <f t="shared" si="351"/>
        <v>0</v>
      </c>
      <c r="CG178" s="86">
        <f t="shared" si="351"/>
        <v>0</v>
      </c>
      <c r="CH178" s="86">
        <f t="shared" si="351"/>
        <v>0</v>
      </c>
      <c r="CI178" s="86">
        <f t="shared" si="351"/>
        <v>0</v>
      </c>
      <c r="CJ178" s="86">
        <f t="shared" si="351"/>
        <v>0</v>
      </c>
      <c r="CK178" s="86">
        <f t="shared" si="351"/>
        <v>0</v>
      </c>
      <c r="CL178" s="86">
        <f t="shared" si="351"/>
        <v>0</v>
      </c>
      <c r="CM178" s="86">
        <f t="shared" si="351"/>
        <v>0</v>
      </c>
      <c r="CN178" s="86">
        <f t="shared" si="351"/>
        <v>0</v>
      </c>
      <c r="CO178" s="86">
        <f t="shared" si="351"/>
        <v>0</v>
      </c>
      <c r="CP178" s="86">
        <f t="shared" si="351"/>
        <v>0</v>
      </c>
      <c r="CQ178" s="86">
        <f t="shared" si="351"/>
        <v>0</v>
      </c>
      <c r="CR178" s="86">
        <f t="shared" si="351"/>
        <v>0</v>
      </c>
      <c r="CS178" s="86">
        <f t="shared" si="351"/>
        <v>0</v>
      </c>
      <c r="CT178" s="86">
        <f t="shared" si="351"/>
        <v>0</v>
      </c>
      <c r="CU178" s="86">
        <f t="shared" si="351"/>
        <v>0</v>
      </c>
      <c r="CV178" s="86">
        <f t="shared" si="351"/>
        <v>0</v>
      </c>
      <c r="CW178" s="86">
        <f t="shared" si="351"/>
        <v>0</v>
      </c>
      <c r="CX178" s="86">
        <f t="shared" si="351"/>
        <v>0</v>
      </c>
      <c r="CY178" s="86">
        <f t="shared" si="351"/>
        <v>0</v>
      </c>
      <c r="CZ178" s="86">
        <f t="shared" si="351"/>
        <v>0</v>
      </c>
      <c r="DA178" s="86">
        <f t="shared" si="351"/>
        <v>0</v>
      </c>
      <c r="DB178" s="86">
        <f t="shared" si="351"/>
        <v>0</v>
      </c>
      <c r="DC178" s="86">
        <f t="shared" si="351"/>
        <v>0</v>
      </c>
      <c r="DD178" s="86">
        <f t="shared" si="351"/>
        <v>0</v>
      </c>
      <c r="DE178" s="86">
        <f t="shared" si="351"/>
        <v>0</v>
      </c>
      <c r="DF178" s="86">
        <f t="shared" si="351"/>
        <v>0</v>
      </c>
      <c r="DG178" s="86">
        <f t="shared" si="351"/>
        <v>0</v>
      </c>
      <c r="DH178" s="86">
        <f t="shared" si="351"/>
        <v>0</v>
      </c>
      <c r="DI178" s="86">
        <f t="shared" si="351"/>
        <v>0</v>
      </c>
      <c r="DJ178" s="86">
        <f t="shared" si="351"/>
        <v>0</v>
      </c>
      <c r="DK178" s="86">
        <f t="shared" si="351"/>
        <v>0</v>
      </c>
      <c r="DL178" s="86">
        <f t="shared" si="351"/>
        <v>0</v>
      </c>
      <c r="DM178" s="86">
        <f t="shared" si="351"/>
        <v>0</v>
      </c>
      <c r="DN178" s="76">
        <f t="shared" si="320"/>
        <v>30</v>
      </c>
      <c r="DO178" s="76">
        <f t="shared" si="321"/>
        <v>0</v>
      </c>
    </row>
    <row r="179" spans="1:119" s="87" customFormat="1" ht="13.5" customHeight="1" x14ac:dyDescent="0.25">
      <c r="A179" s="64">
        <v>45906</v>
      </c>
      <c r="B179" s="65">
        <v>4181</v>
      </c>
      <c r="C179" s="65">
        <v>6752</v>
      </c>
      <c r="D179" s="66" t="s">
        <v>324</v>
      </c>
      <c r="E179" s="67" t="s">
        <v>337</v>
      </c>
      <c r="F179" s="67" t="s">
        <v>599</v>
      </c>
      <c r="G179" s="67" t="s">
        <v>338</v>
      </c>
      <c r="H179" s="68" t="s">
        <v>600</v>
      </c>
      <c r="I179" s="69"/>
      <c r="J179" s="66" t="s">
        <v>601</v>
      </c>
      <c r="K179" s="70">
        <v>4</v>
      </c>
      <c r="L179" s="70">
        <v>11.75</v>
      </c>
      <c r="M179" s="71">
        <f t="shared" ref="M179" si="352">K179*L179</f>
        <v>47</v>
      </c>
      <c r="N179" s="66"/>
      <c r="O179" s="72" t="s">
        <v>148</v>
      </c>
      <c r="P179" s="73">
        <f t="shared" ref="P179" si="353">M179/1.12*0.01</f>
        <v>0.4196428571428571</v>
      </c>
      <c r="Q179" s="74">
        <f t="shared" ref="Q179" si="354">M179/1.12*0.12</f>
        <v>5.0357142857142847</v>
      </c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75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75"/>
      <c r="AQ179" s="66"/>
      <c r="AR179" s="66"/>
      <c r="AS179" s="66"/>
      <c r="AT179" s="75"/>
      <c r="AU179" s="66"/>
      <c r="AV179" s="66"/>
      <c r="AW179" s="66"/>
      <c r="AX179" s="66"/>
      <c r="AY179" s="66"/>
      <c r="AZ179" s="75"/>
      <c r="BA179" s="66"/>
      <c r="BB179" s="75"/>
      <c r="BC179" s="66"/>
      <c r="BD179" s="66"/>
      <c r="BE179" s="66"/>
      <c r="BF179" s="66"/>
      <c r="BG179" s="66"/>
      <c r="BH179" s="66"/>
      <c r="BI179" s="66"/>
      <c r="BJ179" s="66"/>
      <c r="BK179" s="66"/>
      <c r="BL179" s="66"/>
      <c r="BM179" s="66"/>
      <c r="BN179" s="66"/>
      <c r="BO179" s="75">
        <f>M179+P179-Q179</f>
        <v>42.383928571428569</v>
      </c>
      <c r="BP179" s="66"/>
      <c r="BQ179" s="66"/>
      <c r="BR179" s="66"/>
      <c r="BS179" s="66"/>
      <c r="BT179" s="66"/>
      <c r="BU179" s="75"/>
      <c r="BV179" s="66"/>
      <c r="BW179" s="66"/>
      <c r="BX179" s="75"/>
      <c r="BY179" s="66"/>
      <c r="BZ179" s="75"/>
      <c r="CA179" s="66"/>
      <c r="CB179" s="75"/>
      <c r="CC179" s="66"/>
      <c r="CD179" s="66"/>
      <c r="CE179" s="66"/>
      <c r="CF179" s="66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75"/>
      <c r="CT179" s="66"/>
      <c r="CU179" s="66"/>
      <c r="CV179" s="66"/>
      <c r="CW179" s="66"/>
      <c r="CX179" s="66"/>
      <c r="CY179" s="75"/>
      <c r="CZ179" s="66"/>
      <c r="DA179" s="75"/>
      <c r="DB179" s="75"/>
      <c r="DC179" s="75"/>
      <c r="DD179" s="75"/>
      <c r="DE179" s="75"/>
      <c r="DF179" s="75"/>
      <c r="DG179" s="66"/>
      <c r="DH179" s="75"/>
      <c r="DI179" s="66"/>
      <c r="DJ179" s="66"/>
      <c r="DK179" s="66"/>
      <c r="DL179" s="66"/>
      <c r="DM179" s="66"/>
      <c r="DN179" s="76">
        <f t="shared" si="320"/>
        <v>47</v>
      </c>
      <c r="DO179" s="76">
        <f t="shared" si="321"/>
        <v>0</v>
      </c>
    </row>
    <row r="180" spans="1:119" ht="13.5" customHeight="1" x14ac:dyDescent="0.25">
      <c r="A180" s="80"/>
      <c r="B180" s="81"/>
      <c r="C180" s="82"/>
      <c r="D180" s="83"/>
      <c r="E180" s="83"/>
      <c r="F180" s="83"/>
      <c r="G180" s="83"/>
      <c r="H180" s="84"/>
      <c r="I180" s="81"/>
      <c r="J180" s="83"/>
      <c r="K180" s="85"/>
      <c r="L180" s="85"/>
      <c r="M180" s="86">
        <f>SUM(M179:M179)</f>
        <v>47</v>
      </c>
      <c r="N180" s="86"/>
      <c r="O180" s="85" t="s">
        <v>148</v>
      </c>
      <c r="P180" s="86">
        <f t="shared" ref="P180:CA180" si="355">SUM(P179:P179)</f>
        <v>0.4196428571428571</v>
      </c>
      <c r="Q180" s="86">
        <f t="shared" si="355"/>
        <v>5.0357142857142847</v>
      </c>
      <c r="R180" s="86">
        <f t="shared" si="355"/>
        <v>0</v>
      </c>
      <c r="S180" s="86">
        <f t="shared" si="355"/>
        <v>0</v>
      </c>
      <c r="T180" s="86">
        <f t="shared" si="355"/>
        <v>0</v>
      </c>
      <c r="U180" s="86">
        <f t="shared" si="355"/>
        <v>0</v>
      </c>
      <c r="V180" s="86">
        <f t="shared" si="355"/>
        <v>0</v>
      </c>
      <c r="W180" s="86">
        <f t="shared" si="355"/>
        <v>0</v>
      </c>
      <c r="X180" s="86">
        <f t="shared" si="355"/>
        <v>0</v>
      </c>
      <c r="Y180" s="86">
        <f t="shared" si="355"/>
        <v>0</v>
      </c>
      <c r="Z180" s="86">
        <f t="shared" si="355"/>
        <v>0</v>
      </c>
      <c r="AA180" s="86">
        <f t="shared" si="355"/>
        <v>0</v>
      </c>
      <c r="AB180" s="86">
        <f t="shared" si="355"/>
        <v>0</v>
      </c>
      <c r="AC180" s="86">
        <f t="shared" si="355"/>
        <v>0</v>
      </c>
      <c r="AD180" s="86">
        <f t="shared" si="355"/>
        <v>0</v>
      </c>
      <c r="AE180" s="86">
        <f t="shared" si="355"/>
        <v>0</v>
      </c>
      <c r="AF180" s="86">
        <f t="shared" si="355"/>
        <v>0</v>
      </c>
      <c r="AG180" s="86">
        <f t="shared" si="355"/>
        <v>0</v>
      </c>
      <c r="AH180" s="86">
        <f t="shared" si="355"/>
        <v>0</v>
      </c>
      <c r="AI180" s="86">
        <f t="shared" si="355"/>
        <v>0</v>
      </c>
      <c r="AJ180" s="86">
        <f t="shared" si="355"/>
        <v>0</v>
      </c>
      <c r="AK180" s="86">
        <f t="shared" si="355"/>
        <v>0</v>
      </c>
      <c r="AL180" s="86">
        <f t="shared" si="355"/>
        <v>0</v>
      </c>
      <c r="AM180" s="86">
        <f t="shared" si="355"/>
        <v>0</v>
      </c>
      <c r="AN180" s="86">
        <f t="shared" si="355"/>
        <v>0</v>
      </c>
      <c r="AO180" s="86">
        <f t="shared" si="355"/>
        <v>0</v>
      </c>
      <c r="AP180" s="86">
        <f t="shared" si="355"/>
        <v>0</v>
      </c>
      <c r="AQ180" s="86">
        <f t="shared" si="355"/>
        <v>0</v>
      </c>
      <c r="AR180" s="86">
        <f t="shared" si="355"/>
        <v>0</v>
      </c>
      <c r="AS180" s="86">
        <f t="shared" si="355"/>
        <v>0</v>
      </c>
      <c r="AT180" s="86">
        <f t="shared" si="355"/>
        <v>0</v>
      </c>
      <c r="AU180" s="86">
        <f t="shared" si="355"/>
        <v>0</v>
      </c>
      <c r="AV180" s="86">
        <f t="shared" si="355"/>
        <v>0</v>
      </c>
      <c r="AW180" s="86">
        <f t="shared" si="355"/>
        <v>0</v>
      </c>
      <c r="AX180" s="86">
        <f t="shared" si="355"/>
        <v>0</v>
      </c>
      <c r="AY180" s="86">
        <f t="shared" si="355"/>
        <v>0</v>
      </c>
      <c r="AZ180" s="86">
        <f t="shared" si="355"/>
        <v>0</v>
      </c>
      <c r="BA180" s="86">
        <f t="shared" si="355"/>
        <v>0</v>
      </c>
      <c r="BB180" s="86">
        <f t="shared" si="355"/>
        <v>0</v>
      </c>
      <c r="BC180" s="86">
        <f t="shared" si="355"/>
        <v>0</v>
      </c>
      <c r="BD180" s="86">
        <f t="shared" si="355"/>
        <v>0</v>
      </c>
      <c r="BE180" s="86">
        <f t="shared" si="355"/>
        <v>0</v>
      </c>
      <c r="BF180" s="86">
        <f t="shared" si="355"/>
        <v>0</v>
      </c>
      <c r="BG180" s="86">
        <f t="shared" si="355"/>
        <v>0</v>
      </c>
      <c r="BH180" s="86">
        <f t="shared" si="355"/>
        <v>0</v>
      </c>
      <c r="BI180" s="86">
        <f t="shared" si="355"/>
        <v>0</v>
      </c>
      <c r="BJ180" s="86">
        <f t="shared" si="355"/>
        <v>0</v>
      </c>
      <c r="BK180" s="86">
        <f t="shared" si="355"/>
        <v>0</v>
      </c>
      <c r="BL180" s="86">
        <f t="shared" si="355"/>
        <v>0</v>
      </c>
      <c r="BM180" s="86">
        <f t="shared" si="355"/>
        <v>0</v>
      </c>
      <c r="BN180" s="86">
        <f t="shared" si="355"/>
        <v>0</v>
      </c>
      <c r="BO180" s="86">
        <f t="shared" si="355"/>
        <v>42.383928571428569</v>
      </c>
      <c r="BP180" s="86">
        <f t="shared" si="355"/>
        <v>0</v>
      </c>
      <c r="BQ180" s="86">
        <f t="shared" si="355"/>
        <v>0</v>
      </c>
      <c r="BR180" s="86">
        <f t="shared" si="355"/>
        <v>0</v>
      </c>
      <c r="BS180" s="86">
        <f t="shared" si="355"/>
        <v>0</v>
      </c>
      <c r="BT180" s="86">
        <f t="shared" si="355"/>
        <v>0</v>
      </c>
      <c r="BU180" s="86">
        <f t="shared" si="355"/>
        <v>0</v>
      </c>
      <c r="BV180" s="86">
        <f t="shared" si="355"/>
        <v>0</v>
      </c>
      <c r="BW180" s="86">
        <f t="shared" si="355"/>
        <v>0</v>
      </c>
      <c r="BX180" s="86">
        <f t="shared" si="355"/>
        <v>0</v>
      </c>
      <c r="BY180" s="86">
        <f t="shared" si="355"/>
        <v>0</v>
      </c>
      <c r="BZ180" s="86">
        <f t="shared" si="355"/>
        <v>0</v>
      </c>
      <c r="CA180" s="86">
        <f t="shared" si="355"/>
        <v>0</v>
      </c>
      <c r="CB180" s="86">
        <f t="shared" ref="CB180:DM180" si="356">SUM(CB179:CB179)</f>
        <v>0</v>
      </c>
      <c r="CC180" s="86">
        <f t="shared" si="356"/>
        <v>0</v>
      </c>
      <c r="CD180" s="86">
        <f t="shared" si="356"/>
        <v>0</v>
      </c>
      <c r="CE180" s="86">
        <f t="shared" si="356"/>
        <v>0</v>
      </c>
      <c r="CF180" s="86">
        <f t="shared" si="356"/>
        <v>0</v>
      </c>
      <c r="CG180" s="86">
        <f t="shared" si="356"/>
        <v>0</v>
      </c>
      <c r="CH180" s="86">
        <f t="shared" si="356"/>
        <v>0</v>
      </c>
      <c r="CI180" s="86">
        <f t="shared" si="356"/>
        <v>0</v>
      </c>
      <c r="CJ180" s="86">
        <f t="shared" si="356"/>
        <v>0</v>
      </c>
      <c r="CK180" s="86">
        <f t="shared" si="356"/>
        <v>0</v>
      </c>
      <c r="CL180" s="86">
        <f t="shared" si="356"/>
        <v>0</v>
      </c>
      <c r="CM180" s="86">
        <f t="shared" si="356"/>
        <v>0</v>
      </c>
      <c r="CN180" s="86">
        <f t="shared" si="356"/>
        <v>0</v>
      </c>
      <c r="CO180" s="86">
        <f t="shared" si="356"/>
        <v>0</v>
      </c>
      <c r="CP180" s="86">
        <f t="shared" si="356"/>
        <v>0</v>
      </c>
      <c r="CQ180" s="86">
        <f t="shared" si="356"/>
        <v>0</v>
      </c>
      <c r="CR180" s="86">
        <f t="shared" si="356"/>
        <v>0</v>
      </c>
      <c r="CS180" s="86">
        <f t="shared" si="356"/>
        <v>0</v>
      </c>
      <c r="CT180" s="86">
        <f t="shared" si="356"/>
        <v>0</v>
      </c>
      <c r="CU180" s="86">
        <f t="shared" si="356"/>
        <v>0</v>
      </c>
      <c r="CV180" s="86">
        <f t="shared" si="356"/>
        <v>0</v>
      </c>
      <c r="CW180" s="86">
        <f t="shared" si="356"/>
        <v>0</v>
      </c>
      <c r="CX180" s="86">
        <f t="shared" si="356"/>
        <v>0</v>
      </c>
      <c r="CY180" s="86">
        <f t="shared" si="356"/>
        <v>0</v>
      </c>
      <c r="CZ180" s="86">
        <f t="shared" si="356"/>
        <v>0</v>
      </c>
      <c r="DA180" s="86">
        <f t="shared" si="356"/>
        <v>0</v>
      </c>
      <c r="DB180" s="86">
        <f t="shared" si="356"/>
        <v>0</v>
      </c>
      <c r="DC180" s="86">
        <f t="shared" si="356"/>
        <v>0</v>
      </c>
      <c r="DD180" s="86">
        <f t="shared" si="356"/>
        <v>0</v>
      </c>
      <c r="DE180" s="86">
        <f t="shared" si="356"/>
        <v>0</v>
      </c>
      <c r="DF180" s="86">
        <f t="shared" si="356"/>
        <v>0</v>
      </c>
      <c r="DG180" s="86">
        <f t="shared" si="356"/>
        <v>0</v>
      </c>
      <c r="DH180" s="86">
        <f t="shared" si="356"/>
        <v>0</v>
      </c>
      <c r="DI180" s="86">
        <f t="shared" si="356"/>
        <v>0</v>
      </c>
      <c r="DJ180" s="86">
        <f t="shared" si="356"/>
        <v>0</v>
      </c>
      <c r="DK180" s="86">
        <f t="shared" si="356"/>
        <v>0</v>
      </c>
      <c r="DL180" s="86">
        <f t="shared" si="356"/>
        <v>0</v>
      </c>
      <c r="DM180" s="86">
        <f t="shared" si="356"/>
        <v>0</v>
      </c>
      <c r="DN180" s="76">
        <f t="shared" si="320"/>
        <v>47</v>
      </c>
      <c r="DO180" s="76">
        <f t="shared" si="321"/>
        <v>0</v>
      </c>
    </row>
    <row r="181" spans="1:119" s="87" customFormat="1" ht="13.5" customHeight="1" x14ac:dyDescent="0.25">
      <c r="A181" s="64">
        <v>45906</v>
      </c>
      <c r="B181" s="65">
        <v>4181</v>
      </c>
      <c r="C181" s="65">
        <v>6753</v>
      </c>
      <c r="D181" s="66" t="s">
        <v>324</v>
      </c>
      <c r="E181" s="67" t="s">
        <v>354</v>
      </c>
      <c r="F181" s="67" t="s">
        <v>332</v>
      </c>
      <c r="G181" s="67" t="s">
        <v>603</v>
      </c>
      <c r="H181" s="68" t="s">
        <v>604</v>
      </c>
      <c r="I181" s="69"/>
      <c r="J181" s="66" t="s">
        <v>335</v>
      </c>
      <c r="K181" s="70">
        <v>1</v>
      </c>
      <c r="L181" s="70">
        <v>450</v>
      </c>
      <c r="M181" s="71">
        <f t="shared" ref="M181" si="357">K181*L181</f>
        <v>450</v>
      </c>
      <c r="N181" s="66"/>
      <c r="O181" s="72" t="s">
        <v>304</v>
      </c>
      <c r="P181" s="73">
        <f>M181*0.01</f>
        <v>4.5</v>
      </c>
      <c r="Q181" s="74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75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75"/>
      <c r="AQ181" s="66"/>
      <c r="AR181" s="66"/>
      <c r="AS181" s="66"/>
      <c r="AT181" s="75"/>
      <c r="AU181" s="66"/>
      <c r="AV181" s="66"/>
      <c r="AW181" s="66"/>
      <c r="AX181" s="66"/>
      <c r="AY181" s="66"/>
      <c r="AZ181" s="75"/>
      <c r="BA181" s="66"/>
      <c r="BB181" s="75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75">
        <f>M181+P181-Q181</f>
        <v>454.5</v>
      </c>
      <c r="BP181" s="66"/>
      <c r="BQ181" s="66"/>
      <c r="BR181" s="66"/>
      <c r="BS181" s="66"/>
      <c r="BT181" s="66"/>
      <c r="BU181" s="75"/>
      <c r="BV181" s="66"/>
      <c r="BW181" s="66"/>
      <c r="BX181" s="75"/>
      <c r="BY181" s="66"/>
      <c r="BZ181" s="75"/>
      <c r="CA181" s="66"/>
      <c r="CB181" s="75"/>
      <c r="CC181" s="66"/>
      <c r="CD181" s="66"/>
      <c r="CE181" s="66"/>
      <c r="CF181" s="66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75"/>
      <c r="CT181" s="66"/>
      <c r="CU181" s="66"/>
      <c r="CV181" s="66"/>
      <c r="CW181" s="66"/>
      <c r="CX181" s="66"/>
      <c r="CY181" s="75"/>
      <c r="CZ181" s="66"/>
      <c r="DA181" s="75"/>
      <c r="DB181" s="75"/>
      <c r="DC181" s="75"/>
      <c r="DD181" s="75"/>
      <c r="DE181" s="75"/>
      <c r="DF181" s="75"/>
      <c r="DG181" s="66"/>
      <c r="DH181" s="75"/>
      <c r="DI181" s="66"/>
      <c r="DJ181" s="66"/>
      <c r="DK181" s="66"/>
      <c r="DL181" s="66"/>
      <c r="DM181" s="66"/>
      <c r="DN181" s="76">
        <f t="shared" si="320"/>
        <v>450</v>
      </c>
      <c r="DO181" s="76">
        <f t="shared" si="321"/>
        <v>0</v>
      </c>
    </row>
    <row r="182" spans="1:119" s="136" customFormat="1" ht="13.5" customHeight="1" x14ac:dyDescent="0.25">
      <c r="A182" s="128"/>
      <c r="B182" s="129"/>
      <c r="C182" s="130"/>
      <c r="D182" s="131"/>
      <c r="E182" s="131"/>
      <c r="F182" s="131"/>
      <c r="G182" s="131"/>
      <c r="H182" s="132"/>
      <c r="I182" s="129"/>
      <c r="J182" s="131"/>
      <c r="K182" s="133"/>
      <c r="L182" s="133"/>
      <c r="M182" s="134">
        <f>SUM(M181:M181)</f>
        <v>450</v>
      </c>
      <c r="N182" s="134">
        <f>M182+M180+M178</f>
        <v>527</v>
      </c>
      <c r="O182" s="133" t="s">
        <v>304</v>
      </c>
      <c r="P182" s="134">
        <f>SUM(P181:P181)</f>
        <v>4.5</v>
      </c>
      <c r="Q182" s="134"/>
      <c r="R182" s="134">
        <f t="shared" ref="R182:CC182" si="358">SUM(R181:R181)</f>
        <v>0</v>
      </c>
      <c r="S182" s="134">
        <f t="shared" si="358"/>
        <v>0</v>
      </c>
      <c r="T182" s="134">
        <f t="shared" si="358"/>
        <v>0</v>
      </c>
      <c r="U182" s="134">
        <f t="shared" si="358"/>
        <v>0</v>
      </c>
      <c r="V182" s="134">
        <f t="shared" si="358"/>
        <v>0</v>
      </c>
      <c r="W182" s="134">
        <f t="shared" si="358"/>
        <v>0</v>
      </c>
      <c r="X182" s="134">
        <f t="shared" si="358"/>
        <v>0</v>
      </c>
      <c r="Y182" s="134">
        <f t="shared" si="358"/>
        <v>0</v>
      </c>
      <c r="Z182" s="134">
        <f t="shared" si="358"/>
        <v>0</v>
      </c>
      <c r="AA182" s="134">
        <f t="shared" si="358"/>
        <v>0</v>
      </c>
      <c r="AB182" s="134">
        <f t="shared" si="358"/>
        <v>0</v>
      </c>
      <c r="AC182" s="134">
        <f t="shared" si="358"/>
        <v>0</v>
      </c>
      <c r="AD182" s="134">
        <f t="shared" si="358"/>
        <v>0</v>
      </c>
      <c r="AE182" s="134">
        <f t="shared" si="358"/>
        <v>0</v>
      </c>
      <c r="AF182" s="134">
        <f t="shared" si="358"/>
        <v>0</v>
      </c>
      <c r="AG182" s="134">
        <f t="shared" si="358"/>
        <v>0</v>
      </c>
      <c r="AH182" s="134">
        <f t="shared" si="358"/>
        <v>0</v>
      </c>
      <c r="AI182" s="134">
        <f t="shared" si="358"/>
        <v>0</v>
      </c>
      <c r="AJ182" s="134">
        <f t="shared" si="358"/>
        <v>0</v>
      </c>
      <c r="AK182" s="134">
        <f t="shared" si="358"/>
        <v>0</v>
      </c>
      <c r="AL182" s="134">
        <f t="shared" si="358"/>
        <v>0</v>
      </c>
      <c r="AM182" s="134">
        <f t="shared" si="358"/>
        <v>0</v>
      </c>
      <c r="AN182" s="134">
        <f t="shared" si="358"/>
        <v>0</v>
      </c>
      <c r="AO182" s="134">
        <f t="shared" si="358"/>
        <v>0</v>
      </c>
      <c r="AP182" s="134">
        <f t="shared" si="358"/>
        <v>0</v>
      </c>
      <c r="AQ182" s="134">
        <f t="shared" si="358"/>
        <v>0</v>
      </c>
      <c r="AR182" s="134">
        <f t="shared" si="358"/>
        <v>0</v>
      </c>
      <c r="AS182" s="134">
        <f t="shared" si="358"/>
        <v>0</v>
      </c>
      <c r="AT182" s="134">
        <f t="shared" si="358"/>
        <v>0</v>
      </c>
      <c r="AU182" s="134">
        <f t="shared" si="358"/>
        <v>0</v>
      </c>
      <c r="AV182" s="134">
        <f t="shared" si="358"/>
        <v>0</v>
      </c>
      <c r="AW182" s="134">
        <f t="shared" si="358"/>
        <v>0</v>
      </c>
      <c r="AX182" s="134">
        <f t="shared" si="358"/>
        <v>0</v>
      </c>
      <c r="AY182" s="134">
        <f t="shared" si="358"/>
        <v>0</v>
      </c>
      <c r="AZ182" s="134">
        <f t="shared" si="358"/>
        <v>0</v>
      </c>
      <c r="BA182" s="134">
        <f t="shared" si="358"/>
        <v>0</v>
      </c>
      <c r="BB182" s="134">
        <f t="shared" si="358"/>
        <v>0</v>
      </c>
      <c r="BC182" s="134">
        <f t="shared" si="358"/>
        <v>0</v>
      </c>
      <c r="BD182" s="134">
        <f t="shared" si="358"/>
        <v>0</v>
      </c>
      <c r="BE182" s="134">
        <f t="shared" si="358"/>
        <v>0</v>
      </c>
      <c r="BF182" s="134">
        <f t="shared" si="358"/>
        <v>0</v>
      </c>
      <c r="BG182" s="134">
        <f t="shared" si="358"/>
        <v>0</v>
      </c>
      <c r="BH182" s="134">
        <f t="shared" si="358"/>
        <v>0</v>
      </c>
      <c r="BI182" s="134">
        <f t="shared" si="358"/>
        <v>0</v>
      </c>
      <c r="BJ182" s="134">
        <f t="shared" si="358"/>
        <v>0</v>
      </c>
      <c r="BK182" s="134">
        <f t="shared" si="358"/>
        <v>0</v>
      </c>
      <c r="BL182" s="134">
        <f t="shared" si="358"/>
        <v>0</v>
      </c>
      <c r="BM182" s="134">
        <f t="shared" si="358"/>
        <v>0</v>
      </c>
      <c r="BN182" s="134">
        <f t="shared" si="358"/>
        <v>0</v>
      </c>
      <c r="BO182" s="134">
        <f t="shared" si="358"/>
        <v>454.5</v>
      </c>
      <c r="BP182" s="134">
        <f t="shared" si="358"/>
        <v>0</v>
      </c>
      <c r="BQ182" s="134">
        <f t="shared" si="358"/>
        <v>0</v>
      </c>
      <c r="BR182" s="134">
        <f t="shared" si="358"/>
        <v>0</v>
      </c>
      <c r="BS182" s="134">
        <f t="shared" si="358"/>
        <v>0</v>
      </c>
      <c r="BT182" s="134">
        <f t="shared" si="358"/>
        <v>0</v>
      </c>
      <c r="BU182" s="134">
        <f t="shared" si="358"/>
        <v>0</v>
      </c>
      <c r="BV182" s="134">
        <f t="shared" si="358"/>
        <v>0</v>
      </c>
      <c r="BW182" s="134">
        <f t="shared" si="358"/>
        <v>0</v>
      </c>
      <c r="BX182" s="134">
        <f t="shared" si="358"/>
        <v>0</v>
      </c>
      <c r="BY182" s="134">
        <f t="shared" si="358"/>
        <v>0</v>
      </c>
      <c r="BZ182" s="134">
        <f t="shared" si="358"/>
        <v>0</v>
      </c>
      <c r="CA182" s="134">
        <f t="shared" si="358"/>
        <v>0</v>
      </c>
      <c r="CB182" s="134">
        <f t="shared" si="358"/>
        <v>0</v>
      </c>
      <c r="CC182" s="134">
        <f t="shared" si="358"/>
        <v>0</v>
      </c>
      <c r="CD182" s="134">
        <f t="shared" ref="CD182:DM182" si="359">SUM(CD181:CD181)</f>
        <v>0</v>
      </c>
      <c r="CE182" s="134">
        <f t="shared" si="359"/>
        <v>0</v>
      </c>
      <c r="CF182" s="134">
        <f t="shared" si="359"/>
        <v>0</v>
      </c>
      <c r="CG182" s="134">
        <f t="shared" si="359"/>
        <v>0</v>
      </c>
      <c r="CH182" s="134">
        <f t="shared" si="359"/>
        <v>0</v>
      </c>
      <c r="CI182" s="134">
        <f t="shared" si="359"/>
        <v>0</v>
      </c>
      <c r="CJ182" s="134">
        <f t="shared" si="359"/>
        <v>0</v>
      </c>
      <c r="CK182" s="134">
        <f t="shared" si="359"/>
        <v>0</v>
      </c>
      <c r="CL182" s="134">
        <f t="shared" si="359"/>
        <v>0</v>
      </c>
      <c r="CM182" s="134">
        <f t="shared" si="359"/>
        <v>0</v>
      </c>
      <c r="CN182" s="134">
        <f t="shared" si="359"/>
        <v>0</v>
      </c>
      <c r="CO182" s="134">
        <f t="shared" si="359"/>
        <v>0</v>
      </c>
      <c r="CP182" s="134">
        <f t="shared" si="359"/>
        <v>0</v>
      </c>
      <c r="CQ182" s="134">
        <f t="shared" si="359"/>
        <v>0</v>
      </c>
      <c r="CR182" s="134">
        <f t="shared" si="359"/>
        <v>0</v>
      </c>
      <c r="CS182" s="134">
        <f t="shared" si="359"/>
        <v>0</v>
      </c>
      <c r="CT182" s="134">
        <f t="shared" si="359"/>
        <v>0</v>
      </c>
      <c r="CU182" s="134">
        <f t="shared" si="359"/>
        <v>0</v>
      </c>
      <c r="CV182" s="134">
        <f t="shared" si="359"/>
        <v>0</v>
      </c>
      <c r="CW182" s="134">
        <f t="shared" si="359"/>
        <v>0</v>
      </c>
      <c r="CX182" s="134">
        <f t="shared" si="359"/>
        <v>0</v>
      </c>
      <c r="CY182" s="134">
        <f t="shared" si="359"/>
        <v>0</v>
      </c>
      <c r="CZ182" s="134">
        <f t="shared" si="359"/>
        <v>0</v>
      </c>
      <c r="DA182" s="134">
        <f t="shared" si="359"/>
        <v>0</v>
      </c>
      <c r="DB182" s="134">
        <f t="shared" si="359"/>
        <v>0</v>
      </c>
      <c r="DC182" s="134">
        <f t="shared" si="359"/>
        <v>0</v>
      </c>
      <c r="DD182" s="134">
        <f t="shared" si="359"/>
        <v>0</v>
      </c>
      <c r="DE182" s="134">
        <f t="shared" si="359"/>
        <v>0</v>
      </c>
      <c r="DF182" s="134">
        <f t="shared" si="359"/>
        <v>0</v>
      </c>
      <c r="DG182" s="134">
        <f t="shared" si="359"/>
        <v>0</v>
      </c>
      <c r="DH182" s="134">
        <f t="shared" si="359"/>
        <v>0</v>
      </c>
      <c r="DI182" s="134">
        <f t="shared" si="359"/>
        <v>0</v>
      </c>
      <c r="DJ182" s="134">
        <f t="shared" si="359"/>
        <v>0</v>
      </c>
      <c r="DK182" s="134">
        <f t="shared" si="359"/>
        <v>0</v>
      </c>
      <c r="DL182" s="134">
        <f t="shared" si="359"/>
        <v>0</v>
      </c>
      <c r="DM182" s="134">
        <f t="shared" si="359"/>
        <v>0</v>
      </c>
      <c r="DN182" s="135">
        <f t="shared" si="320"/>
        <v>450</v>
      </c>
      <c r="DO182" s="135">
        <f t="shared" si="321"/>
        <v>0</v>
      </c>
    </row>
    <row r="183" spans="1:119" s="136" customFormat="1" ht="13.5" customHeight="1" x14ac:dyDescent="0.25">
      <c r="A183" s="64">
        <v>45908</v>
      </c>
      <c r="B183" s="65">
        <v>4183</v>
      </c>
      <c r="C183" s="65">
        <v>6754</v>
      </c>
      <c r="D183" s="66" t="s">
        <v>605</v>
      </c>
      <c r="E183" s="67" t="s">
        <v>606</v>
      </c>
      <c r="F183" s="67" t="s">
        <v>607</v>
      </c>
      <c r="G183" s="67" t="s">
        <v>608</v>
      </c>
      <c r="H183" s="68" t="s">
        <v>609</v>
      </c>
      <c r="I183" s="69" t="s">
        <v>610</v>
      </c>
      <c r="J183" s="66" t="s">
        <v>611</v>
      </c>
      <c r="K183" s="70">
        <v>4</v>
      </c>
      <c r="L183" s="70">
        <v>350</v>
      </c>
      <c r="M183" s="71">
        <f t="shared" ref="M183:M184" si="360">K183*L183</f>
        <v>1400</v>
      </c>
      <c r="N183" s="66"/>
      <c r="O183" s="72" t="s">
        <v>304</v>
      </c>
      <c r="P183" s="73">
        <f>M183*0.01</f>
        <v>14</v>
      </c>
      <c r="Q183" s="74"/>
      <c r="R183" s="75">
        <f t="shared" ref="R183:R184" si="361">M183+P183-Q183</f>
        <v>1414</v>
      </c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75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75"/>
      <c r="AQ183" s="66"/>
      <c r="AR183" s="66"/>
      <c r="AS183" s="66"/>
      <c r="AT183" s="75"/>
      <c r="AU183" s="66"/>
      <c r="AV183" s="66"/>
      <c r="AW183" s="66"/>
      <c r="AX183" s="66"/>
      <c r="AY183" s="66"/>
      <c r="AZ183" s="75"/>
      <c r="BA183" s="66"/>
      <c r="BB183" s="75"/>
      <c r="BC183" s="66"/>
      <c r="BD183" s="66"/>
      <c r="BE183" s="66"/>
      <c r="BF183" s="66"/>
      <c r="BG183" s="66"/>
      <c r="BH183" s="66"/>
      <c r="BI183" s="66"/>
      <c r="BJ183" s="66"/>
      <c r="BK183" s="66"/>
      <c r="BL183" s="66"/>
      <c r="BM183" s="66"/>
      <c r="BN183" s="66"/>
      <c r="BO183" s="66"/>
      <c r="BP183" s="66"/>
      <c r="BQ183" s="66"/>
      <c r="BR183" s="66"/>
      <c r="BS183" s="66"/>
      <c r="BT183" s="66"/>
      <c r="BU183" s="75"/>
      <c r="BV183" s="66"/>
      <c r="BW183" s="66"/>
      <c r="BX183" s="75"/>
      <c r="BY183" s="66"/>
      <c r="BZ183" s="75"/>
      <c r="CA183" s="66"/>
      <c r="CB183" s="75"/>
      <c r="CC183" s="66"/>
      <c r="CD183" s="66"/>
      <c r="CE183" s="66"/>
      <c r="CF183" s="66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75"/>
      <c r="CT183" s="66"/>
      <c r="CU183" s="66"/>
      <c r="CV183" s="66"/>
      <c r="CW183" s="66"/>
      <c r="CX183" s="66"/>
      <c r="CY183" s="75"/>
      <c r="CZ183" s="66"/>
      <c r="DA183" s="75"/>
      <c r="DB183" s="75"/>
      <c r="DC183" s="75"/>
      <c r="DD183" s="75"/>
      <c r="DE183" s="75"/>
      <c r="DF183" s="75"/>
      <c r="DG183" s="66"/>
      <c r="DH183" s="75"/>
      <c r="DI183" s="66"/>
      <c r="DJ183" s="66"/>
      <c r="DK183" s="66"/>
      <c r="DL183" s="66"/>
      <c r="DM183" s="66"/>
      <c r="DN183" s="76">
        <f t="shared" si="320"/>
        <v>1400</v>
      </c>
      <c r="DO183" s="76">
        <f t="shared" si="321"/>
        <v>0</v>
      </c>
    </row>
    <row r="184" spans="1:119" s="127" customFormat="1" ht="26.25" customHeight="1" x14ac:dyDescent="0.25">
      <c r="A184" s="64"/>
      <c r="B184" s="65"/>
      <c r="C184" s="65"/>
      <c r="D184" s="66"/>
      <c r="E184" s="77"/>
      <c r="F184" s="78"/>
      <c r="G184" s="79"/>
      <c r="H184" s="68"/>
      <c r="I184" s="69"/>
      <c r="J184" s="66" t="s">
        <v>612</v>
      </c>
      <c r="K184" s="70">
        <v>1.98</v>
      </c>
      <c r="L184" s="70">
        <v>210</v>
      </c>
      <c r="M184" s="71">
        <f t="shared" si="360"/>
        <v>415.8</v>
      </c>
      <c r="N184" s="66"/>
      <c r="O184" s="72" t="s">
        <v>304</v>
      </c>
      <c r="P184" s="73">
        <f>M184*0.01</f>
        <v>4.1580000000000004</v>
      </c>
      <c r="Q184" s="74"/>
      <c r="R184" s="75">
        <f t="shared" si="361"/>
        <v>419.95800000000003</v>
      </c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75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75"/>
      <c r="AQ184" s="66"/>
      <c r="AR184" s="66"/>
      <c r="AS184" s="66"/>
      <c r="AT184" s="75"/>
      <c r="AU184" s="66"/>
      <c r="AV184" s="66"/>
      <c r="AW184" s="66"/>
      <c r="AX184" s="66"/>
      <c r="AY184" s="66"/>
      <c r="AZ184" s="75"/>
      <c r="BA184" s="66"/>
      <c r="BB184" s="75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66"/>
      <c r="BP184" s="66"/>
      <c r="BQ184" s="66"/>
      <c r="BR184" s="66"/>
      <c r="BS184" s="66"/>
      <c r="BT184" s="66"/>
      <c r="BU184" s="75"/>
      <c r="BV184" s="66"/>
      <c r="BW184" s="66"/>
      <c r="BX184" s="75"/>
      <c r="BY184" s="66"/>
      <c r="BZ184" s="75"/>
      <c r="CA184" s="66"/>
      <c r="CB184" s="75"/>
      <c r="CC184" s="66"/>
      <c r="CD184" s="66"/>
      <c r="CE184" s="66"/>
      <c r="CF184" s="66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75"/>
      <c r="CT184" s="66"/>
      <c r="CU184" s="66"/>
      <c r="CV184" s="66"/>
      <c r="CW184" s="66"/>
      <c r="CX184" s="66"/>
      <c r="CY184" s="75"/>
      <c r="CZ184" s="66"/>
      <c r="DA184" s="75"/>
      <c r="DB184" s="75"/>
      <c r="DC184" s="75"/>
      <c r="DD184" s="75"/>
      <c r="DE184" s="75"/>
      <c r="DF184" s="75"/>
      <c r="DG184" s="66"/>
      <c r="DH184" s="75"/>
      <c r="DI184" s="66"/>
      <c r="DJ184" s="66"/>
      <c r="DK184" s="66"/>
      <c r="DL184" s="66"/>
      <c r="DM184" s="66"/>
      <c r="DN184" s="76">
        <f t="shared" si="320"/>
        <v>415.8</v>
      </c>
      <c r="DO184" s="76">
        <f t="shared" si="321"/>
        <v>0</v>
      </c>
    </row>
    <row r="185" spans="1:119" x14ac:dyDescent="0.25">
      <c r="A185" s="80"/>
      <c r="B185" s="81"/>
      <c r="C185" s="82"/>
      <c r="D185" s="83"/>
      <c r="E185" s="83"/>
      <c r="F185" s="83"/>
      <c r="G185" s="83"/>
      <c r="H185" s="84"/>
      <c r="I185" s="81"/>
      <c r="J185" s="83"/>
      <c r="K185" s="85"/>
      <c r="L185" s="85"/>
      <c r="M185" s="86">
        <f>SUM(M183:M184)</f>
        <v>1815.8</v>
      </c>
      <c r="N185" s="86"/>
      <c r="O185" s="85" t="s">
        <v>304</v>
      </c>
      <c r="P185" s="86">
        <f>SUM(P183:P184)</f>
        <v>18.158000000000001</v>
      </c>
      <c r="Q185" s="86"/>
      <c r="R185" s="86">
        <f t="shared" ref="R185:CC185" si="362">SUM(R183:R184)</f>
        <v>1833.9580000000001</v>
      </c>
      <c r="S185" s="86">
        <f t="shared" si="362"/>
        <v>0</v>
      </c>
      <c r="T185" s="86">
        <f t="shared" si="362"/>
        <v>0</v>
      </c>
      <c r="U185" s="86">
        <f t="shared" si="362"/>
        <v>0</v>
      </c>
      <c r="V185" s="86">
        <f t="shared" si="362"/>
        <v>0</v>
      </c>
      <c r="W185" s="86">
        <f t="shared" si="362"/>
        <v>0</v>
      </c>
      <c r="X185" s="86">
        <f t="shared" si="362"/>
        <v>0</v>
      </c>
      <c r="Y185" s="86">
        <f t="shared" si="362"/>
        <v>0</v>
      </c>
      <c r="Z185" s="86">
        <f t="shared" si="362"/>
        <v>0</v>
      </c>
      <c r="AA185" s="86">
        <f t="shared" si="362"/>
        <v>0</v>
      </c>
      <c r="AB185" s="86">
        <f t="shared" si="362"/>
        <v>0</v>
      </c>
      <c r="AC185" s="86">
        <f t="shared" si="362"/>
        <v>0</v>
      </c>
      <c r="AD185" s="86">
        <f t="shared" si="362"/>
        <v>0</v>
      </c>
      <c r="AE185" s="86">
        <f t="shared" si="362"/>
        <v>0</v>
      </c>
      <c r="AF185" s="86">
        <f t="shared" si="362"/>
        <v>0</v>
      </c>
      <c r="AG185" s="86">
        <f t="shared" si="362"/>
        <v>0</v>
      </c>
      <c r="AH185" s="86">
        <f t="shared" si="362"/>
        <v>0</v>
      </c>
      <c r="AI185" s="86">
        <f t="shared" si="362"/>
        <v>0</v>
      </c>
      <c r="AJ185" s="86">
        <f t="shared" si="362"/>
        <v>0</v>
      </c>
      <c r="AK185" s="86">
        <f t="shared" si="362"/>
        <v>0</v>
      </c>
      <c r="AL185" s="86">
        <f t="shared" si="362"/>
        <v>0</v>
      </c>
      <c r="AM185" s="86">
        <f t="shared" si="362"/>
        <v>0</v>
      </c>
      <c r="AN185" s="86">
        <f t="shared" si="362"/>
        <v>0</v>
      </c>
      <c r="AO185" s="86">
        <f t="shared" si="362"/>
        <v>0</v>
      </c>
      <c r="AP185" s="86">
        <f t="shared" si="362"/>
        <v>0</v>
      </c>
      <c r="AQ185" s="86">
        <f t="shared" si="362"/>
        <v>0</v>
      </c>
      <c r="AR185" s="86">
        <f t="shared" si="362"/>
        <v>0</v>
      </c>
      <c r="AS185" s="86">
        <f t="shared" si="362"/>
        <v>0</v>
      </c>
      <c r="AT185" s="86">
        <f t="shared" si="362"/>
        <v>0</v>
      </c>
      <c r="AU185" s="86">
        <f t="shared" si="362"/>
        <v>0</v>
      </c>
      <c r="AV185" s="86">
        <f t="shared" si="362"/>
        <v>0</v>
      </c>
      <c r="AW185" s="86">
        <f t="shared" si="362"/>
        <v>0</v>
      </c>
      <c r="AX185" s="86">
        <f t="shared" si="362"/>
        <v>0</v>
      </c>
      <c r="AY185" s="86">
        <f t="shared" si="362"/>
        <v>0</v>
      </c>
      <c r="AZ185" s="86">
        <f t="shared" si="362"/>
        <v>0</v>
      </c>
      <c r="BA185" s="86">
        <f t="shared" si="362"/>
        <v>0</v>
      </c>
      <c r="BB185" s="86">
        <f t="shared" si="362"/>
        <v>0</v>
      </c>
      <c r="BC185" s="86">
        <f t="shared" si="362"/>
        <v>0</v>
      </c>
      <c r="BD185" s="86">
        <f t="shared" si="362"/>
        <v>0</v>
      </c>
      <c r="BE185" s="86">
        <f t="shared" si="362"/>
        <v>0</v>
      </c>
      <c r="BF185" s="86">
        <f t="shared" si="362"/>
        <v>0</v>
      </c>
      <c r="BG185" s="86">
        <f t="shared" si="362"/>
        <v>0</v>
      </c>
      <c r="BH185" s="86">
        <f t="shared" si="362"/>
        <v>0</v>
      </c>
      <c r="BI185" s="86">
        <f t="shared" si="362"/>
        <v>0</v>
      </c>
      <c r="BJ185" s="86">
        <f t="shared" si="362"/>
        <v>0</v>
      </c>
      <c r="BK185" s="86">
        <f t="shared" si="362"/>
        <v>0</v>
      </c>
      <c r="BL185" s="86">
        <f t="shared" si="362"/>
        <v>0</v>
      </c>
      <c r="BM185" s="86">
        <f t="shared" si="362"/>
        <v>0</v>
      </c>
      <c r="BN185" s="86">
        <f t="shared" si="362"/>
        <v>0</v>
      </c>
      <c r="BO185" s="86">
        <f t="shared" si="362"/>
        <v>0</v>
      </c>
      <c r="BP185" s="86">
        <f t="shared" si="362"/>
        <v>0</v>
      </c>
      <c r="BQ185" s="86">
        <f t="shared" si="362"/>
        <v>0</v>
      </c>
      <c r="BR185" s="86">
        <f t="shared" si="362"/>
        <v>0</v>
      </c>
      <c r="BS185" s="86">
        <f t="shared" si="362"/>
        <v>0</v>
      </c>
      <c r="BT185" s="86">
        <f t="shared" si="362"/>
        <v>0</v>
      </c>
      <c r="BU185" s="86">
        <f t="shared" si="362"/>
        <v>0</v>
      </c>
      <c r="BV185" s="86">
        <f t="shared" si="362"/>
        <v>0</v>
      </c>
      <c r="BW185" s="86">
        <f t="shared" si="362"/>
        <v>0</v>
      </c>
      <c r="BX185" s="86">
        <f t="shared" si="362"/>
        <v>0</v>
      </c>
      <c r="BY185" s="86">
        <f t="shared" si="362"/>
        <v>0</v>
      </c>
      <c r="BZ185" s="86">
        <f t="shared" si="362"/>
        <v>0</v>
      </c>
      <c r="CA185" s="86">
        <f t="shared" si="362"/>
        <v>0</v>
      </c>
      <c r="CB185" s="86">
        <f t="shared" si="362"/>
        <v>0</v>
      </c>
      <c r="CC185" s="86">
        <f t="shared" si="362"/>
        <v>0</v>
      </c>
      <c r="CD185" s="86">
        <f t="shared" ref="CD185:DM185" si="363">SUM(CD183:CD184)</f>
        <v>0</v>
      </c>
      <c r="CE185" s="86">
        <f t="shared" si="363"/>
        <v>0</v>
      </c>
      <c r="CF185" s="86">
        <f t="shared" si="363"/>
        <v>0</v>
      </c>
      <c r="CG185" s="86">
        <f t="shared" si="363"/>
        <v>0</v>
      </c>
      <c r="CH185" s="86">
        <f t="shared" si="363"/>
        <v>0</v>
      </c>
      <c r="CI185" s="86">
        <f t="shared" si="363"/>
        <v>0</v>
      </c>
      <c r="CJ185" s="86">
        <f t="shared" si="363"/>
        <v>0</v>
      </c>
      <c r="CK185" s="86">
        <f t="shared" si="363"/>
        <v>0</v>
      </c>
      <c r="CL185" s="86">
        <f t="shared" si="363"/>
        <v>0</v>
      </c>
      <c r="CM185" s="86">
        <f t="shared" si="363"/>
        <v>0</v>
      </c>
      <c r="CN185" s="86">
        <f t="shared" si="363"/>
        <v>0</v>
      </c>
      <c r="CO185" s="86">
        <f t="shared" si="363"/>
        <v>0</v>
      </c>
      <c r="CP185" s="86">
        <f t="shared" si="363"/>
        <v>0</v>
      </c>
      <c r="CQ185" s="86">
        <f t="shared" si="363"/>
        <v>0</v>
      </c>
      <c r="CR185" s="86">
        <f t="shared" si="363"/>
        <v>0</v>
      </c>
      <c r="CS185" s="86">
        <f t="shared" si="363"/>
        <v>0</v>
      </c>
      <c r="CT185" s="86">
        <f t="shared" si="363"/>
        <v>0</v>
      </c>
      <c r="CU185" s="86">
        <f t="shared" si="363"/>
        <v>0</v>
      </c>
      <c r="CV185" s="86">
        <f t="shared" si="363"/>
        <v>0</v>
      </c>
      <c r="CW185" s="86">
        <f t="shared" si="363"/>
        <v>0</v>
      </c>
      <c r="CX185" s="86">
        <f t="shared" si="363"/>
        <v>0</v>
      </c>
      <c r="CY185" s="86">
        <f t="shared" si="363"/>
        <v>0</v>
      </c>
      <c r="CZ185" s="86">
        <f t="shared" si="363"/>
        <v>0</v>
      </c>
      <c r="DA185" s="86">
        <f t="shared" si="363"/>
        <v>0</v>
      </c>
      <c r="DB185" s="86">
        <f t="shared" si="363"/>
        <v>0</v>
      </c>
      <c r="DC185" s="86">
        <f t="shared" si="363"/>
        <v>0</v>
      </c>
      <c r="DD185" s="86">
        <f t="shared" si="363"/>
        <v>0</v>
      </c>
      <c r="DE185" s="86">
        <f t="shared" si="363"/>
        <v>0</v>
      </c>
      <c r="DF185" s="86">
        <f t="shared" si="363"/>
        <v>0</v>
      </c>
      <c r="DG185" s="86">
        <f t="shared" si="363"/>
        <v>0</v>
      </c>
      <c r="DH185" s="86">
        <f t="shared" si="363"/>
        <v>0</v>
      </c>
      <c r="DI185" s="86">
        <f t="shared" si="363"/>
        <v>0</v>
      </c>
      <c r="DJ185" s="86">
        <f t="shared" si="363"/>
        <v>0</v>
      </c>
      <c r="DK185" s="86">
        <f t="shared" si="363"/>
        <v>0</v>
      </c>
      <c r="DL185" s="86">
        <f t="shared" si="363"/>
        <v>0</v>
      </c>
      <c r="DM185" s="86">
        <f t="shared" si="363"/>
        <v>0</v>
      </c>
      <c r="DN185" s="76">
        <f t="shared" si="320"/>
        <v>1815.8000000000002</v>
      </c>
      <c r="DO185" s="76">
        <f t="shared" si="321"/>
        <v>0</v>
      </c>
    </row>
    <row r="186" spans="1:119" x14ac:dyDescent="0.25">
      <c r="A186" s="64">
        <v>45908</v>
      </c>
      <c r="B186" s="65">
        <v>4183</v>
      </c>
      <c r="C186" s="65">
        <v>6755</v>
      </c>
      <c r="D186" s="66" t="s">
        <v>605</v>
      </c>
      <c r="E186" s="67" t="s">
        <v>613</v>
      </c>
      <c r="F186" s="67" t="s">
        <v>614</v>
      </c>
      <c r="G186" s="67" t="s">
        <v>491</v>
      </c>
      <c r="H186" s="68" t="s">
        <v>615</v>
      </c>
      <c r="I186" s="69" t="s">
        <v>616</v>
      </c>
      <c r="J186" s="66" t="s">
        <v>617</v>
      </c>
      <c r="K186" s="70">
        <v>21</v>
      </c>
      <c r="L186" s="70">
        <v>325</v>
      </c>
      <c r="M186" s="71">
        <f t="shared" ref="M186" si="364">K186*L186</f>
        <v>6825</v>
      </c>
      <c r="N186" s="66"/>
      <c r="O186" s="72" t="s">
        <v>148</v>
      </c>
      <c r="P186" s="73">
        <f t="shared" ref="P186" si="365">M186/1.12*0.01</f>
        <v>60.937499999999993</v>
      </c>
      <c r="Q186" s="74">
        <f t="shared" ref="Q186" si="366">M186/1.12*0.12</f>
        <v>731.24999999999989</v>
      </c>
      <c r="R186" s="75">
        <f t="shared" ref="R186" si="367">M186+P186-Q186</f>
        <v>6154.6875</v>
      </c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75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75"/>
      <c r="AQ186" s="66"/>
      <c r="AR186" s="66"/>
      <c r="AS186" s="66"/>
      <c r="AT186" s="75"/>
      <c r="AU186" s="66"/>
      <c r="AV186" s="66"/>
      <c r="AW186" s="66"/>
      <c r="AX186" s="66"/>
      <c r="AY186" s="66"/>
      <c r="AZ186" s="75"/>
      <c r="BA186" s="66"/>
      <c r="BB186" s="75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66"/>
      <c r="BP186" s="66"/>
      <c r="BQ186" s="66"/>
      <c r="BR186" s="66"/>
      <c r="BS186" s="66"/>
      <c r="BT186" s="66"/>
      <c r="BU186" s="75"/>
      <c r="BV186" s="66"/>
      <c r="BW186" s="66"/>
      <c r="BX186" s="75"/>
      <c r="BY186" s="66"/>
      <c r="BZ186" s="75"/>
      <c r="CA186" s="66"/>
      <c r="CB186" s="75"/>
      <c r="CC186" s="66"/>
      <c r="CD186" s="66"/>
      <c r="CE186" s="66"/>
      <c r="CF186" s="66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75"/>
      <c r="CT186" s="66"/>
      <c r="CU186" s="66"/>
      <c r="CV186" s="66"/>
      <c r="CW186" s="66"/>
      <c r="CX186" s="66"/>
      <c r="CY186" s="75"/>
      <c r="CZ186" s="66"/>
      <c r="DA186" s="75"/>
      <c r="DB186" s="75"/>
      <c r="DC186" s="75"/>
      <c r="DD186" s="75"/>
      <c r="DE186" s="75"/>
      <c r="DF186" s="75"/>
      <c r="DG186" s="66"/>
      <c r="DH186" s="75"/>
      <c r="DI186" s="66"/>
      <c r="DJ186" s="66"/>
      <c r="DK186" s="66"/>
      <c r="DL186" s="66"/>
      <c r="DM186" s="66"/>
      <c r="DN186" s="76">
        <f t="shared" si="320"/>
        <v>6825</v>
      </c>
      <c r="DO186" s="76">
        <f t="shared" si="321"/>
        <v>0</v>
      </c>
    </row>
    <row r="187" spans="1:119" x14ac:dyDescent="0.25">
      <c r="A187" s="80"/>
      <c r="B187" s="81"/>
      <c r="C187" s="82"/>
      <c r="D187" s="83"/>
      <c r="E187" s="83"/>
      <c r="F187" s="83"/>
      <c r="G187" s="83"/>
      <c r="H187" s="84"/>
      <c r="I187" s="81"/>
      <c r="J187" s="83"/>
      <c r="K187" s="85"/>
      <c r="L187" s="85"/>
      <c r="M187" s="86">
        <f>SUM(M186:M186)</f>
        <v>6825</v>
      </c>
      <c r="N187" s="86"/>
      <c r="O187" s="85" t="s">
        <v>148</v>
      </c>
      <c r="P187" s="86">
        <f t="shared" ref="P187:CA187" si="368">SUM(P186:P186)</f>
        <v>60.937499999999993</v>
      </c>
      <c r="Q187" s="86">
        <f t="shared" si="368"/>
        <v>731.24999999999989</v>
      </c>
      <c r="R187" s="86">
        <f t="shared" si="368"/>
        <v>6154.6875</v>
      </c>
      <c r="S187" s="86">
        <f t="shared" si="368"/>
        <v>0</v>
      </c>
      <c r="T187" s="86">
        <f t="shared" si="368"/>
        <v>0</v>
      </c>
      <c r="U187" s="86">
        <f t="shared" si="368"/>
        <v>0</v>
      </c>
      <c r="V187" s="86">
        <f t="shared" si="368"/>
        <v>0</v>
      </c>
      <c r="W187" s="86">
        <f t="shared" si="368"/>
        <v>0</v>
      </c>
      <c r="X187" s="86">
        <f t="shared" si="368"/>
        <v>0</v>
      </c>
      <c r="Y187" s="86">
        <f t="shared" si="368"/>
        <v>0</v>
      </c>
      <c r="Z187" s="86">
        <f t="shared" si="368"/>
        <v>0</v>
      </c>
      <c r="AA187" s="86">
        <f t="shared" si="368"/>
        <v>0</v>
      </c>
      <c r="AB187" s="86">
        <f t="shared" si="368"/>
        <v>0</v>
      </c>
      <c r="AC187" s="86">
        <f t="shared" si="368"/>
        <v>0</v>
      </c>
      <c r="AD187" s="86">
        <f t="shared" si="368"/>
        <v>0</v>
      </c>
      <c r="AE187" s="86">
        <f t="shared" si="368"/>
        <v>0</v>
      </c>
      <c r="AF187" s="86">
        <f t="shared" si="368"/>
        <v>0</v>
      </c>
      <c r="AG187" s="86">
        <f t="shared" si="368"/>
        <v>0</v>
      </c>
      <c r="AH187" s="86">
        <f t="shared" si="368"/>
        <v>0</v>
      </c>
      <c r="AI187" s="86">
        <f t="shared" si="368"/>
        <v>0</v>
      </c>
      <c r="AJ187" s="86">
        <f t="shared" si="368"/>
        <v>0</v>
      </c>
      <c r="AK187" s="86">
        <f t="shared" si="368"/>
        <v>0</v>
      </c>
      <c r="AL187" s="86">
        <f t="shared" si="368"/>
        <v>0</v>
      </c>
      <c r="AM187" s="86">
        <f t="shared" si="368"/>
        <v>0</v>
      </c>
      <c r="AN187" s="86">
        <f t="shared" si="368"/>
        <v>0</v>
      </c>
      <c r="AO187" s="86">
        <f t="shared" si="368"/>
        <v>0</v>
      </c>
      <c r="AP187" s="86">
        <f t="shared" si="368"/>
        <v>0</v>
      </c>
      <c r="AQ187" s="86">
        <f t="shared" si="368"/>
        <v>0</v>
      </c>
      <c r="AR187" s="86">
        <f t="shared" si="368"/>
        <v>0</v>
      </c>
      <c r="AS187" s="86">
        <f t="shared" si="368"/>
        <v>0</v>
      </c>
      <c r="AT187" s="86">
        <f t="shared" si="368"/>
        <v>0</v>
      </c>
      <c r="AU187" s="86">
        <f t="shared" si="368"/>
        <v>0</v>
      </c>
      <c r="AV187" s="86">
        <f t="shared" si="368"/>
        <v>0</v>
      </c>
      <c r="AW187" s="86">
        <f t="shared" si="368"/>
        <v>0</v>
      </c>
      <c r="AX187" s="86">
        <f t="shared" si="368"/>
        <v>0</v>
      </c>
      <c r="AY187" s="86">
        <f t="shared" si="368"/>
        <v>0</v>
      </c>
      <c r="AZ187" s="86">
        <f t="shared" si="368"/>
        <v>0</v>
      </c>
      <c r="BA187" s="86">
        <f t="shared" si="368"/>
        <v>0</v>
      </c>
      <c r="BB187" s="86">
        <f t="shared" si="368"/>
        <v>0</v>
      </c>
      <c r="BC187" s="86">
        <f t="shared" si="368"/>
        <v>0</v>
      </c>
      <c r="BD187" s="86">
        <f t="shared" si="368"/>
        <v>0</v>
      </c>
      <c r="BE187" s="86">
        <f t="shared" si="368"/>
        <v>0</v>
      </c>
      <c r="BF187" s="86">
        <f t="shared" si="368"/>
        <v>0</v>
      </c>
      <c r="BG187" s="86">
        <f t="shared" si="368"/>
        <v>0</v>
      </c>
      <c r="BH187" s="86">
        <f t="shared" si="368"/>
        <v>0</v>
      </c>
      <c r="BI187" s="86">
        <f t="shared" si="368"/>
        <v>0</v>
      </c>
      <c r="BJ187" s="86">
        <f t="shared" si="368"/>
        <v>0</v>
      </c>
      <c r="BK187" s="86">
        <f t="shared" si="368"/>
        <v>0</v>
      </c>
      <c r="BL187" s="86">
        <f t="shared" si="368"/>
        <v>0</v>
      </c>
      <c r="BM187" s="86">
        <f t="shared" si="368"/>
        <v>0</v>
      </c>
      <c r="BN187" s="86">
        <f t="shared" si="368"/>
        <v>0</v>
      </c>
      <c r="BO187" s="86">
        <f t="shared" si="368"/>
        <v>0</v>
      </c>
      <c r="BP187" s="86">
        <f t="shared" si="368"/>
        <v>0</v>
      </c>
      <c r="BQ187" s="86">
        <f t="shared" si="368"/>
        <v>0</v>
      </c>
      <c r="BR187" s="86">
        <f t="shared" si="368"/>
        <v>0</v>
      </c>
      <c r="BS187" s="86">
        <f t="shared" si="368"/>
        <v>0</v>
      </c>
      <c r="BT187" s="86">
        <f t="shared" si="368"/>
        <v>0</v>
      </c>
      <c r="BU187" s="86">
        <f t="shared" si="368"/>
        <v>0</v>
      </c>
      <c r="BV187" s="86">
        <f t="shared" si="368"/>
        <v>0</v>
      </c>
      <c r="BW187" s="86">
        <f t="shared" si="368"/>
        <v>0</v>
      </c>
      <c r="BX187" s="86">
        <f t="shared" si="368"/>
        <v>0</v>
      </c>
      <c r="BY187" s="86">
        <f t="shared" si="368"/>
        <v>0</v>
      </c>
      <c r="BZ187" s="86">
        <f t="shared" si="368"/>
        <v>0</v>
      </c>
      <c r="CA187" s="86">
        <f t="shared" si="368"/>
        <v>0</v>
      </c>
      <c r="CB187" s="86">
        <f t="shared" ref="CB187:DM187" si="369">SUM(CB186:CB186)</f>
        <v>0</v>
      </c>
      <c r="CC187" s="86">
        <f t="shared" si="369"/>
        <v>0</v>
      </c>
      <c r="CD187" s="86">
        <f t="shared" si="369"/>
        <v>0</v>
      </c>
      <c r="CE187" s="86">
        <f t="shared" si="369"/>
        <v>0</v>
      </c>
      <c r="CF187" s="86">
        <f t="shared" si="369"/>
        <v>0</v>
      </c>
      <c r="CG187" s="86">
        <f t="shared" si="369"/>
        <v>0</v>
      </c>
      <c r="CH187" s="86">
        <f t="shared" si="369"/>
        <v>0</v>
      </c>
      <c r="CI187" s="86">
        <f t="shared" si="369"/>
        <v>0</v>
      </c>
      <c r="CJ187" s="86">
        <f t="shared" si="369"/>
        <v>0</v>
      </c>
      <c r="CK187" s="86">
        <f t="shared" si="369"/>
        <v>0</v>
      </c>
      <c r="CL187" s="86">
        <f t="shared" si="369"/>
        <v>0</v>
      </c>
      <c r="CM187" s="86">
        <f t="shared" si="369"/>
        <v>0</v>
      </c>
      <c r="CN187" s="86">
        <f t="shared" si="369"/>
        <v>0</v>
      </c>
      <c r="CO187" s="86">
        <f t="shared" si="369"/>
        <v>0</v>
      </c>
      <c r="CP187" s="86">
        <f t="shared" si="369"/>
        <v>0</v>
      </c>
      <c r="CQ187" s="86">
        <f t="shared" si="369"/>
        <v>0</v>
      </c>
      <c r="CR187" s="86">
        <f t="shared" si="369"/>
        <v>0</v>
      </c>
      <c r="CS187" s="86">
        <f t="shared" si="369"/>
        <v>0</v>
      </c>
      <c r="CT187" s="86">
        <f t="shared" si="369"/>
        <v>0</v>
      </c>
      <c r="CU187" s="86">
        <f t="shared" si="369"/>
        <v>0</v>
      </c>
      <c r="CV187" s="86">
        <f t="shared" si="369"/>
        <v>0</v>
      </c>
      <c r="CW187" s="86">
        <f t="shared" si="369"/>
        <v>0</v>
      </c>
      <c r="CX187" s="86">
        <f t="shared" si="369"/>
        <v>0</v>
      </c>
      <c r="CY187" s="86">
        <f t="shared" si="369"/>
        <v>0</v>
      </c>
      <c r="CZ187" s="86">
        <f t="shared" si="369"/>
        <v>0</v>
      </c>
      <c r="DA187" s="86">
        <f t="shared" si="369"/>
        <v>0</v>
      </c>
      <c r="DB187" s="86">
        <f t="shared" si="369"/>
        <v>0</v>
      </c>
      <c r="DC187" s="86">
        <f t="shared" si="369"/>
        <v>0</v>
      </c>
      <c r="DD187" s="86">
        <f t="shared" si="369"/>
        <v>0</v>
      </c>
      <c r="DE187" s="86">
        <f t="shared" si="369"/>
        <v>0</v>
      </c>
      <c r="DF187" s="86">
        <f t="shared" si="369"/>
        <v>0</v>
      </c>
      <c r="DG187" s="86">
        <f t="shared" si="369"/>
        <v>0</v>
      </c>
      <c r="DH187" s="86">
        <f t="shared" si="369"/>
        <v>0</v>
      </c>
      <c r="DI187" s="86">
        <f t="shared" si="369"/>
        <v>0</v>
      </c>
      <c r="DJ187" s="86">
        <f t="shared" si="369"/>
        <v>0</v>
      </c>
      <c r="DK187" s="86">
        <f t="shared" si="369"/>
        <v>0</v>
      </c>
      <c r="DL187" s="86">
        <f t="shared" si="369"/>
        <v>0</v>
      </c>
      <c r="DM187" s="86">
        <f t="shared" si="369"/>
        <v>0</v>
      </c>
      <c r="DN187" s="76">
        <f t="shared" si="320"/>
        <v>6825</v>
      </c>
      <c r="DO187" s="76">
        <f t="shared" si="321"/>
        <v>0</v>
      </c>
    </row>
    <row r="188" spans="1:119" x14ac:dyDescent="0.25">
      <c r="A188" s="64">
        <v>45908</v>
      </c>
      <c r="B188" s="65">
        <v>4183</v>
      </c>
      <c r="C188" s="65">
        <v>6756</v>
      </c>
      <c r="D188" s="66" t="s">
        <v>605</v>
      </c>
      <c r="E188" s="67" t="s">
        <v>613</v>
      </c>
      <c r="F188" s="67" t="s">
        <v>614</v>
      </c>
      <c r="G188" s="67" t="s">
        <v>491</v>
      </c>
      <c r="H188" s="68" t="s">
        <v>618</v>
      </c>
      <c r="I188" s="69" t="s">
        <v>619</v>
      </c>
      <c r="J188" s="66" t="s">
        <v>620</v>
      </c>
      <c r="K188" s="70">
        <v>3</v>
      </c>
      <c r="L188" s="70">
        <v>300</v>
      </c>
      <c r="M188" s="71">
        <f t="shared" ref="M188" si="370">K188*L188</f>
        <v>900</v>
      </c>
      <c r="N188" s="66"/>
      <c r="O188" s="72" t="s">
        <v>148</v>
      </c>
      <c r="P188" s="73">
        <f t="shared" ref="P188" si="371">M188/1.12*0.01</f>
        <v>8.0357142857142847</v>
      </c>
      <c r="Q188" s="74">
        <f t="shared" ref="Q188" si="372">M188/1.12*0.12</f>
        <v>96.428571428571416</v>
      </c>
      <c r="R188" s="75">
        <f t="shared" ref="R188" si="373">M188+P188-Q188</f>
        <v>811.60714285714289</v>
      </c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75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75"/>
      <c r="AQ188" s="66"/>
      <c r="AR188" s="66"/>
      <c r="AS188" s="66"/>
      <c r="AT188" s="75"/>
      <c r="AU188" s="66"/>
      <c r="AV188" s="66"/>
      <c r="AW188" s="66"/>
      <c r="AX188" s="66"/>
      <c r="AY188" s="66"/>
      <c r="AZ188" s="75"/>
      <c r="BA188" s="66"/>
      <c r="BB188" s="75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75"/>
      <c r="BV188" s="66"/>
      <c r="BW188" s="66"/>
      <c r="BX188" s="75"/>
      <c r="BY188" s="66"/>
      <c r="BZ188" s="75"/>
      <c r="CA188" s="66"/>
      <c r="CB188" s="75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75"/>
      <c r="CT188" s="66"/>
      <c r="CU188" s="66"/>
      <c r="CV188" s="66"/>
      <c r="CW188" s="66"/>
      <c r="CX188" s="66"/>
      <c r="CY188" s="75"/>
      <c r="CZ188" s="66"/>
      <c r="DA188" s="75"/>
      <c r="DB188" s="75"/>
      <c r="DC188" s="75"/>
      <c r="DD188" s="75"/>
      <c r="DE188" s="75"/>
      <c r="DF188" s="75"/>
      <c r="DG188" s="66"/>
      <c r="DH188" s="75"/>
      <c r="DI188" s="66"/>
      <c r="DJ188" s="66"/>
      <c r="DK188" s="66"/>
      <c r="DL188" s="66"/>
      <c r="DM188" s="66"/>
      <c r="DN188" s="76">
        <f t="shared" si="320"/>
        <v>900</v>
      </c>
      <c r="DO188" s="76">
        <f t="shared" si="321"/>
        <v>0</v>
      </c>
    </row>
    <row r="189" spans="1:119" s="136" customFormat="1" x14ac:dyDescent="0.25">
      <c r="A189" s="128"/>
      <c r="B189" s="129"/>
      <c r="C189" s="130"/>
      <c r="D189" s="131"/>
      <c r="E189" s="131"/>
      <c r="F189" s="131"/>
      <c r="G189" s="131"/>
      <c r="H189" s="132"/>
      <c r="I189" s="129"/>
      <c r="J189" s="131"/>
      <c r="K189" s="133"/>
      <c r="L189" s="133"/>
      <c r="M189" s="134">
        <f>SUM(M188:M188)</f>
        <v>900</v>
      </c>
      <c r="N189" s="134">
        <f>M189+M187+M185</f>
        <v>9540.7999999999993</v>
      </c>
      <c r="O189" s="133" t="s">
        <v>148</v>
      </c>
      <c r="P189" s="134">
        <f t="shared" ref="P189:CA189" si="374">SUM(P188:P188)</f>
        <v>8.0357142857142847</v>
      </c>
      <c r="Q189" s="134">
        <f t="shared" si="374"/>
        <v>96.428571428571416</v>
      </c>
      <c r="R189" s="134">
        <f t="shared" si="374"/>
        <v>811.60714285714289</v>
      </c>
      <c r="S189" s="134">
        <f t="shared" si="374"/>
        <v>0</v>
      </c>
      <c r="T189" s="134">
        <f t="shared" si="374"/>
        <v>0</v>
      </c>
      <c r="U189" s="134">
        <f t="shared" si="374"/>
        <v>0</v>
      </c>
      <c r="V189" s="134">
        <f t="shared" si="374"/>
        <v>0</v>
      </c>
      <c r="W189" s="134">
        <f t="shared" si="374"/>
        <v>0</v>
      </c>
      <c r="X189" s="134">
        <f t="shared" si="374"/>
        <v>0</v>
      </c>
      <c r="Y189" s="134">
        <f t="shared" si="374"/>
        <v>0</v>
      </c>
      <c r="Z189" s="134">
        <f t="shared" si="374"/>
        <v>0</v>
      </c>
      <c r="AA189" s="134">
        <f t="shared" si="374"/>
        <v>0</v>
      </c>
      <c r="AB189" s="134">
        <f t="shared" si="374"/>
        <v>0</v>
      </c>
      <c r="AC189" s="134">
        <f t="shared" si="374"/>
        <v>0</v>
      </c>
      <c r="AD189" s="134">
        <f t="shared" si="374"/>
        <v>0</v>
      </c>
      <c r="AE189" s="134">
        <f t="shared" si="374"/>
        <v>0</v>
      </c>
      <c r="AF189" s="134">
        <f t="shared" si="374"/>
        <v>0</v>
      </c>
      <c r="AG189" s="134">
        <f t="shared" si="374"/>
        <v>0</v>
      </c>
      <c r="AH189" s="134">
        <f t="shared" si="374"/>
        <v>0</v>
      </c>
      <c r="AI189" s="134">
        <f t="shared" si="374"/>
        <v>0</v>
      </c>
      <c r="AJ189" s="134">
        <f t="shared" si="374"/>
        <v>0</v>
      </c>
      <c r="AK189" s="134">
        <f t="shared" si="374"/>
        <v>0</v>
      </c>
      <c r="AL189" s="134">
        <f t="shared" si="374"/>
        <v>0</v>
      </c>
      <c r="AM189" s="134">
        <f t="shared" si="374"/>
        <v>0</v>
      </c>
      <c r="AN189" s="134">
        <f t="shared" si="374"/>
        <v>0</v>
      </c>
      <c r="AO189" s="134">
        <f t="shared" si="374"/>
        <v>0</v>
      </c>
      <c r="AP189" s="134">
        <f t="shared" si="374"/>
        <v>0</v>
      </c>
      <c r="AQ189" s="134">
        <f t="shared" si="374"/>
        <v>0</v>
      </c>
      <c r="AR189" s="134">
        <f t="shared" si="374"/>
        <v>0</v>
      </c>
      <c r="AS189" s="134">
        <f t="shared" si="374"/>
        <v>0</v>
      </c>
      <c r="AT189" s="134">
        <f t="shared" si="374"/>
        <v>0</v>
      </c>
      <c r="AU189" s="134">
        <f t="shared" si="374"/>
        <v>0</v>
      </c>
      <c r="AV189" s="134">
        <f t="shared" si="374"/>
        <v>0</v>
      </c>
      <c r="AW189" s="134">
        <f t="shared" si="374"/>
        <v>0</v>
      </c>
      <c r="AX189" s="134">
        <f t="shared" si="374"/>
        <v>0</v>
      </c>
      <c r="AY189" s="134">
        <f t="shared" si="374"/>
        <v>0</v>
      </c>
      <c r="AZ189" s="134">
        <f t="shared" si="374"/>
        <v>0</v>
      </c>
      <c r="BA189" s="134">
        <f t="shared" si="374"/>
        <v>0</v>
      </c>
      <c r="BB189" s="134">
        <f t="shared" si="374"/>
        <v>0</v>
      </c>
      <c r="BC189" s="134">
        <f t="shared" si="374"/>
        <v>0</v>
      </c>
      <c r="BD189" s="134">
        <f t="shared" si="374"/>
        <v>0</v>
      </c>
      <c r="BE189" s="134">
        <f t="shared" si="374"/>
        <v>0</v>
      </c>
      <c r="BF189" s="134">
        <f t="shared" si="374"/>
        <v>0</v>
      </c>
      <c r="BG189" s="134">
        <f t="shared" si="374"/>
        <v>0</v>
      </c>
      <c r="BH189" s="134">
        <f t="shared" si="374"/>
        <v>0</v>
      </c>
      <c r="BI189" s="134">
        <f t="shared" si="374"/>
        <v>0</v>
      </c>
      <c r="BJ189" s="134">
        <f t="shared" si="374"/>
        <v>0</v>
      </c>
      <c r="BK189" s="134">
        <f t="shared" si="374"/>
        <v>0</v>
      </c>
      <c r="BL189" s="134">
        <f t="shared" si="374"/>
        <v>0</v>
      </c>
      <c r="BM189" s="134">
        <f t="shared" si="374"/>
        <v>0</v>
      </c>
      <c r="BN189" s="134">
        <f t="shared" si="374"/>
        <v>0</v>
      </c>
      <c r="BO189" s="134">
        <f t="shared" si="374"/>
        <v>0</v>
      </c>
      <c r="BP189" s="134">
        <f t="shared" si="374"/>
        <v>0</v>
      </c>
      <c r="BQ189" s="134">
        <f t="shared" si="374"/>
        <v>0</v>
      </c>
      <c r="BR189" s="134">
        <f t="shared" si="374"/>
        <v>0</v>
      </c>
      <c r="BS189" s="134">
        <f t="shared" si="374"/>
        <v>0</v>
      </c>
      <c r="BT189" s="134">
        <f t="shared" si="374"/>
        <v>0</v>
      </c>
      <c r="BU189" s="134">
        <f t="shared" si="374"/>
        <v>0</v>
      </c>
      <c r="BV189" s="134">
        <f t="shared" si="374"/>
        <v>0</v>
      </c>
      <c r="BW189" s="134">
        <f t="shared" si="374"/>
        <v>0</v>
      </c>
      <c r="BX189" s="134">
        <f t="shared" si="374"/>
        <v>0</v>
      </c>
      <c r="BY189" s="134">
        <f t="shared" si="374"/>
        <v>0</v>
      </c>
      <c r="BZ189" s="134">
        <f t="shared" si="374"/>
        <v>0</v>
      </c>
      <c r="CA189" s="134">
        <f t="shared" si="374"/>
        <v>0</v>
      </c>
      <c r="CB189" s="134">
        <f t="shared" ref="CB189:DM189" si="375">SUM(CB188:CB188)</f>
        <v>0</v>
      </c>
      <c r="CC189" s="134">
        <f t="shared" si="375"/>
        <v>0</v>
      </c>
      <c r="CD189" s="134">
        <f t="shared" si="375"/>
        <v>0</v>
      </c>
      <c r="CE189" s="134">
        <f t="shared" si="375"/>
        <v>0</v>
      </c>
      <c r="CF189" s="134">
        <f t="shared" si="375"/>
        <v>0</v>
      </c>
      <c r="CG189" s="134">
        <f t="shared" si="375"/>
        <v>0</v>
      </c>
      <c r="CH189" s="134">
        <f t="shared" si="375"/>
        <v>0</v>
      </c>
      <c r="CI189" s="134">
        <f t="shared" si="375"/>
        <v>0</v>
      </c>
      <c r="CJ189" s="134">
        <f t="shared" si="375"/>
        <v>0</v>
      </c>
      <c r="CK189" s="134">
        <f t="shared" si="375"/>
        <v>0</v>
      </c>
      <c r="CL189" s="134">
        <f t="shared" si="375"/>
        <v>0</v>
      </c>
      <c r="CM189" s="134">
        <f t="shared" si="375"/>
        <v>0</v>
      </c>
      <c r="CN189" s="134">
        <f t="shared" si="375"/>
        <v>0</v>
      </c>
      <c r="CO189" s="134">
        <f t="shared" si="375"/>
        <v>0</v>
      </c>
      <c r="CP189" s="134">
        <f t="shared" si="375"/>
        <v>0</v>
      </c>
      <c r="CQ189" s="134">
        <f t="shared" si="375"/>
        <v>0</v>
      </c>
      <c r="CR189" s="134">
        <f t="shared" si="375"/>
        <v>0</v>
      </c>
      <c r="CS189" s="134">
        <f t="shared" si="375"/>
        <v>0</v>
      </c>
      <c r="CT189" s="134">
        <f t="shared" si="375"/>
        <v>0</v>
      </c>
      <c r="CU189" s="134">
        <f t="shared" si="375"/>
        <v>0</v>
      </c>
      <c r="CV189" s="134">
        <f t="shared" si="375"/>
        <v>0</v>
      </c>
      <c r="CW189" s="134">
        <f t="shared" si="375"/>
        <v>0</v>
      </c>
      <c r="CX189" s="134">
        <f t="shared" si="375"/>
        <v>0</v>
      </c>
      <c r="CY189" s="134">
        <f t="shared" si="375"/>
        <v>0</v>
      </c>
      <c r="CZ189" s="134">
        <f t="shared" si="375"/>
        <v>0</v>
      </c>
      <c r="DA189" s="134">
        <f t="shared" si="375"/>
        <v>0</v>
      </c>
      <c r="DB189" s="134">
        <f t="shared" si="375"/>
        <v>0</v>
      </c>
      <c r="DC189" s="134">
        <f t="shared" si="375"/>
        <v>0</v>
      </c>
      <c r="DD189" s="134">
        <f t="shared" si="375"/>
        <v>0</v>
      </c>
      <c r="DE189" s="134">
        <f t="shared" si="375"/>
        <v>0</v>
      </c>
      <c r="DF189" s="134">
        <f t="shared" si="375"/>
        <v>0</v>
      </c>
      <c r="DG189" s="134">
        <f t="shared" si="375"/>
        <v>0</v>
      </c>
      <c r="DH189" s="134">
        <f t="shared" si="375"/>
        <v>0</v>
      </c>
      <c r="DI189" s="134">
        <f t="shared" si="375"/>
        <v>0</v>
      </c>
      <c r="DJ189" s="134">
        <f t="shared" si="375"/>
        <v>0</v>
      </c>
      <c r="DK189" s="134">
        <f t="shared" si="375"/>
        <v>0</v>
      </c>
      <c r="DL189" s="134">
        <f t="shared" si="375"/>
        <v>0</v>
      </c>
      <c r="DM189" s="134">
        <f t="shared" si="375"/>
        <v>0</v>
      </c>
      <c r="DN189" s="135">
        <f t="shared" si="320"/>
        <v>900</v>
      </c>
      <c r="DO189" s="135">
        <f t="shared" si="321"/>
        <v>0</v>
      </c>
    </row>
    <row r="190" spans="1:119" x14ac:dyDescent="0.25">
      <c r="A190" s="64">
        <v>45910</v>
      </c>
      <c r="B190" s="65">
        <v>4201</v>
      </c>
      <c r="C190" s="65">
        <v>6757</v>
      </c>
      <c r="D190" s="66" t="s">
        <v>483</v>
      </c>
      <c r="E190" s="67" t="s">
        <v>621</v>
      </c>
      <c r="F190" s="67" t="s">
        <v>622</v>
      </c>
      <c r="G190" s="67" t="s">
        <v>623</v>
      </c>
      <c r="H190" s="68" t="s">
        <v>624</v>
      </c>
      <c r="I190" s="69" t="s">
        <v>625</v>
      </c>
      <c r="J190" s="66" t="s">
        <v>626</v>
      </c>
      <c r="K190" s="70">
        <v>1</v>
      </c>
      <c r="L190" s="70">
        <v>1890</v>
      </c>
      <c r="M190" s="71">
        <f t="shared" ref="M190" si="376">K190*L190</f>
        <v>1890</v>
      </c>
      <c r="N190" s="66"/>
      <c r="O190" s="72" t="s">
        <v>148</v>
      </c>
      <c r="P190" s="73">
        <f t="shared" ref="P190" si="377">M190/1.12*0.01</f>
        <v>16.874999999999996</v>
      </c>
      <c r="Q190" s="74">
        <f t="shared" ref="Q190" si="378">M190/1.12*0.12</f>
        <v>202.49999999999997</v>
      </c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75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75"/>
      <c r="AQ190" s="66"/>
      <c r="AR190" s="66"/>
      <c r="AS190" s="66"/>
      <c r="AT190" s="75"/>
      <c r="AU190" s="66"/>
      <c r="AV190" s="66"/>
      <c r="AW190" s="66"/>
      <c r="AX190" s="66"/>
      <c r="AY190" s="66"/>
      <c r="AZ190" s="75"/>
      <c r="BA190" s="66"/>
      <c r="BB190" s="75"/>
      <c r="BC190" s="66"/>
      <c r="BD190" s="66"/>
      <c r="BE190" s="66"/>
      <c r="BF190" s="66"/>
      <c r="BG190" s="66"/>
      <c r="BH190" s="66"/>
      <c r="BI190" s="66"/>
      <c r="BJ190" s="66"/>
      <c r="BK190" s="66"/>
      <c r="BL190" s="66"/>
      <c r="BM190" s="66"/>
      <c r="BN190" s="66"/>
      <c r="BO190" s="66"/>
      <c r="BP190" s="66"/>
      <c r="BQ190" s="66"/>
      <c r="BR190" s="66"/>
      <c r="BS190" s="66"/>
      <c r="BT190" s="66"/>
      <c r="BU190" s="75"/>
      <c r="BV190" s="66"/>
      <c r="BW190" s="66"/>
      <c r="BX190" s="75"/>
      <c r="BY190" s="66"/>
      <c r="BZ190" s="75"/>
      <c r="CA190" s="66"/>
      <c r="CB190" s="75"/>
      <c r="CC190" s="66"/>
      <c r="CD190" s="66"/>
      <c r="CE190" s="66"/>
      <c r="CF190" s="66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75">
        <f>M190+P190-Q190</f>
        <v>1704.375</v>
      </c>
      <c r="CR190" s="66"/>
      <c r="CS190" s="75"/>
      <c r="CT190" s="66"/>
      <c r="CU190" s="66"/>
      <c r="CV190" s="66"/>
      <c r="CW190" s="66"/>
      <c r="CX190" s="66"/>
      <c r="CY190" s="75"/>
      <c r="CZ190" s="66"/>
      <c r="DA190" s="75"/>
      <c r="DB190" s="75"/>
      <c r="DC190" s="75"/>
      <c r="DD190" s="75"/>
      <c r="DE190" s="75"/>
      <c r="DF190" s="75"/>
      <c r="DG190" s="66"/>
      <c r="DH190" s="75"/>
      <c r="DI190" s="66"/>
      <c r="DJ190" s="66"/>
      <c r="DK190" s="66"/>
      <c r="DL190" s="66"/>
      <c r="DM190" s="66"/>
      <c r="DN190" s="76">
        <f t="shared" si="320"/>
        <v>1890</v>
      </c>
      <c r="DO190" s="76">
        <f t="shared" si="321"/>
        <v>0</v>
      </c>
    </row>
    <row r="191" spans="1:119" s="136" customFormat="1" x14ac:dyDescent="0.25">
      <c r="A191" s="128"/>
      <c r="B191" s="129"/>
      <c r="C191" s="130"/>
      <c r="D191" s="131"/>
      <c r="E191" s="131"/>
      <c r="F191" s="131"/>
      <c r="G191" s="131"/>
      <c r="H191" s="132"/>
      <c r="I191" s="129"/>
      <c r="J191" s="131"/>
      <c r="K191" s="133"/>
      <c r="L191" s="133"/>
      <c r="M191" s="134">
        <f>SUM(M190:M190)</f>
        <v>1890</v>
      </c>
      <c r="N191" s="134">
        <f>M191</f>
        <v>1890</v>
      </c>
      <c r="O191" s="133" t="s">
        <v>148</v>
      </c>
      <c r="P191" s="134">
        <f t="shared" ref="P191:CA191" si="379">SUM(P190:P190)</f>
        <v>16.874999999999996</v>
      </c>
      <c r="Q191" s="134">
        <f t="shared" si="379"/>
        <v>202.49999999999997</v>
      </c>
      <c r="R191" s="134">
        <f t="shared" si="379"/>
        <v>0</v>
      </c>
      <c r="S191" s="134">
        <f t="shared" si="379"/>
        <v>0</v>
      </c>
      <c r="T191" s="134">
        <f t="shared" si="379"/>
        <v>0</v>
      </c>
      <c r="U191" s="134">
        <f t="shared" si="379"/>
        <v>0</v>
      </c>
      <c r="V191" s="134">
        <f t="shared" si="379"/>
        <v>0</v>
      </c>
      <c r="W191" s="134">
        <f t="shared" si="379"/>
        <v>0</v>
      </c>
      <c r="X191" s="134">
        <f t="shared" si="379"/>
        <v>0</v>
      </c>
      <c r="Y191" s="134">
        <f t="shared" si="379"/>
        <v>0</v>
      </c>
      <c r="Z191" s="134">
        <f t="shared" si="379"/>
        <v>0</v>
      </c>
      <c r="AA191" s="134">
        <f t="shared" si="379"/>
        <v>0</v>
      </c>
      <c r="AB191" s="134">
        <f t="shared" si="379"/>
        <v>0</v>
      </c>
      <c r="AC191" s="134">
        <f t="shared" si="379"/>
        <v>0</v>
      </c>
      <c r="AD191" s="134">
        <f t="shared" si="379"/>
        <v>0</v>
      </c>
      <c r="AE191" s="134">
        <f t="shared" si="379"/>
        <v>0</v>
      </c>
      <c r="AF191" s="134">
        <f t="shared" si="379"/>
        <v>0</v>
      </c>
      <c r="AG191" s="134">
        <f t="shared" si="379"/>
        <v>0</v>
      </c>
      <c r="AH191" s="134">
        <f t="shared" si="379"/>
        <v>0</v>
      </c>
      <c r="AI191" s="134">
        <f t="shared" si="379"/>
        <v>0</v>
      </c>
      <c r="AJ191" s="134">
        <f t="shared" si="379"/>
        <v>0</v>
      </c>
      <c r="AK191" s="134">
        <f t="shared" si="379"/>
        <v>0</v>
      </c>
      <c r="AL191" s="134">
        <f t="shared" si="379"/>
        <v>0</v>
      </c>
      <c r="AM191" s="134">
        <f t="shared" si="379"/>
        <v>0</v>
      </c>
      <c r="AN191" s="134">
        <f t="shared" si="379"/>
        <v>0</v>
      </c>
      <c r="AO191" s="134">
        <f t="shared" si="379"/>
        <v>0</v>
      </c>
      <c r="AP191" s="134">
        <f t="shared" si="379"/>
        <v>0</v>
      </c>
      <c r="AQ191" s="134">
        <f t="shared" si="379"/>
        <v>0</v>
      </c>
      <c r="AR191" s="134">
        <f t="shared" si="379"/>
        <v>0</v>
      </c>
      <c r="AS191" s="134">
        <f t="shared" si="379"/>
        <v>0</v>
      </c>
      <c r="AT191" s="134">
        <f t="shared" si="379"/>
        <v>0</v>
      </c>
      <c r="AU191" s="134">
        <f t="shared" si="379"/>
        <v>0</v>
      </c>
      <c r="AV191" s="134">
        <f t="shared" si="379"/>
        <v>0</v>
      </c>
      <c r="AW191" s="134">
        <f t="shared" si="379"/>
        <v>0</v>
      </c>
      <c r="AX191" s="134">
        <f t="shared" si="379"/>
        <v>0</v>
      </c>
      <c r="AY191" s="134">
        <f t="shared" si="379"/>
        <v>0</v>
      </c>
      <c r="AZ191" s="134">
        <f t="shared" si="379"/>
        <v>0</v>
      </c>
      <c r="BA191" s="134">
        <f t="shared" si="379"/>
        <v>0</v>
      </c>
      <c r="BB191" s="134">
        <f t="shared" si="379"/>
        <v>0</v>
      </c>
      <c r="BC191" s="134">
        <f t="shared" si="379"/>
        <v>0</v>
      </c>
      <c r="BD191" s="134">
        <f t="shared" si="379"/>
        <v>0</v>
      </c>
      <c r="BE191" s="134">
        <f t="shared" si="379"/>
        <v>0</v>
      </c>
      <c r="BF191" s="134">
        <f t="shared" si="379"/>
        <v>0</v>
      </c>
      <c r="BG191" s="134">
        <f t="shared" si="379"/>
        <v>0</v>
      </c>
      <c r="BH191" s="134">
        <f t="shared" si="379"/>
        <v>0</v>
      </c>
      <c r="BI191" s="134">
        <f t="shared" si="379"/>
        <v>0</v>
      </c>
      <c r="BJ191" s="134">
        <f t="shared" si="379"/>
        <v>0</v>
      </c>
      <c r="BK191" s="134">
        <f t="shared" si="379"/>
        <v>0</v>
      </c>
      <c r="BL191" s="134">
        <f t="shared" si="379"/>
        <v>0</v>
      </c>
      <c r="BM191" s="134">
        <f t="shared" si="379"/>
        <v>0</v>
      </c>
      <c r="BN191" s="134">
        <f t="shared" si="379"/>
        <v>0</v>
      </c>
      <c r="BO191" s="134">
        <f t="shared" si="379"/>
        <v>0</v>
      </c>
      <c r="BP191" s="134">
        <f t="shared" si="379"/>
        <v>0</v>
      </c>
      <c r="BQ191" s="134">
        <f t="shared" si="379"/>
        <v>0</v>
      </c>
      <c r="BR191" s="134">
        <f t="shared" si="379"/>
        <v>0</v>
      </c>
      <c r="BS191" s="134">
        <f t="shared" si="379"/>
        <v>0</v>
      </c>
      <c r="BT191" s="134">
        <f t="shared" si="379"/>
        <v>0</v>
      </c>
      <c r="BU191" s="134">
        <f t="shared" si="379"/>
        <v>0</v>
      </c>
      <c r="BV191" s="134">
        <f t="shared" si="379"/>
        <v>0</v>
      </c>
      <c r="BW191" s="134">
        <f t="shared" si="379"/>
        <v>0</v>
      </c>
      <c r="BX191" s="134">
        <f t="shared" si="379"/>
        <v>0</v>
      </c>
      <c r="BY191" s="134">
        <f t="shared" si="379"/>
        <v>0</v>
      </c>
      <c r="BZ191" s="134">
        <f t="shared" si="379"/>
        <v>0</v>
      </c>
      <c r="CA191" s="134">
        <f t="shared" si="379"/>
        <v>0</v>
      </c>
      <c r="CB191" s="134">
        <f t="shared" ref="CB191:DM191" si="380">SUM(CB190:CB190)</f>
        <v>0</v>
      </c>
      <c r="CC191" s="134">
        <f t="shared" si="380"/>
        <v>0</v>
      </c>
      <c r="CD191" s="134">
        <f t="shared" si="380"/>
        <v>0</v>
      </c>
      <c r="CE191" s="134">
        <f t="shared" si="380"/>
        <v>0</v>
      </c>
      <c r="CF191" s="134">
        <f t="shared" si="380"/>
        <v>0</v>
      </c>
      <c r="CG191" s="134">
        <f t="shared" si="380"/>
        <v>0</v>
      </c>
      <c r="CH191" s="134">
        <f t="shared" si="380"/>
        <v>0</v>
      </c>
      <c r="CI191" s="134">
        <f t="shared" si="380"/>
        <v>0</v>
      </c>
      <c r="CJ191" s="134">
        <f t="shared" si="380"/>
        <v>0</v>
      </c>
      <c r="CK191" s="134">
        <f t="shared" si="380"/>
        <v>0</v>
      </c>
      <c r="CL191" s="134">
        <f t="shared" si="380"/>
        <v>0</v>
      </c>
      <c r="CM191" s="134">
        <f t="shared" si="380"/>
        <v>0</v>
      </c>
      <c r="CN191" s="134">
        <f t="shared" si="380"/>
        <v>0</v>
      </c>
      <c r="CO191" s="134">
        <f t="shared" si="380"/>
        <v>0</v>
      </c>
      <c r="CP191" s="134">
        <f t="shared" si="380"/>
        <v>0</v>
      </c>
      <c r="CQ191" s="134">
        <f t="shared" si="380"/>
        <v>1704.375</v>
      </c>
      <c r="CR191" s="134">
        <f t="shared" si="380"/>
        <v>0</v>
      </c>
      <c r="CS191" s="134">
        <f t="shared" si="380"/>
        <v>0</v>
      </c>
      <c r="CT191" s="134">
        <f t="shared" si="380"/>
        <v>0</v>
      </c>
      <c r="CU191" s="134">
        <f t="shared" si="380"/>
        <v>0</v>
      </c>
      <c r="CV191" s="134">
        <f t="shared" si="380"/>
        <v>0</v>
      </c>
      <c r="CW191" s="134">
        <f t="shared" si="380"/>
        <v>0</v>
      </c>
      <c r="CX191" s="134">
        <f t="shared" si="380"/>
        <v>0</v>
      </c>
      <c r="CY191" s="134">
        <f t="shared" si="380"/>
        <v>0</v>
      </c>
      <c r="CZ191" s="134">
        <f t="shared" si="380"/>
        <v>0</v>
      </c>
      <c r="DA191" s="134">
        <f t="shared" si="380"/>
        <v>0</v>
      </c>
      <c r="DB191" s="134">
        <f t="shared" si="380"/>
        <v>0</v>
      </c>
      <c r="DC191" s="134">
        <f t="shared" si="380"/>
        <v>0</v>
      </c>
      <c r="DD191" s="134">
        <f t="shared" si="380"/>
        <v>0</v>
      </c>
      <c r="DE191" s="134">
        <f t="shared" si="380"/>
        <v>0</v>
      </c>
      <c r="DF191" s="134">
        <f t="shared" si="380"/>
        <v>0</v>
      </c>
      <c r="DG191" s="134">
        <f t="shared" si="380"/>
        <v>0</v>
      </c>
      <c r="DH191" s="134">
        <f t="shared" si="380"/>
        <v>0</v>
      </c>
      <c r="DI191" s="134">
        <f t="shared" si="380"/>
        <v>0</v>
      </c>
      <c r="DJ191" s="134">
        <f t="shared" si="380"/>
        <v>0</v>
      </c>
      <c r="DK191" s="134">
        <f t="shared" si="380"/>
        <v>0</v>
      </c>
      <c r="DL191" s="134">
        <f t="shared" si="380"/>
        <v>0</v>
      </c>
      <c r="DM191" s="134">
        <f t="shared" si="380"/>
        <v>0</v>
      </c>
      <c r="DN191" s="135">
        <f t="shared" si="320"/>
        <v>1890</v>
      </c>
      <c r="DO191" s="135">
        <f t="shared" si="321"/>
        <v>0</v>
      </c>
    </row>
    <row r="192" spans="1:119" x14ac:dyDescent="0.25">
      <c r="A192" s="64">
        <v>45901</v>
      </c>
      <c r="B192" s="65">
        <v>4202</v>
      </c>
      <c r="C192" s="65">
        <v>6758</v>
      </c>
      <c r="D192" s="66" t="s">
        <v>483</v>
      </c>
      <c r="E192" s="67" t="s">
        <v>469</v>
      </c>
      <c r="F192" s="67" t="s">
        <v>470</v>
      </c>
      <c r="G192" s="67" t="s">
        <v>471</v>
      </c>
      <c r="H192" s="68" t="s">
        <v>628</v>
      </c>
      <c r="I192" s="69" t="s">
        <v>629</v>
      </c>
      <c r="J192" s="66" t="s">
        <v>473</v>
      </c>
      <c r="K192" s="70">
        <v>10</v>
      </c>
      <c r="L192" s="70">
        <v>30</v>
      </c>
      <c r="M192" s="71">
        <f t="shared" ref="M192:M194" si="381">K192*L192</f>
        <v>300</v>
      </c>
      <c r="N192" s="66"/>
      <c r="O192" s="72" t="s">
        <v>304</v>
      </c>
      <c r="P192" s="73">
        <f>M192*0.01</f>
        <v>3</v>
      </c>
      <c r="Q192" s="74"/>
      <c r="R192" s="75">
        <f t="shared" ref="R192:R194" si="382">M192+P192-Q192</f>
        <v>303</v>
      </c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75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75"/>
      <c r="AQ192" s="66"/>
      <c r="AR192" s="66"/>
      <c r="AS192" s="66"/>
      <c r="AT192" s="75"/>
      <c r="AU192" s="66"/>
      <c r="AV192" s="66"/>
      <c r="AW192" s="66"/>
      <c r="AX192" s="66"/>
      <c r="AY192" s="66"/>
      <c r="AZ192" s="75"/>
      <c r="BA192" s="66"/>
      <c r="BB192" s="75"/>
      <c r="BC192" s="66"/>
      <c r="BD192" s="66"/>
      <c r="BE192" s="66"/>
      <c r="BF192" s="66"/>
      <c r="BG192" s="66"/>
      <c r="BH192" s="66"/>
      <c r="BI192" s="66"/>
      <c r="BJ192" s="66"/>
      <c r="BK192" s="66"/>
      <c r="BL192" s="66"/>
      <c r="BM192" s="66"/>
      <c r="BN192" s="66"/>
      <c r="BO192" s="66"/>
      <c r="BP192" s="66"/>
      <c r="BQ192" s="66"/>
      <c r="BR192" s="66"/>
      <c r="BS192" s="66"/>
      <c r="BT192" s="66"/>
      <c r="BU192" s="75"/>
      <c r="BV192" s="66"/>
      <c r="BW192" s="66"/>
      <c r="BX192" s="75"/>
      <c r="BY192" s="66"/>
      <c r="BZ192" s="75"/>
      <c r="CA192" s="66"/>
      <c r="CB192" s="75"/>
      <c r="CC192" s="66"/>
      <c r="CD192" s="66"/>
      <c r="CE192" s="66"/>
      <c r="CF192" s="66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75"/>
      <c r="CT192" s="66"/>
      <c r="CU192" s="66"/>
      <c r="CV192" s="66"/>
      <c r="CW192" s="66"/>
      <c r="CX192" s="66"/>
      <c r="CY192" s="75"/>
      <c r="CZ192" s="66"/>
      <c r="DA192" s="75"/>
      <c r="DB192" s="75"/>
      <c r="DC192" s="75"/>
      <c r="DD192" s="75"/>
      <c r="DE192" s="75"/>
      <c r="DF192" s="75"/>
      <c r="DG192" s="66"/>
      <c r="DH192" s="75"/>
      <c r="DI192" s="66"/>
      <c r="DJ192" s="66"/>
      <c r="DK192" s="66"/>
      <c r="DL192" s="66"/>
      <c r="DM192" s="66"/>
      <c r="DN192" s="76">
        <f t="shared" si="320"/>
        <v>300</v>
      </c>
      <c r="DO192" s="76">
        <f t="shared" si="321"/>
        <v>0</v>
      </c>
    </row>
    <row r="193" spans="1:119" x14ac:dyDescent="0.25">
      <c r="A193" s="64"/>
      <c r="B193" s="65"/>
      <c r="C193" s="65"/>
      <c r="D193" s="66"/>
      <c r="E193" s="77"/>
      <c r="F193" s="78"/>
      <c r="G193" s="79"/>
      <c r="H193" s="68"/>
      <c r="I193" s="69"/>
      <c r="J193" s="66" t="s">
        <v>630</v>
      </c>
      <c r="K193" s="70">
        <v>10</v>
      </c>
      <c r="L193" s="70">
        <v>30</v>
      </c>
      <c r="M193" s="71">
        <f t="shared" si="381"/>
        <v>300</v>
      </c>
      <c r="N193" s="66"/>
      <c r="O193" s="72" t="s">
        <v>304</v>
      </c>
      <c r="P193" s="73">
        <f t="shared" ref="P193:P194" si="383">M193*0.01</f>
        <v>3</v>
      </c>
      <c r="Q193" s="74"/>
      <c r="R193" s="75">
        <f t="shared" si="382"/>
        <v>303</v>
      </c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75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75"/>
      <c r="AQ193" s="66"/>
      <c r="AR193" s="66"/>
      <c r="AS193" s="66"/>
      <c r="AT193" s="75"/>
      <c r="AU193" s="66"/>
      <c r="AV193" s="66"/>
      <c r="AW193" s="66"/>
      <c r="AX193" s="66"/>
      <c r="AY193" s="66"/>
      <c r="AZ193" s="75"/>
      <c r="BA193" s="66"/>
      <c r="BB193" s="75"/>
      <c r="BC193" s="66"/>
      <c r="BD193" s="66"/>
      <c r="BE193" s="66"/>
      <c r="BF193" s="66"/>
      <c r="BG193" s="66"/>
      <c r="BH193" s="66"/>
      <c r="BI193" s="66"/>
      <c r="BJ193" s="66"/>
      <c r="BK193" s="66"/>
      <c r="BL193" s="66"/>
      <c r="BM193" s="66"/>
      <c r="BN193" s="66"/>
      <c r="BO193" s="66"/>
      <c r="BP193" s="66"/>
      <c r="BQ193" s="66"/>
      <c r="BR193" s="66"/>
      <c r="BS193" s="66"/>
      <c r="BT193" s="66"/>
      <c r="BU193" s="75"/>
      <c r="BV193" s="66"/>
      <c r="BW193" s="66"/>
      <c r="BX193" s="75"/>
      <c r="BY193" s="66"/>
      <c r="BZ193" s="75"/>
      <c r="CA193" s="66"/>
      <c r="CB193" s="75"/>
      <c r="CC193" s="66"/>
      <c r="CD193" s="66"/>
      <c r="CE193" s="66"/>
      <c r="CF193" s="66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75"/>
      <c r="CT193" s="66"/>
      <c r="CU193" s="66"/>
      <c r="CV193" s="66"/>
      <c r="CW193" s="66"/>
      <c r="CX193" s="66"/>
      <c r="CY193" s="75"/>
      <c r="CZ193" s="66"/>
      <c r="DA193" s="75"/>
      <c r="DB193" s="75"/>
      <c r="DC193" s="75"/>
      <c r="DD193" s="75"/>
      <c r="DE193" s="75"/>
      <c r="DF193" s="75"/>
      <c r="DG193" s="66"/>
      <c r="DH193" s="75"/>
      <c r="DI193" s="66"/>
      <c r="DJ193" s="66"/>
      <c r="DK193" s="66"/>
      <c r="DL193" s="66"/>
      <c r="DM193" s="66"/>
      <c r="DN193" s="76">
        <f t="shared" si="320"/>
        <v>300</v>
      </c>
      <c r="DO193" s="76">
        <f t="shared" si="321"/>
        <v>0</v>
      </c>
    </row>
    <row r="194" spans="1:119" x14ac:dyDescent="0.25">
      <c r="A194" s="64"/>
      <c r="B194" s="65"/>
      <c r="C194" s="65"/>
      <c r="D194" s="66"/>
      <c r="E194" s="77"/>
      <c r="F194" s="78"/>
      <c r="G194" s="79"/>
      <c r="H194" s="68"/>
      <c r="I194" s="69"/>
      <c r="J194" s="66" t="s">
        <v>631</v>
      </c>
      <c r="K194" s="70">
        <v>1</v>
      </c>
      <c r="L194" s="70">
        <v>120</v>
      </c>
      <c r="M194" s="71">
        <f t="shared" si="381"/>
        <v>120</v>
      </c>
      <c r="N194" s="66"/>
      <c r="O194" s="72" t="s">
        <v>304</v>
      </c>
      <c r="P194" s="73">
        <f t="shared" si="383"/>
        <v>1.2</v>
      </c>
      <c r="Q194" s="74"/>
      <c r="R194" s="75">
        <f t="shared" si="382"/>
        <v>121.2</v>
      </c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75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75"/>
      <c r="AQ194" s="66"/>
      <c r="AR194" s="66"/>
      <c r="AS194" s="66"/>
      <c r="AT194" s="75"/>
      <c r="AU194" s="66"/>
      <c r="AV194" s="66"/>
      <c r="AW194" s="66"/>
      <c r="AX194" s="66"/>
      <c r="AY194" s="66"/>
      <c r="AZ194" s="75"/>
      <c r="BA194" s="66"/>
      <c r="BB194" s="75"/>
      <c r="BC194" s="66"/>
      <c r="BD194" s="66"/>
      <c r="BE194" s="66"/>
      <c r="BF194" s="66"/>
      <c r="BG194" s="66"/>
      <c r="BH194" s="66"/>
      <c r="BI194" s="66"/>
      <c r="BJ194" s="66"/>
      <c r="BK194" s="66"/>
      <c r="BL194" s="66"/>
      <c r="BM194" s="66"/>
      <c r="BN194" s="66"/>
      <c r="BO194" s="66"/>
      <c r="BP194" s="66"/>
      <c r="BQ194" s="66"/>
      <c r="BR194" s="66"/>
      <c r="BS194" s="66"/>
      <c r="BT194" s="66"/>
      <c r="BU194" s="75"/>
      <c r="BV194" s="66"/>
      <c r="BW194" s="66"/>
      <c r="BX194" s="75"/>
      <c r="BY194" s="66"/>
      <c r="BZ194" s="75"/>
      <c r="CA194" s="66"/>
      <c r="CB194" s="75"/>
      <c r="CC194" s="66"/>
      <c r="CD194" s="66"/>
      <c r="CE194" s="66"/>
      <c r="CF194" s="66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75"/>
      <c r="CT194" s="66"/>
      <c r="CU194" s="66"/>
      <c r="CV194" s="66"/>
      <c r="CW194" s="66"/>
      <c r="CX194" s="66"/>
      <c r="CY194" s="75"/>
      <c r="CZ194" s="66"/>
      <c r="DA194" s="75"/>
      <c r="DB194" s="75"/>
      <c r="DC194" s="75"/>
      <c r="DD194" s="75"/>
      <c r="DE194" s="75"/>
      <c r="DF194" s="75"/>
      <c r="DG194" s="66"/>
      <c r="DH194" s="75"/>
      <c r="DI194" s="66"/>
      <c r="DJ194" s="66"/>
      <c r="DK194" s="66"/>
      <c r="DL194" s="66"/>
      <c r="DM194" s="66"/>
      <c r="DN194" s="76">
        <f t="shared" si="320"/>
        <v>120</v>
      </c>
      <c r="DO194" s="76">
        <f t="shared" si="321"/>
        <v>0</v>
      </c>
    </row>
    <row r="195" spans="1:119" s="136" customFormat="1" x14ac:dyDescent="0.25">
      <c r="A195" s="128"/>
      <c r="B195" s="129"/>
      <c r="C195" s="130"/>
      <c r="D195" s="131"/>
      <c r="E195" s="131"/>
      <c r="F195" s="131"/>
      <c r="G195" s="131"/>
      <c r="H195" s="132"/>
      <c r="I195" s="129"/>
      <c r="J195" s="131"/>
      <c r="K195" s="133"/>
      <c r="L195" s="133"/>
      <c r="M195" s="134">
        <f>SUM(M192:M194)</f>
        <v>720</v>
      </c>
      <c r="N195" s="134">
        <f>M195</f>
        <v>720</v>
      </c>
      <c r="O195" s="133" t="s">
        <v>304</v>
      </c>
      <c r="P195" s="134">
        <f>SUM(P192:P194)</f>
        <v>7.2</v>
      </c>
      <c r="Q195" s="134"/>
      <c r="R195" s="134">
        <f t="shared" ref="R195:CC195" si="384">SUM(R192:R194)</f>
        <v>727.2</v>
      </c>
      <c r="S195" s="134">
        <f t="shared" si="384"/>
        <v>0</v>
      </c>
      <c r="T195" s="134">
        <f t="shared" si="384"/>
        <v>0</v>
      </c>
      <c r="U195" s="134">
        <f t="shared" si="384"/>
        <v>0</v>
      </c>
      <c r="V195" s="134">
        <f t="shared" si="384"/>
        <v>0</v>
      </c>
      <c r="W195" s="134">
        <f t="shared" si="384"/>
        <v>0</v>
      </c>
      <c r="X195" s="134">
        <f t="shared" si="384"/>
        <v>0</v>
      </c>
      <c r="Y195" s="134">
        <f t="shared" si="384"/>
        <v>0</v>
      </c>
      <c r="Z195" s="134">
        <f t="shared" si="384"/>
        <v>0</v>
      </c>
      <c r="AA195" s="134">
        <f t="shared" si="384"/>
        <v>0</v>
      </c>
      <c r="AB195" s="134">
        <f t="shared" si="384"/>
        <v>0</v>
      </c>
      <c r="AC195" s="134">
        <f t="shared" si="384"/>
        <v>0</v>
      </c>
      <c r="AD195" s="134">
        <f t="shared" si="384"/>
        <v>0</v>
      </c>
      <c r="AE195" s="134">
        <f t="shared" si="384"/>
        <v>0</v>
      </c>
      <c r="AF195" s="134">
        <f t="shared" si="384"/>
        <v>0</v>
      </c>
      <c r="AG195" s="134">
        <f t="shared" si="384"/>
        <v>0</v>
      </c>
      <c r="AH195" s="134">
        <f t="shared" si="384"/>
        <v>0</v>
      </c>
      <c r="AI195" s="134">
        <f t="shared" si="384"/>
        <v>0</v>
      </c>
      <c r="AJ195" s="134">
        <f t="shared" si="384"/>
        <v>0</v>
      </c>
      <c r="AK195" s="134">
        <f t="shared" si="384"/>
        <v>0</v>
      </c>
      <c r="AL195" s="134">
        <f t="shared" si="384"/>
        <v>0</v>
      </c>
      <c r="AM195" s="134">
        <f t="shared" si="384"/>
        <v>0</v>
      </c>
      <c r="AN195" s="134">
        <f t="shared" si="384"/>
        <v>0</v>
      </c>
      <c r="AO195" s="134">
        <f t="shared" si="384"/>
        <v>0</v>
      </c>
      <c r="AP195" s="134">
        <f t="shared" si="384"/>
        <v>0</v>
      </c>
      <c r="AQ195" s="134">
        <f t="shared" si="384"/>
        <v>0</v>
      </c>
      <c r="AR195" s="134">
        <f t="shared" si="384"/>
        <v>0</v>
      </c>
      <c r="AS195" s="134">
        <f t="shared" si="384"/>
        <v>0</v>
      </c>
      <c r="AT195" s="134">
        <f t="shared" si="384"/>
        <v>0</v>
      </c>
      <c r="AU195" s="134">
        <f t="shared" si="384"/>
        <v>0</v>
      </c>
      <c r="AV195" s="134">
        <f t="shared" si="384"/>
        <v>0</v>
      </c>
      <c r="AW195" s="134">
        <f t="shared" si="384"/>
        <v>0</v>
      </c>
      <c r="AX195" s="134">
        <f t="shared" si="384"/>
        <v>0</v>
      </c>
      <c r="AY195" s="134">
        <f t="shared" si="384"/>
        <v>0</v>
      </c>
      <c r="AZ195" s="134">
        <f t="shared" si="384"/>
        <v>0</v>
      </c>
      <c r="BA195" s="134">
        <f t="shared" si="384"/>
        <v>0</v>
      </c>
      <c r="BB195" s="134">
        <f t="shared" si="384"/>
        <v>0</v>
      </c>
      <c r="BC195" s="134">
        <f t="shared" si="384"/>
        <v>0</v>
      </c>
      <c r="BD195" s="134">
        <f t="shared" si="384"/>
        <v>0</v>
      </c>
      <c r="BE195" s="134">
        <f t="shared" si="384"/>
        <v>0</v>
      </c>
      <c r="BF195" s="134">
        <f t="shared" si="384"/>
        <v>0</v>
      </c>
      <c r="BG195" s="134">
        <f t="shared" si="384"/>
        <v>0</v>
      </c>
      <c r="BH195" s="134">
        <f t="shared" si="384"/>
        <v>0</v>
      </c>
      <c r="BI195" s="134">
        <f t="shared" si="384"/>
        <v>0</v>
      </c>
      <c r="BJ195" s="134">
        <f t="shared" si="384"/>
        <v>0</v>
      </c>
      <c r="BK195" s="134">
        <f t="shared" si="384"/>
        <v>0</v>
      </c>
      <c r="BL195" s="134">
        <f t="shared" si="384"/>
        <v>0</v>
      </c>
      <c r="BM195" s="134">
        <f t="shared" si="384"/>
        <v>0</v>
      </c>
      <c r="BN195" s="134">
        <f t="shared" si="384"/>
        <v>0</v>
      </c>
      <c r="BO195" s="134">
        <f t="shared" si="384"/>
        <v>0</v>
      </c>
      <c r="BP195" s="134">
        <f t="shared" si="384"/>
        <v>0</v>
      </c>
      <c r="BQ195" s="134">
        <f t="shared" si="384"/>
        <v>0</v>
      </c>
      <c r="BR195" s="134">
        <f t="shared" si="384"/>
        <v>0</v>
      </c>
      <c r="BS195" s="134">
        <f t="shared" si="384"/>
        <v>0</v>
      </c>
      <c r="BT195" s="134">
        <f t="shared" si="384"/>
        <v>0</v>
      </c>
      <c r="BU195" s="134">
        <f t="shared" si="384"/>
        <v>0</v>
      </c>
      <c r="BV195" s="134">
        <f t="shared" si="384"/>
        <v>0</v>
      </c>
      <c r="BW195" s="134">
        <f t="shared" si="384"/>
        <v>0</v>
      </c>
      <c r="BX195" s="134">
        <f t="shared" si="384"/>
        <v>0</v>
      </c>
      <c r="BY195" s="134">
        <f t="shared" si="384"/>
        <v>0</v>
      </c>
      <c r="BZ195" s="134">
        <f t="shared" si="384"/>
        <v>0</v>
      </c>
      <c r="CA195" s="134">
        <f t="shared" si="384"/>
        <v>0</v>
      </c>
      <c r="CB195" s="134">
        <f t="shared" si="384"/>
        <v>0</v>
      </c>
      <c r="CC195" s="134">
        <f t="shared" si="384"/>
        <v>0</v>
      </c>
      <c r="CD195" s="134">
        <f t="shared" ref="CD195:DM195" si="385">SUM(CD192:CD194)</f>
        <v>0</v>
      </c>
      <c r="CE195" s="134">
        <f t="shared" si="385"/>
        <v>0</v>
      </c>
      <c r="CF195" s="134">
        <f t="shared" si="385"/>
        <v>0</v>
      </c>
      <c r="CG195" s="134">
        <f t="shared" si="385"/>
        <v>0</v>
      </c>
      <c r="CH195" s="134">
        <f t="shared" si="385"/>
        <v>0</v>
      </c>
      <c r="CI195" s="134">
        <f t="shared" si="385"/>
        <v>0</v>
      </c>
      <c r="CJ195" s="134">
        <f t="shared" si="385"/>
        <v>0</v>
      </c>
      <c r="CK195" s="134">
        <f t="shared" si="385"/>
        <v>0</v>
      </c>
      <c r="CL195" s="134">
        <f t="shared" si="385"/>
        <v>0</v>
      </c>
      <c r="CM195" s="134">
        <f t="shared" si="385"/>
        <v>0</v>
      </c>
      <c r="CN195" s="134">
        <f t="shared" si="385"/>
        <v>0</v>
      </c>
      <c r="CO195" s="134">
        <f t="shared" si="385"/>
        <v>0</v>
      </c>
      <c r="CP195" s="134">
        <f t="shared" si="385"/>
        <v>0</v>
      </c>
      <c r="CQ195" s="134">
        <f t="shared" si="385"/>
        <v>0</v>
      </c>
      <c r="CR195" s="134">
        <f t="shared" si="385"/>
        <v>0</v>
      </c>
      <c r="CS195" s="134">
        <f t="shared" si="385"/>
        <v>0</v>
      </c>
      <c r="CT195" s="134">
        <f t="shared" si="385"/>
        <v>0</v>
      </c>
      <c r="CU195" s="134">
        <f t="shared" si="385"/>
        <v>0</v>
      </c>
      <c r="CV195" s="134">
        <f t="shared" si="385"/>
        <v>0</v>
      </c>
      <c r="CW195" s="134">
        <f t="shared" si="385"/>
        <v>0</v>
      </c>
      <c r="CX195" s="134">
        <f t="shared" si="385"/>
        <v>0</v>
      </c>
      <c r="CY195" s="134">
        <f t="shared" si="385"/>
        <v>0</v>
      </c>
      <c r="CZ195" s="134">
        <f t="shared" si="385"/>
        <v>0</v>
      </c>
      <c r="DA195" s="134">
        <f t="shared" si="385"/>
        <v>0</v>
      </c>
      <c r="DB195" s="134">
        <f t="shared" si="385"/>
        <v>0</v>
      </c>
      <c r="DC195" s="134">
        <f t="shared" si="385"/>
        <v>0</v>
      </c>
      <c r="DD195" s="134">
        <f t="shared" si="385"/>
        <v>0</v>
      </c>
      <c r="DE195" s="134">
        <f t="shared" si="385"/>
        <v>0</v>
      </c>
      <c r="DF195" s="134">
        <f t="shared" si="385"/>
        <v>0</v>
      </c>
      <c r="DG195" s="134">
        <f t="shared" si="385"/>
        <v>0</v>
      </c>
      <c r="DH195" s="134">
        <f t="shared" si="385"/>
        <v>0</v>
      </c>
      <c r="DI195" s="134">
        <f t="shared" si="385"/>
        <v>0</v>
      </c>
      <c r="DJ195" s="134">
        <f t="shared" si="385"/>
        <v>0</v>
      </c>
      <c r="DK195" s="134">
        <f t="shared" si="385"/>
        <v>0</v>
      </c>
      <c r="DL195" s="134">
        <f t="shared" si="385"/>
        <v>0</v>
      </c>
      <c r="DM195" s="134">
        <f t="shared" si="385"/>
        <v>0</v>
      </c>
      <c r="DN195" s="135">
        <f t="shared" si="320"/>
        <v>720</v>
      </c>
      <c r="DO195" s="135">
        <f t="shared" si="321"/>
        <v>0</v>
      </c>
    </row>
    <row r="196" spans="1:119" x14ac:dyDescent="0.25">
      <c r="A196" s="64">
        <v>45903</v>
      </c>
      <c r="B196" s="65">
        <v>4203</v>
      </c>
      <c r="C196" s="65">
        <v>6759</v>
      </c>
      <c r="D196" s="66" t="s">
        <v>483</v>
      </c>
      <c r="E196" s="67" t="s">
        <v>632</v>
      </c>
      <c r="F196" s="67"/>
      <c r="G196" s="67"/>
      <c r="H196" s="68" t="s">
        <v>634</v>
      </c>
      <c r="I196" s="69"/>
      <c r="J196" s="66" t="s">
        <v>633</v>
      </c>
      <c r="K196" s="70">
        <v>1</v>
      </c>
      <c r="L196" s="70">
        <v>599</v>
      </c>
      <c r="M196" s="71">
        <f t="shared" ref="M196" si="386">K196*L196</f>
        <v>599</v>
      </c>
      <c r="N196" s="66"/>
      <c r="O196" s="72" t="s">
        <v>304</v>
      </c>
      <c r="P196" s="73"/>
      <c r="Q196" s="74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75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75"/>
      <c r="AQ196" s="66"/>
      <c r="AR196" s="66"/>
      <c r="AS196" s="66"/>
      <c r="AT196" s="75"/>
      <c r="AU196" s="66"/>
      <c r="AV196" s="66"/>
      <c r="AW196" s="66"/>
      <c r="AX196" s="66"/>
      <c r="AY196" s="66"/>
      <c r="AZ196" s="75"/>
      <c r="BA196" s="66"/>
      <c r="BB196" s="75"/>
      <c r="BC196" s="66"/>
      <c r="BD196" s="66"/>
      <c r="BE196" s="66"/>
      <c r="BF196" s="75">
        <f>M196+P196-Q196</f>
        <v>599</v>
      </c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75"/>
      <c r="BV196" s="66"/>
      <c r="BW196" s="66"/>
      <c r="BX196" s="75"/>
      <c r="BY196" s="66"/>
      <c r="BZ196" s="75"/>
      <c r="CA196" s="66"/>
      <c r="CB196" s="75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75"/>
      <c r="CT196" s="66"/>
      <c r="CU196" s="66"/>
      <c r="CV196" s="66"/>
      <c r="CW196" s="66"/>
      <c r="CX196" s="66"/>
      <c r="CY196" s="75"/>
      <c r="CZ196" s="66"/>
      <c r="DA196" s="75"/>
      <c r="DB196" s="75"/>
      <c r="DC196" s="75"/>
      <c r="DD196" s="75"/>
      <c r="DE196" s="75"/>
      <c r="DF196" s="75"/>
      <c r="DG196" s="66"/>
      <c r="DH196" s="75"/>
      <c r="DI196" s="66"/>
      <c r="DJ196" s="66"/>
      <c r="DK196" s="66"/>
      <c r="DL196" s="66"/>
      <c r="DM196" s="66"/>
      <c r="DN196" s="76">
        <f t="shared" si="320"/>
        <v>599</v>
      </c>
      <c r="DO196" s="76">
        <f t="shared" si="321"/>
        <v>0</v>
      </c>
    </row>
    <row r="197" spans="1:119" x14ac:dyDescent="0.25">
      <c r="A197" s="80"/>
      <c r="B197" s="81"/>
      <c r="C197" s="82"/>
      <c r="D197" s="83"/>
      <c r="E197" s="83"/>
      <c r="F197" s="83"/>
      <c r="G197" s="83"/>
      <c r="H197" s="84"/>
      <c r="I197" s="81"/>
      <c r="J197" s="83"/>
      <c r="K197" s="85"/>
      <c r="L197" s="85"/>
      <c r="M197" s="86">
        <f>SUM(M196:M196)</f>
        <v>599</v>
      </c>
      <c r="N197" s="86"/>
      <c r="O197" s="85" t="s">
        <v>304</v>
      </c>
      <c r="P197" s="86"/>
      <c r="Q197" s="86"/>
      <c r="R197" s="86">
        <f t="shared" ref="R197:CC197" si="387">SUM(R196:R196)</f>
        <v>0</v>
      </c>
      <c r="S197" s="86">
        <f t="shared" si="387"/>
        <v>0</v>
      </c>
      <c r="T197" s="86">
        <f t="shared" si="387"/>
        <v>0</v>
      </c>
      <c r="U197" s="86">
        <f t="shared" si="387"/>
        <v>0</v>
      </c>
      <c r="V197" s="86">
        <f t="shared" si="387"/>
        <v>0</v>
      </c>
      <c r="W197" s="86">
        <f t="shared" si="387"/>
        <v>0</v>
      </c>
      <c r="X197" s="86">
        <f t="shared" si="387"/>
        <v>0</v>
      </c>
      <c r="Y197" s="86">
        <f t="shared" si="387"/>
        <v>0</v>
      </c>
      <c r="Z197" s="86">
        <f t="shared" si="387"/>
        <v>0</v>
      </c>
      <c r="AA197" s="86">
        <f t="shared" si="387"/>
        <v>0</v>
      </c>
      <c r="AB197" s="86">
        <f t="shared" si="387"/>
        <v>0</v>
      </c>
      <c r="AC197" s="86">
        <f t="shared" si="387"/>
        <v>0</v>
      </c>
      <c r="AD197" s="86">
        <f t="shared" si="387"/>
        <v>0</v>
      </c>
      <c r="AE197" s="86">
        <f t="shared" si="387"/>
        <v>0</v>
      </c>
      <c r="AF197" s="86">
        <f t="shared" si="387"/>
        <v>0</v>
      </c>
      <c r="AG197" s="86">
        <f t="shared" si="387"/>
        <v>0</v>
      </c>
      <c r="AH197" s="86">
        <f t="shared" si="387"/>
        <v>0</v>
      </c>
      <c r="AI197" s="86">
        <f t="shared" si="387"/>
        <v>0</v>
      </c>
      <c r="AJ197" s="86">
        <f t="shared" si="387"/>
        <v>0</v>
      </c>
      <c r="AK197" s="86">
        <f t="shared" si="387"/>
        <v>0</v>
      </c>
      <c r="AL197" s="86">
        <f t="shared" si="387"/>
        <v>0</v>
      </c>
      <c r="AM197" s="86">
        <f t="shared" si="387"/>
        <v>0</v>
      </c>
      <c r="AN197" s="86">
        <f t="shared" si="387"/>
        <v>0</v>
      </c>
      <c r="AO197" s="86">
        <f t="shared" si="387"/>
        <v>0</v>
      </c>
      <c r="AP197" s="86">
        <f t="shared" si="387"/>
        <v>0</v>
      </c>
      <c r="AQ197" s="86">
        <f t="shared" si="387"/>
        <v>0</v>
      </c>
      <c r="AR197" s="86">
        <f t="shared" si="387"/>
        <v>0</v>
      </c>
      <c r="AS197" s="86">
        <f t="shared" si="387"/>
        <v>0</v>
      </c>
      <c r="AT197" s="86">
        <f t="shared" si="387"/>
        <v>0</v>
      </c>
      <c r="AU197" s="86">
        <f t="shared" si="387"/>
        <v>0</v>
      </c>
      <c r="AV197" s="86">
        <f t="shared" si="387"/>
        <v>0</v>
      </c>
      <c r="AW197" s="86">
        <f t="shared" si="387"/>
        <v>0</v>
      </c>
      <c r="AX197" s="86">
        <f t="shared" si="387"/>
        <v>0</v>
      </c>
      <c r="AY197" s="86">
        <f t="shared" si="387"/>
        <v>0</v>
      </c>
      <c r="AZ197" s="86">
        <f t="shared" si="387"/>
        <v>0</v>
      </c>
      <c r="BA197" s="86">
        <f t="shared" si="387"/>
        <v>0</v>
      </c>
      <c r="BB197" s="86">
        <f t="shared" si="387"/>
        <v>0</v>
      </c>
      <c r="BC197" s="86">
        <f t="shared" si="387"/>
        <v>0</v>
      </c>
      <c r="BD197" s="86">
        <f t="shared" si="387"/>
        <v>0</v>
      </c>
      <c r="BE197" s="86">
        <f t="shared" si="387"/>
        <v>0</v>
      </c>
      <c r="BF197" s="86">
        <f t="shared" si="387"/>
        <v>599</v>
      </c>
      <c r="BG197" s="86">
        <f t="shared" si="387"/>
        <v>0</v>
      </c>
      <c r="BH197" s="86">
        <f t="shared" si="387"/>
        <v>0</v>
      </c>
      <c r="BI197" s="86">
        <f t="shared" si="387"/>
        <v>0</v>
      </c>
      <c r="BJ197" s="86">
        <f t="shared" si="387"/>
        <v>0</v>
      </c>
      <c r="BK197" s="86">
        <f t="shared" si="387"/>
        <v>0</v>
      </c>
      <c r="BL197" s="86">
        <f t="shared" si="387"/>
        <v>0</v>
      </c>
      <c r="BM197" s="86">
        <f t="shared" si="387"/>
        <v>0</v>
      </c>
      <c r="BN197" s="86">
        <f t="shared" si="387"/>
        <v>0</v>
      </c>
      <c r="BO197" s="86">
        <f t="shared" si="387"/>
        <v>0</v>
      </c>
      <c r="BP197" s="86">
        <f t="shared" si="387"/>
        <v>0</v>
      </c>
      <c r="BQ197" s="86">
        <f t="shared" si="387"/>
        <v>0</v>
      </c>
      <c r="BR197" s="86">
        <f t="shared" si="387"/>
        <v>0</v>
      </c>
      <c r="BS197" s="86">
        <f t="shared" si="387"/>
        <v>0</v>
      </c>
      <c r="BT197" s="86">
        <f t="shared" si="387"/>
        <v>0</v>
      </c>
      <c r="BU197" s="86">
        <f t="shared" si="387"/>
        <v>0</v>
      </c>
      <c r="BV197" s="86">
        <f t="shared" si="387"/>
        <v>0</v>
      </c>
      <c r="BW197" s="86">
        <f t="shared" si="387"/>
        <v>0</v>
      </c>
      <c r="BX197" s="86">
        <f t="shared" si="387"/>
        <v>0</v>
      </c>
      <c r="BY197" s="86">
        <f t="shared" si="387"/>
        <v>0</v>
      </c>
      <c r="BZ197" s="86">
        <f t="shared" si="387"/>
        <v>0</v>
      </c>
      <c r="CA197" s="86">
        <f t="shared" si="387"/>
        <v>0</v>
      </c>
      <c r="CB197" s="86">
        <f t="shared" si="387"/>
        <v>0</v>
      </c>
      <c r="CC197" s="86">
        <f t="shared" si="387"/>
        <v>0</v>
      </c>
      <c r="CD197" s="86">
        <f t="shared" ref="CD197:DM197" si="388">SUM(CD196:CD196)</f>
        <v>0</v>
      </c>
      <c r="CE197" s="86">
        <f t="shared" si="388"/>
        <v>0</v>
      </c>
      <c r="CF197" s="86">
        <f t="shared" si="388"/>
        <v>0</v>
      </c>
      <c r="CG197" s="86">
        <f t="shared" si="388"/>
        <v>0</v>
      </c>
      <c r="CH197" s="86">
        <f t="shared" si="388"/>
        <v>0</v>
      </c>
      <c r="CI197" s="86">
        <f t="shared" si="388"/>
        <v>0</v>
      </c>
      <c r="CJ197" s="86">
        <f t="shared" si="388"/>
        <v>0</v>
      </c>
      <c r="CK197" s="86">
        <f t="shared" si="388"/>
        <v>0</v>
      </c>
      <c r="CL197" s="86">
        <f t="shared" si="388"/>
        <v>0</v>
      </c>
      <c r="CM197" s="86">
        <f t="shared" si="388"/>
        <v>0</v>
      </c>
      <c r="CN197" s="86">
        <f t="shared" si="388"/>
        <v>0</v>
      </c>
      <c r="CO197" s="86">
        <f t="shared" si="388"/>
        <v>0</v>
      </c>
      <c r="CP197" s="86">
        <f t="shared" si="388"/>
        <v>0</v>
      </c>
      <c r="CQ197" s="86">
        <f t="shared" si="388"/>
        <v>0</v>
      </c>
      <c r="CR197" s="86">
        <f t="shared" si="388"/>
        <v>0</v>
      </c>
      <c r="CS197" s="86">
        <f t="shared" si="388"/>
        <v>0</v>
      </c>
      <c r="CT197" s="86">
        <f t="shared" si="388"/>
        <v>0</v>
      </c>
      <c r="CU197" s="86">
        <f t="shared" si="388"/>
        <v>0</v>
      </c>
      <c r="CV197" s="86">
        <f t="shared" si="388"/>
        <v>0</v>
      </c>
      <c r="CW197" s="86">
        <f t="shared" si="388"/>
        <v>0</v>
      </c>
      <c r="CX197" s="86">
        <f t="shared" si="388"/>
        <v>0</v>
      </c>
      <c r="CY197" s="86">
        <f t="shared" si="388"/>
        <v>0</v>
      </c>
      <c r="CZ197" s="86">
        <f t="shared" si="388"/>
        <v>0</v>
      </c>
      <c r="DA197" s="86">
        <f t="shared" si="388"/>
        <v>0</v>
      </c>
      <c r="DB197" s="86">
        <f t="shared" si="388"/>
        <v>0</v>
      </c>
      <c r="DC197" s="86">
        <f t="shared" si="388"/>
        <v>0</v>
      </c>
      <c r="DD197" s="86">
        <f t="shared" si="388"/>
        <v>0</v>
      </c>
      <c r="DE197" s="86">
        <f t="shared" si="388"/>
        <v>0</v>
      </c>
      <c r="DF197" s="86">
        <f t="shared" si="388"/>
        <v>0</v>
      </c>
      <c r="DG197" s="86">
        <f t="shared" si="388"/>
        <v>0</v>
      </c>
      <c r="DH197" s="86">
        <f t="shared" si="388"/>
        <v>0</v>
      </c>
      <c r="DI197" s="86">
        <f t="shared" si="388"/>
        <v>0</v>
      </c>
      <c r="DJ197" s="86">
        <f t="shared" si="388"/>
        <v>0</v>
      </c>
      <c r="DK197" s="86">
        <f t="shared" si="388"/>
        <v>0</v>
      </c>
      <c r="DL197" s="86">
        <f t="shared" si="388"/>
        <v>0</v>
      </c>
      <c r="DM197" s="86">
        <f t="shared" si="388"/>
        <v>0</v>
      </c>
      <c r="DN197" s="76">
        <f t="shared" si="320"/>
        <v>599</v>
      </c>
      <c r="DO197" s="76">
        <f t="shared" si="321"/>
        <v>0</v>
      </c>
    </row>
    <row r="198" spans="1:119" x14ac:dyDescent="0.25">
      <c r="A198" s="64">
        <v>45903</v>
      </c>
      <c r="B198" s="65">
        <v>4203</v>
      </c>
      <c r="C198" s="65">
        <v>6760</v>
      </c>
      <c r="D198" s="66" t="s">
        <v>483</v>
      </c>
      <c r="E198" s="67" t="s">
        <v>635</v>
      </c>
      <c r="F198" s="67"/>
      <c r="G198" s="67"/>
      <c r="H198" s="68" t="s">
        <v>638</v>
      </c>
      <c r="I198" s="69"/>
      <c r="J198" s="66" t="s">
        <v>636</v>
      </c>
      <c r="K198" s="70">
        <v>1</v>
      </c>
      <c r="L198" s="70">
        <v>599</v>
      </c>
      <c r="M198" s="71">
        <f t="shared" ref="M198" si="389">K198*L198</f>
        <v>599</v>
      </c>
      <c r="N198" s="66"/>
      <c r="O198" s="72" t="s">
        <v>304</v>
      </c>
      <c r="P198" s="73"/>
      <c r="Q198" s="74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75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75"/>
      <c r="AQ198" s="66"/>
      <c r="AR198" s="66"/>
      <c r="AS198" s="66"/>
      <c r="AT198" s="75"/>
      <c r="AU198" s="66"/>
      <c r="AV198" s="66"/>
      <c r="AW198" s="66"/>
      <c r="AX198" s="66"/>
      <c r="AY198" s="66"/>
      <c r="AZ198" s="75"/>
      <c r="BA198" s="66"/>
      <c r="BB198" s="75"/>
      <c r="BC198" s="66"/>
      <c r="BD198" s="66"/>
      <c r="BE198" s="66"/>
      <c r="BF198" s="75">
        <f>M198+P198-Q198</f>
        <v>599</v>
      </c>
      <c r="BG198" s="66"/>
      <c r="BH198" s="66"/>
      <c r="BI198" s="66"/>
      <c r="BJ198" s="66"/>
      <c r="BK198" s="66"/>
      <c r="BL198" s="66"/>
      <c r="BM198" s="66"/>
      <c r="BN198" s="66"/>
      <c r="BO198" s="66"/>
      <c r="BP198" s="66"/>
      <c r="BQ198" s="66"/>
      <c r="BR198" s="66"/>
      <c r="BS198" s="66"/>
      <c r="BT198" s="66"/>
      <c r="BU198" s="75"/>
      <c r="BV198" s="66"/>
      <c r="BW198" s="66"/>
      <c r="BX198" s="75"/>
      <c r="BY198" s="66"/>
      <c r="BZ198" s="75"/>
      <c r="CA198" s="66"/>
      <c r="CB198" s="75"/>
      <c r="CC198" s="66"/>
      <c r="CD198" s="66"/>
      <c r="CE198" s="66"/>
      <c r="CF198" s="66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75"/>
      <c r="CT198" s="66"/>
      <c r="CU198" s="66"/>
      <c r="CV198" s="66"/>
      <c r="CW198" s="66"/>
      <c r="CX198" s="66"/>
      <c r="CY198" s="75"/>
      <c r="CZ198" s="66"/>
      <c r="DA198" s="75"/>
      <c r="DB198" s="75"/>
      <c r="DC198" s="75"/>
      <c r="DD198" s="75"/>
      <c r="DE198" s="75"/>
      <c r="DF198" s="75"/>
      <c r="DG198" s="66"/>
      <c r="DH198" s="75"/>
      <c r="DI198" s="66"/>
      <c r="DJ198" s="66"/>
      <c r="DK198" s="66"/>
      <c r="DL198" s="66"/>
      <c r="DM198" s="66"/>
      <c r="DN198" s="76">
        <f t="shared" si="320"/>
        <v>599</v>
      </c>
      <c r="DO198" s="76">
        <f t="shared" si="321"/>
        <v>0</v>
      </c>
    </row>
    <row r="199" spans="1:119" s="136" customFormat="1" x14ac:dyDescent="0.25">
      <c r="A199" s="128"/>
      <c r="B199" s="129"/>
      <c r="C199" s="130"/>
      <c r="D199" s="131"/>
      <c r="E199" s="131"/>
      <c r="F199" s="131"/>
      <c r="G199" s="131"/>
      <c r="H199" s="132"/>
      <c r="I199" s="129"/>
      <c r="J199" s="131"/>
      <c r="K199" s="133"/>
      <c r="L199" s="133"/>
      <c r="M199" s="134">
        <f>SUM(M198:M198)</f>
        <v>599</v>
      </c>
      <c r="N199" s="134">
        <f>M199+M197</f>
        <v>1198</v>
      </c>
      <c r="O199" s="133" t="s">
        <v>304</v>
      </c>
      <c r="P199" s="134"/>
      <c r="Q199" s="134"/>
      <c r="R199" s="134">
        <f t="shared" ref="R199:CC199" si="390">SUM(R198:R198)</f>
        <v>0</v>
      </c>
      <c r="S199" s="134">
        <f t="shared" si="390"/>
        <v>0</v>
      </c>
      <c r="T199" s="134">
        <f t="shared" si="390"/>
        <v>0</v>
      </c>
      <c r="U199" s="134">
        <f t="shared" si="390"/>
        <v>0</v>
      </c>
      <c r="V199" s="134">
        <f t="shared" si="390"/>
        <v>0</v>
      </c>
      <c r="W199" s="134">
        <f t="shared" si="390"/>
        <v>0</v>
      </c>
      <c r="X199" s="134">
        <f t="shared" si="390"/>
        <v>0</v>
      </c>
      <c r="Y199" s="134">
        <f t="shared" si="390"/>
        <v>0</v>
      </c>
      <c r="Z199" s="134">
        <f t="shared" si="390"/>
        <v>0</v>
      </c>
      <c r="AA199" s="134">
        <f t="shared" si="390"/>
        <v>0</v>
      </c>
      <c r="AB199" s="134">
        <f t="shared" si="390"/>
        <v>0</v>
      </c>
      <c r="AC199" s="134">
        <f t="shared" si="390"/>
        <v>0</v>
      </c>
      <c r="AD199" s="134">
        <f t="shared" si="390"/>
        <v>0</v>
      </c>
      <c r="AE199" s="134">
        <f t="shared" si="390"/>
        <v>0</v>
      </c>
      <c r="AF199" s="134">
        <f t="shared" si="390"/>
        <v>0</v>
      </c>
      <c r="AG199" s="134">
        <f t="shared" si="390"/>
        <v>0</v>
      </c>
      <c r="AH199" s="134">
        <f t="shared" si="390"/>
        <v>0</v>
      </c>
      <c r="AI199" s="134">
        <f t="shared" si="390"/>
        <v>0</v>
      </c>
      <c r="AJ199" s="134">
        <f t="shared" si="390"/>
        <v>0</v>
      </c>
      <c r="AK199" s="134">
        <f t="shared" si="390"/>
        <v>0</v>
      </c>
      <c r="AL199" s="134">
        <f t="shared" si="390"/>
        <v>0</v>
      </c>
      <c r="AM199" s="134">
        <f t="shared" si="390"/>
        <v>0</v>
      </c>
      <c r="AN199" s="134">
        <f t="shared" si="390"/>
        <v>0</v>
      </c>
      <c r="AO199" s="134">
        <f t="shared" si="390"/>
        <v>0</v>
      </c>
      <c r="AP199" s="134">
        <f t="shared" si="390"/>
        <v>0</v>
      </c>
      <c r="AQ199" s="134">
        <f t="shared" si="390"/>
        <v>0</v>
      </c>
      <c r="AR199" s="134">
        <f t="shared" si="390"/>
        <v>0</v>
      </c>
      <c r="AS199" s="134">
        <f t="shared" si="390"/>
        <v>0</v>
      </c>
      <c r="AT199" s="134">
        <f t="shared" si="390"/>
        <v>0</v>
      </c>
      <c r="AU199" s="134">
        <f t="shared" si="390"/>
        <v>0</v>
      </c>
      <c r="AV199" s="134">
        <f t="shared" si="390"/>
        <v>0</v>
      </c>
      <c r="AW199" s="134">
        <f t="shared" si="390"/>
        <v>0</v>
      </c>
      <c r="AX199" s="134">
        <f t="shared" si="390"/>
        <v>0</v>
      </c>
      <c r="AY199" s="134">
        <f t="shared" si="390"/>
        <v>0</v>
      </c>
      <c r="AZ199" s="134">
        <f t="shared" si="390"/>
        <v>0</v>
      </c>
      <c r="BA199" s="134">
        <f t="shared" si="390"/>
        <v>0</v>
      </c>
      <c r="BB199" s="134">
        <f t="shared" si="390"/>
        <v>0</v>
      </c>
      <c r="BC199" s="134">
        <f t="shared" si="390"/>
        <v>0</v>
      </c>
      <c r="BD199" s="134">
        <f t="shared" si="390"/>
        <v>0</v>
      </c>
      <c r="BE199" s="134">
        <f t="shared" si="390"/>
        <v>0</v>
      </c>
      <c r="BF199" s="134">
        <f t="shared" si="390"/>
        <v>599</v>
      </c>
      <c r="BG199" s="134">
        <f t="shared" si="390"/>
        <v>0</v>
      </c>
      <c r="BH199" s="134">
        <f t="shared" si="390"/>
        <v>0</v>
      </c>
      <c r="BI199" s="134">
        <f t="shared" si="390"/>
        <v>0</v>
      </c>
      <c r="BJ199" s="134">
        <f t="shared" si="390"/>
        <v>0</v>
      </c>
      <c r="BK199" s="134">
        <f t="shared" si="390"/>
        <v>0</v>
      </c>
      <c r="BL199" s="134">
        <f t="shared" si="390"/>
        <v>0</v>
      </c>
      <c r="BM199" s="134">
        <f t="shared" si="390"/>
        <v>0</v>
      </c>
      <c r="BN199" s="134">
        <f t="shared" si="390"/>
        <v>0</v>
      </c>
      <c r="BO199" s="134">
        <f t="shared" si="390"/>
        <v>0</v>
      </c>
      <c r="BP199" s="134">
        <f t="shared" si="390"/>
        <v>0</v>
      </c>
      <c r="BQ199" s="134">
        <f t="shared" si="390"/>
        <v>0</v>
      </c>
      <c r="BR199" s="134">
        <f t="shared" si="390"/>
        <v>0</v>
      </c>
      <c r="BS199" s="134">
        <f t="shared" si="390"/>
        <v>0</v>
      </c>
      <c r="BT199" s="134">
        <f t="shared" si="390"/>
        <v>0</v>
      </c>
      <c r="BU199" s="134">
        <f t="shared" si="390"/>
        <v>0</v>
      </c>
      <c r="BV199" s="134">
        <f t="shared" si="390"/>
        <v>0</v>
      </c>
      <c r="BW199" s="134">
        <f t="shared" si="390"/>
        <v>0</v>
      </c>
      <c r="BX199" s="134">
        <f t="shared" si="390"/>
        <v>0</v>
      </c>
      <c r="BY199" s="134">
        <f t="shared" si="390"/>
        <v>0</v>
      </c>
      <c r="BZ199" s="134">
        <f t="shared" si="390"/>
        <v>0</v>
      </c>
      <c r="CA199" s="134">
        <f t="shared" si="390"/>
        <v>0</v>
      </c>
      <c r="CB199" s="134">
        <f t="shared" si="390"/>
        <v>0</v>
      </c>
      <c r="CC199" s="134">
        <f t="shared" si="390"/>
        <v>0</v>
      </c>
      <c r="CD199" s="134">
        <f t="shared" ref="CD199:DM199" si="391">SUM(CD198:CD198)</f>
        <v>0</v>
      </c>
      <c r="CE199" s="134">
        <f t="shared" si="391"/>
        <v>0</v>
      </c>
      <c r="CF199" s="134">
        <f t="shared" si="391"/>
        <v>0</v>
      </c>
      <c r="CG199" s="134">
        <f t="shared" si="391"/>
        <v>0</v>
      </c>
      <c r="CH199" s="134">
        <f t="shared" si="391"/>
        <v>0</v>
      </c>
      <c r="CI199" s="134">
        <f t="shared" si="391"/>
        <v>0</v>
      </c>
      <c r="CJ199" s="134">
        <f t="shared" si="391"/>
        <v>0</v>
      </c>
      <c r="CK199" s="134">
        <f t="shared" si="391"/>
        <v>0</v>
      </c>
      <c r="CL199" s="134">
        <f t="shared" si="391"/>
        <v>0</v>
      </c>
      <c r="CM199" s="134">
        <f t="shared" si="391"/>
        <v>0</v>
      </c>
      <c r="CN199" s="134">
        <f t="shared" si="391"/>
        <v>0</v>
      </c>
      <c r="CO199" s="134">
        <f t="shared" si="391"/>
        <v>0</v>
      </c>
      <c r="CP199" s="134">
        <f t="shared" si="391"/>
        <v>0</v>
      </c>
      <c r="CQ199" s="134">
        <f t="shared" si="391"/>
        <v>0</v>
      </c>
      <c r="CR199" s="134">
        <f t="shared" si="391"/>
        <v>0</v>
      </c>
      <c r="CS199" s="134">
        <f t="shared" si="391"/>
        <v>0</v>
      </c>
      <c r="CT199" s="134">
        <f t="shared" si="391"/>
        <v>0</v>
      </c>
      <c r="CU199" s="134">
        <f t="shared" si="391"/>
        <v>0</v>
      </c>
      <c r="CV199" s="134">
        <f t="shared" si="391"/>
        <v>0</v>
      </c>
      <c r="CW199" s="134">
        <f t="shared" si="391"/>
        <v>0</v>
      </c>
      <c r="CX199" s="134">
        <f t="shared" si="391"/>
        <v>0</v>
      </c>
      <c r="CY199" s="134">
        <f t="shared" si="391"/>
        <v>0</v>
      </c>
      <c r="CZ199" s="134">
        <f t="shared" si="391"/>
        <v>0</v>
      </c>
      <c r="DA199" s="134">
        <f t="shared" si="391"/>
        <v>0</v>
      </c>
      <c r="DB199" s="134">
        <f t="shared" si="391"/>
        <v>0</v>
      </c>
      <c r="DC199" s="134">
        <f t="shared" si="391"/>
        <v>0</v>
      </c>
      <c r="DD199" s="134">
        <f t="shared" si="391"/>
        <v>0</v>
      </c>
      <c r="DE199" s="134">
        <f t="shared" si="391"/>
        <v>0</v>
      </c>
      <c r="DF199" s="134">
        <f t="shared" si="391"/>
        <v>0</v>
      </c>
      <c r="DG199" s="134">
        <f t="shared" si="391"/>
        <v>0</v>
      </c>
      <c r="DH199" s="134">
        <f t="shared" si="391"/>
        <v>0</v>
      </c>
      <c r="DI199" s="134">
        <f t="shared" si="391"/>
        <v>0</v>
      </c>
      <c r="DJ199" s="134">
        <f t="shared" si="391"/>
        <v>0</v>
      </c>
      <c r="DK199" s="134">
        <f t="shared" si="391"/>
        <v>0</v>
      </c>
      <c r="DL199" s="134">
        <f t="shared" si="391"/>
        <v>0</v>
      </c>
      <c r="DM199" s="134">
        <f t="shared" si="391"/>
        <v>0</v>
      </c>
      <c r="DN199" s="135">
        <f t="shared" si="320"/>
        <v>599</v>
      </c>
      <c r="DO199" s="135">
        <f t="shared" si="321"/>
        <v>0</v>
      </c>
    </row>
    <row r="200" spans="1:119" x14ac:dyDescent="0.25">
      <c r="A200" s="64">
        <v>45904</v>
      </c>
      <c r="B200" s="65">
        <v>4205</v>
      </c>
      <c r="C200" s="65">
        <v>6761</v>
      </c>
      <c r="D200" s="66" t="s">
        <v>483</v>
      </c>
      <c r="E200" s="67" t="s">
        <v>639</v>
      </c>
      <c r="F200" s="67"/>
      <c r="G200" s="67" t="s">
        <v>491</v>
      </c>
      <c r="H200" s="68" t="s">
        <v>492</v>
      </c>
      <c r="I200" s="69" t="s">
        <v>640</v>
      </c>
      <c r="J200" s="66" t="s">
        <v>641</v>
      </c>
      <c r="K200" s="70">
        <v>20</v>
      </c>
      <c r="L200" s="70">
        <v>370</v>
      </c>
      <c r="M200" s="71">
        <f t="shared" ref="M200" si="392">K200*L200</f>
        <v>7400</v>
      </c>
      <c r="N200" s="66"/>
      <c r="O200" s="72" t="s">
        <v>148</v>
      </c>
      <c r="P200" s="73">
        <f t="shared" ref="P200" si="393">M200/1.12*0.01</f>
        <v>66.071428571428569</v>
      </c>
      <c r="Q200" s="74">
        <f t="shared" ref="Q200" si="394">M200/1.12*0.12</f>
        <v>792.85714285714278</v>
      </c>
      <c r="R200" s="75">
        <f t="shared" ref="R200" si="395">M200+P200-Q200</f>
        <v>6673.2142857142853</v>
      </c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75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75"/>
      <c r="AQ200" s="66"/>
      <c r="AR200" s="66"/>
      <c r="AS200" s="66"/>
      <c r="AT200" s="75"/>
      <c r="AU200" s="66"/>
      <c r="AV200" s="66"/>
      <c r="AW200" s="66"/>
      <c r="AX200" s="66"/>
      <c r="AY200" s="66"/>
      <c r="AZ200" s="75"/>
      <c r="BA200" s="66"/>
      <c r="BB200" s="75"/>
      <c r="BC200" s="66"/>
      <c r="BD200" s="66"/>
      <c r="BE200" s="66"/>
      <c r="BF200" s="66"/>
      <c r="BG200" s="66"/>
      <c r="BH200" s="66"/>
      <c r="BI200" s="66"/>
      <c r="BJ200" s="66"/>
      <c r="BK200" s="66"/>
      <c r="BL200" s="66"/>
      <c r="BM200" s="66"/>
      <c r="BN200" s="66"/>
      <c r="BO200" s="66"/>
      <c r="BP200" s="66"/>
      <c r="BQ200" s="66"/>
      <c r="BR200" s="66"/>
      <c r="BS200" s="66"/>
      <c r="BT200" s="66"/>
      <c r="BU200" s="75"/>
      <c r="BV200" s="66"/>
      <c r="BW200" s="66"/>
      <c r="BX200" s="75"/>
      <c r="BY200" s="66"/>
      <c r="BZ200" s="75"/>
      <c r="CA200" s="66"/>
      <c r="CB200" s="75"/>
      <c r="CC200" s="66"/>
      <c r="CD200" s="66"/>
      <c r="CE200" s="66"/>
      <c r="CF200" s="66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75"/>
      <c r="CT200" s="66"/>
      <c r="CU200" s="66"/>
      <c r="CV200" s="66"/>
      <c r="CW200" s="66"/>
      <c r="CX200" s="66"/>
      <c r="CY200" s="75"/>
      <c r="CZ200" s="66"/>
      <c r="DA200" s="75"/>
      <c r="DB200" s="75"/>
      <c r="DC200" s="75"/>
      <c r="DD200" s="75"/>
      <c r="DE200" s="75"/>
      <c r="DF200" s="75"/>
      <c r="DG200" s="66"/>
      <c r="DH200" s="75"/>
      <c r="DI200" s="66"/>
      <c r="DJ200" s="66"/>
      <c r="DK200" s="66"/>
      <c r="DL200" s="66"/>
      <c r="DM200" s="66"/>
      <c r="DN200" s="76">
        <f t="shared" si="320"/>
        <v>7400</v>
      </c>
      <c r="DO200" s="76">
        <f t="shared" si="321"/>
        <v>0</v>
      </c>
    </row>
    <row r="201" spans="1:119" s="136" customFormat="1" x14ac:dyDescent="0.25">
      <c r="A201" s="128"/>
      <c r="B201" s="129"/>
      <c r="C201" s="130"/>
      <c r="D201" s="131"/>
      <c r="E201" s="131"/>
      <c r="F201" s="131"/>
      <c r="G201" s="131"/>
      <c r="H201" s="132"/>
      <c r="I201" s="129"/>
      <c r="J201" s="131"/>
      <c r="K201" s="133"/>
      <c r="L201" s="133"/>
      <c r="M201" s="134">
        <f>SUM(M200:M200)</f>
        <v>7400</v>
      </c>
      <c r="N201" s="134">
        <f>M201</f>
        <v>7400</v>
      </c>
      <c r="O201" s="133" t="s">
        <v>148</v>
      </c>
      <c r="P201" s="134">
        <f t="shared" ref="P201:CA201" si="396">SUM(P200:P200)</f>
        <v>66.071428571428569</v>
      </c>
      <c r="Q201" s="134">
        <f t="shared" si="396"/>
        <v>792.85714285714278</v>
      </c>
      <c r="R201" s="134">
        <f t="shared" si="396"/>
        <v>6673.2142857142853</v>
      </c>
      <c r="S201" s="134">
        <f t="shared" si="396"/>
        <v>0</v>
      </c>
      <c r="T201" s="134">
        <f t="shared" si="396"/>
        <v>0</v>
      </c>
      <c r="U201" s="134">
        <f t="shared" si="396"/>
        <v>0</v>
      </c>
      <c r="V201" s="134">
        <f t="shared" si="396"/>
        <v>0</v>
      </c>
      <c r="W201" s="134">
        <f t="shared" si="396"/>
        <v>0</v>
      </c>
      <c r="X201" s="134">
        <f t="shared" si="396"/>
        <v>0</v>
      </c>
      <c r="Y201" s="134">
        <f t="shared" si="396"/>
        <v>0</v>
      </c>
      <c r="Z201" s="134">
        <f t="shared" si="396"/>
        <v>0</v>
      </c>
      <c r="AA201" s="134">
        <f t="shared" si="396"/>
        <v>0</v>
      </c>
      <c r="AB201" s="134">
        <f t="shared" si="396"/>
        <v>0</v>
      </c>
      <c r="AC201" s="134">
        <f t="shared" si="396"/>
        <v>0</v>
      </c>
      <c r="AD201" s="134">
        <f t="shared" si="396"/>
        <v>0</v>
      </c>
      <c r="AE201" s="134">
        <f t="shared" si="396"/>
        <v>0</v>
      </c>
      <c r="AF201" s="134">
        <f t="shared" si="396"/>
        <v>0</v>
      </c>
      <c r="AG201" s="134">
        <f t="shared" si="396"/>
        <v>0</v>
      </c>
      <c r="AH201" s="134">
        <f t="shared" si="396"/>
        <v>0</v>
      </c>
      <c r="AI201" s="134">
        <f t="shared" si="396"/>
        <v>0</v>
      </c>
      <c r="AJ201" s="134">
        <f t="shared" si="396"/>
        <v>0</v>
      </c>
      <c r="AK201" s="134">
        <f t="shared" si="396"/>
        <v>0</v>
      </c>
      <c r="AL201" s="134">
        <f t="shared" si="396"/>
        <v>0</v>
      </c>
      <c r="AM201" s="134">
        <f t="shared" si="396"/>
        <v>0</v>
      </c>
      <c r="AN201" s="134">
        <f t="shared" si="396"/>
        <v>0</v>
      </c>
      <c r="AO201" s="134">
        <f t="shared" si="396"/>
        <v>0</v>
      </c>
      <c r="AP201" s="134">
        <f t="shared" si="396"/>
        <v>0</v>
      </c>
      <c r="AQ201" s="134">
        <f t="shared" si="396"/>
        <v>0</v>
      </c>
      <c r="AR201" s="134">
        <f t="shared" si="396"/>
        <v>0</v>
      </c>
      <c r="AS201" s="134">
        <f t="shared" si="396"/>
        <v>0</v>
      </c>
      <c r="AT201" s="134">
        <f t="shared" si="396"/>
        <v>0</v>
      </c>
      <c r="AU201" s="134">
        <f t="shared" si="396"/>
        <v>0</v>
      </c>
      <c r="AV201" s="134">
        <f t="shared" si="396"/>
        <v>0</v>
      </c>
      <c r="AW201" s="134">
        <f t="shared" si="396"/>
        <v>0</v>
      </c>
      <c r="AX201" s="134">
        <f t="shared" si="396"/>
        <v>0</v>
      </c>
      <c r="AY201" s="134">
        <f t="shared" si="396"/>
        <v>0</v>
      </c>
      <c r="AZ201" s="134">
        <f t="shared" si="396"/>
        <v>0</v>
      </c>
      <c r="BA201" s="134">
        <f t="shared" si="396"/>
        <v>0</v>
      </c>
      <c r="BB201" s="134">
        <f t="shared" si="396"/>
        <v>0</v>
      </c>
      <c r="BC201" s="134">
        <f t="shared" si="396"/>
        <v>0</v>
      </c>
      <c r="BD201" s="134">
        <f t="shared" si="396"/>
        <v>0</v>
      </c>
      <c r="BE201" s="134">
        <f t="shared" si="396"/>
        <v>0</v>
      </c>
      <c r="BF201" s="134">
        <f t="shared" si="396"/>
        <v>0</v>
      </c>
      <c r="BG201" s="134">
        <f t="shared" si="396"/>
        <v>0</v>
      </c>
      <c r="BH201" s="134">
        <f t="shared" si="396"/>
        <v>0</v>
      </c>
      <c r="BI201" s="134">
        <f t="shared" si="396"/>
        <v>0</v>
      </c>
      <c r="BJ201" s="134">
        <f t="shared" si="396"/>
        <v>0</v>
      </c>
      <c r="BK201" s="134">
        <f t="shared" si="396"/>
        <v>0</v>
      </c>
      <c r="BL201" s="134">
        <f t="shared" si="396"/>
        <v>0</v>
      </c>
      <c r="BM201" s="134">
        <f t="shared" si="396"/>
        <v>0</v>
      </c>
      <c r="BN201" s="134">
        <f t="shared" si="396"/>
        <v>0</v>
      </c>
      <c r="BO201" s="134">
        <f t="shared" si="396"/>
        <v>0</v>
      </c>
      <c r="BP201" s="134">
        <f t="shared" si="396"/>
        <v>0</v>
      </c>
      <c r="BQ201" s="134">
        <f t="shared" si="396"/>
        <v>0</v>
      </c>
      <c r="BR201" s="134">
        <f t="shared" si="396"/>
        <v>0</v>
      </c>
      <c r="BS201" s="134">
        <f t="shared" si="396"/>
        <v>0</v>
      </c>
      <c r="BT201" s="134">
        <f t="shared" si="396"/>
        <v>0</v>
      </c>
      <c r="BU201" s="134">
        <f t="shared" si="396"/>
        <v>0</v>
      </c>
      <c r="BV201" s="134">
        <f t="shared" si="396"/>
        <v>0</v>
      </c>
      <c r="BW201" s="134">
        <f t="shared" si="396"/>
        <v>0</v>
      </c>
      <c r="BX201" s="134">
        <f t="shared" si="396"/>
        <v>0</v>
      </c>
      <c r="BY201" s="134">
        <f t="shared" si="396"/>
        <v>0</v>
      </c>
      <c r="BZ201" s="134">
        <f t="shared" si="396"/>
        <v>0</v>
      </c>
      <c r="CA201" s="134">
        <f t="shared" si="396"/>
        <v>0</v>
      </c>
      <c r="CB201" s="134">
        <f t="shared" ref="CB201:DM201" si="397">SUM(CB200:CB200)</f>
        <v>0</v>
      </c>
      <c r="CC201" s="134">
        <f t="shared" si="397"/>
        <v>0</v>
      </c>
      <c r="CD201" s="134">
        <f t="shared" si="397"/>
        <v>0</v>
      </c>
      <c r="CE201" s="134">
        <f t="shared" si="397"/>
        <v>0</v>
      </c>
      <c r="CF201" s="134">
        <f t="shared" si="397"/>
        <v>0</v>
      </c>
      <c r="CG201" s="134">
        <f t="shared" si="397"/>
        <v>0</v>
      </c>
      <c r="CH201" s="134">
        <f t="shared" si="397"/>
        <v>0</v>
      </c>
      <c r="CI201" s="134">
        <f t="shared" si="397"/>
        <v>0</v>
      </c>
      <c r="CJ201" s="134">
        <f t="shared" si="397"/>
        <v>0</v>
      </c>
      <c r="CK201" s="134">
        <f t="shared" si="397"/>
        <v>0</v>
      </c>
      <c r="CL201" s="134">
        <f t="shared" si="397"/>
        <v>0</v>
      </c>
      <c r="CM201" s="134">
        <f t="shared" si="397"/>
        <v>0</v>
      </c>
      <c r="CN201" s="134">
        <f t="shared" si="397"/>
        <v>0</v>
      </c>
      <c r="CO201" s="134">
        <f t="shared" si="397"/>
        <v>0</v>
      </c>
      <c r="CP201" s="134">
        <f t="shared" si="397"/>
        <v>0</v>
      </c>
      <c r="CQ201" s="134">
        <f t="shared" si="397"/>
        <v>0</v>
      </c>
      <c r="CR201" s="134">
        <f t="shared" si="397"/>
        <v>0</v>
      </c>
      <c r="CS201" s="134">
        <f t="shared" si="397"/>
        <v>0</v>
      </c>
      <c r="CT201" s="134">
        <f t="shared" si="397"/>
        <v>0</v>
      </c>
      <c r="CU201" s="134">
        <f t="shared" si="397"/>
        <v>0</v>
      </c>
      <c r="CV201" s="134">
        <f t="shared" si="397"/>
        <v>0</v>
      </c>
      <c r="CW201" s="134">
        <f t="shared" si="397"/>
        <v>0</v>
      </c>
      <c r="CX201" s="134">
        <f t="shared" si="397"/>
        <v>0</v>
      </c>
      <c r="CY201" s="134">
        <f t="shared" si="397"/>
        <v>0</v>
      </c>
      <c r="CZ201" s="134">
        <f t="shared" si="397"/>
        <v>0</v>
      </c>
      <c r="DA201" s="134">
        <f t="shared" si="397"/>
        <v>0</v>
      </c>
      <c r="DB201" s="134">
        <f t="shared" si="397"/>
        <v>0</v>
      </c>
      <c r="DC201" s="134">
        <f t="shared" si="397"/>
        <v>0</v>
      </c>
      <c r="DD201" s="134">
        <f t="shared" si="397"/>
        <v>0</v>
      </c>
      <c r="DE201" s="134">
        <f t="shared" si="397"/>
        <v>0</v>
      </c>
      <c r="DF201" s="134">
        <f t="shared" si="397"/>
        <v>0</v>
      </c>
      <c r="DG201" s="134">
        <f t="shared" si="397"/>
        <v>0</v>
      </c>
      <c r="DH201" s="134">
        <f t="shared" si="397"/>
        <v>0</v>
      </c>
      <c r="DI201" s="134">
        <f t="shared" si="397"/>
        <v>0</v>
      </c>
      <c r="DJ201" s="134">
        <f t="shared" si="397"/>
        <v>0</v>
      </c>
      <c r="DK201" s="134">
        <f t="shared" si="397"/>
        <v>0</v>
      </c>
      <c r="DL201" s="134">
        <f t="shared" si="397"/>
        <v>0</v>
      </c>
      <c r="DM201" s="134">
        <f t="shared" si="397"/>
        <v>0</v>
      </c>
      <c r="DN201" s="135">
        <f t="shared" si="320"/>
        <v>7400</v>
      </c>
      <c r="DO201" s="135">
        <f t="shared" si="321"/>
        <v>0</v>
      </c>
    </row>
    <row r="202" spans="1:119" x14ac:dyDescent="0.25">
      <c r="A202" s="64">
        <v>45902</v>
      </c>
      <c r="B202" s="65">
        <v>4206</v>
      </c>
      <c r="C202" s="65">
        <v>6762</v>
      </c>
      <c r="D202" s="66" t="s">
        <v>483</v>
      </c>
      <c r="E202" s="67" t="s">
        <v>642</v>
      </c>
      <c r="F202" s="67"/>
      <c r="G202" s="67"/>
      <c r="H202" s="68"/>
      <c r="I202" s="69" t="s">
        <v>643</v>
      </c>
      <c r="J202" s="66" t="s">
        <v>644</v>
      </c>
      <c r="K202" s="70">
        <v>1</v>
      </c>
      <c r="L202" s="70">
        <v>360</v>
      </c>
      <c r="M202" s="71">
        <f t="shared" ref="M202" si="398">K202*L202</f>
        <v>360</v>
      </c>
      <c r="N202" s="66"/>
      <c r="O202" s="72" t="s">
        <v>304</v>
      </c>
      <c r="P202" s="73"/>
      <c r="Q202" s="74"/>
      <c r="R202" s="75">
        <f t="shared" ref="R202" si="399">M202+P202-Q202</f>
        <v>360</v>
      </c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75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75"/>
      <c r="AQ202" s="66"/>
      <c r="AR202" s="66"/>
      <c r="AS202" s="66"/>
      <c r="AT202" s="75"/>
      <c r="AU202" s="66"/>
      <c r="AV202" s="66"/>
      <c r="AW202" s="66"/>
      <c r="AX202" s="66"/>
      <c r="AY202" s="66"/>
      <c r="AZ202" s="75"/>
      <c r="BA202" s="66"/>
      <c r="BB202" s="75"/>
      <c r="BC202" s="66"/>
      <c r="BD202" s="66"/>
      <c r="BE202" s="66"/>
      <c r="BF202" s="66"/>
      <c r="BG202" s="66"/>
      <c r="BH202" s="66"/>
      <c r="BI202" s="66"/>
      <c r="BJ202" s="66"/>
      <c r="BK202" s="66"/>
      <c r="BL202" s="66"/>
      <c r="BM202" s="66"/>
      <c r="BN202" s="66"/>
      <c r="BO202" s="66"/>
      <c r="BP202" s="66"/>
      <c r="BQ202" s="66"/>
      <c r="BR202" s="66"/>
      <c r="BS202" s="66"/>
      <c r="BT202" s="66"/>
      <c r="BU202" s="75"/>
      <c r="BV202" s="66"/>
      <c r="BW202" s="66"/>
      <c r="BX202" s="75"/>
      <c r="BY202" s="66"/>
      <c r="BZ202" s="75"/>
      <c r="CA202" s="66"/>
      <c r="CB202" s="75"/>
      <c r="CC202" s="66"/>
      <c r="CD202" s="66"/>
      <c r="CE202" s="66"/>
      <c r="CF202" s="66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75"/>
      <c r="CT202" s="66"/>
      <c r="CU202" s="66"/>
      <c r="CV202" s="66"/>
      <c r="CW202" s="66"/>
      <c r="CX202" s="66"/>
      <c r="CY202" s="75"/>
      <c r="CZ202" s="66"/>
      <c r="DA202" s="75"/>
      <c r="DB202" s="75"/>
      <c r="DC202" s="75"/>
      <c r="DD202" s="75"/>
      <c r="DE202" s="75"/>
      <c r="DF202" s="75"/>
      <c r="DG202" s="66"/>
      <c r="DH202" s="75"/>
      <c r="DI202" s="66"/>
      <c r="DJ202" s="66"/>
      <c r="DK202" s="66"/>
      <c r="DL202" s="66"/>
      <c r="DM202" s="66"/>
      <c r="DN202" s="76">
        <f t="shared" si="320"/>
        <v>360</v>
      </c>
      <c r="DO202" s="76">
        <f t="shared" si="321"/>
        <v>0</v>
      </c>
    </row>
    <row r="203" spans="1:119" x14ac:dyDescent="0.25">
      <c r="A203" s="80"/>
      <c r="B203" s="81"/>
      <c r="C203" s="82"/>
      <c r="D203" s="83"/>
      <c r="E203" s="83"/>
      <c r="F203" s="83"/>
      <c r="G203" s="83"/>
      <c r="H203" s="84"/>
      <c r="I203" s="81"/>
      <c r="J203" s="83"/>
      <c r="K203" s="85"/>
      <c r="L203" s="85"/>
      <c r="M203" s="86">
        <f>SUM(M202:M202)</f>
        <v>360</v>
      </c>
      <c r="N203" s="86"/>
      <c r="O203" s="85" t="s">
        <v>304</v>
      </c>
      <c r="P203" s="86"/>
      <c r="Q203" s="86"/>
      <c r="R203" s="86">
        <f t="shared" ref="R203:CC203" si="400">SUM(R202:R202)</f>
        <v>360</v>
      </c>
      <c r="S203" s="86">
        <f t="shared" si="400"/>
        <v>0</v>
      </c>
      <c r="T203" s="86">
        <f t="shared" si="400"/>
        <v>0</v>
      </c>
      <c r="U203" s="86">
        <f t="shared" si="400"/>
        <v>0</v>
      </c>
      <c r="V203" s="86">
        <f t="shared" si="400"/>
        <v>0</v>
      </c>
      <c r="W203" s="86">
        <f t="shared" si="400"/>
        <v>0</v>
      </c>
      <c r="X203" s="86">
        <f t="shared" si="400"/>
        <v>0</v>
      </c>
      <c r="Y203" s="86">
        <f t="shared" si="400"/>
        <v>0</v>
      </c>
      <c r="Z203" s="86">
        <f t="shared" si="400"/>
        <v>0</v>
      </c>
      <c r="AA203" s="86">
        <f t="shared" si="400"/>
        <v>0</v>
      </c>
      <c r="AB203" s="86">
        <f t="shared" si="400"/>
        <v>0</v>
      </c>
      <c r="AC203" s="86">
        <f t="shared" si="400"/>
        <v>0</v>
      </c>
      <c r="AD203" s="86">
        <f t="shared" si="400"/>
        <v>0</v>
      </c>
      <c r="AE203" s="86">
        <f t="shared" si="400"/>
        <v>0</v>
      </c>
      <c r="AF203" s="86">
        <f t="shared" si="400"/>
        <v>0</v>
      </c>
      <c r="AG203" s="86">
        <f t="shared" si="400"/>
        <v>0</v>
      </c>
      <c r="AH203" s="86">
        <f t="shared" si="400"/>
        <v>0</v>
      </c>
      <c r="AI203" s="86">
        <f t="shared" si="400"/>
        <v>0</v>
      </c>
      <c r="AJ203" s="86">
        <f t="shared" si="400"/>
        <v>0</v>
      </c>
      <c r="AK203" s="86">
        <f t="shared" si="400"/>
        <v>0</v>
      </c>
      <c r="AL203" s="86">
        <f t="shared" si="400"/>
        <v>0</v>
      </c>
      <c r="AM203" s="86">
        <f t="shared" si="400"/>
        <v>0</v>
      </c>
      <c r="AN203" s="86">
        <f t="shared" si="400"/>
        <v>0</v>
      </c>
      <c r="AO203" s="86">
        <f t="shared" si="400"/>
        <v>0</v>
      </c>
      <c r="AP203" s="86">
        <f t="shared" si="400"/>
        <v>0</v>
      </c>
      <c r="AQ203" s="86">
        <f t="shared" si="400"/>
        <v>0</v>
      </c>
      <c r="AR203" s="86">
        <f t="shared" si="400"/>
        <v>0</v>
      </c>
      <c r="AS203" s="86">
        <f t="shared" si="400"/>
        <v>0</v>
      </c>
      <c r="AT203" s="86">
        <f t="shared" si="400"/>
        <v>0</v>
      </c>
      <c r="AU203" s="86">
        <f t="shared" si="400"/>
        <v>0</v>
      </c>
      <c r="AV203" s="86">
        <f t="shared" si="400"/>
        <v>0</v>
      </c>
      <c r="AW203" s="86">
        <f t="shared" si="400"/>
        <v>0</v>
      </c>
      <c r="AX203" s="86">
        <f t="shared" si="400"/>
        <v>0</v>
      </c>
      <c r="AY203" s="86">
        <f t="shared" si="400"/>
        <v>0</v>
      </c>
      <c r="AZ203" s="86">
        <f t="shared" si="400"/>
        <v>0</v>
      </c>
      <c r="BA203" s="86">
        <f t="shared" si="400"/>
        <v>0</v>
      </c>
      <c r="BB203" s="86">
        <f t="shared" si="400"/>
        <v>0</v>
      </c>
      <c r="BC203" s="86">
        <f t="shared" si="400"/>
        <v>0</v>
      </c>
      <c r="BD203" s="86">
        <f t="shared" si="400"/>
        <v>0</v>
      </c>
      <c r="BE203" s="86">
        <f t="shared" si="400"/>
        <v>0</v>
      </c>
      <c r="BF203" s="86">
        <f t="shared" si="400"/>
        <v>0</v>
      </c>
      <c r="BG203" s="86">
        <f t="shared" si="400"/>
        <v>0</v>
      </c>
      <c r="BH203" s="86">
        <f t="shared" si="400"/>
        <v>0</v>
      </c>
      <c r="BI203" s="86">
        <f t="shared" si="400"/>
        <v>0</v>
      </c>
      <c r="BJ203" s="86">
        <f t="shared" si="400"/>
        <v>0</v>
      </c>
      <c r="BK203" s="86">
        <f t="shared" si="400"/>
        <v>0</v>
      </c>
      <c r="BL203" s="86">
        <f t="shared" si="400"/>
        <v>0</v>
      </c>
      <c r="BM203" s="86">
        <f t="shared" si="400"/>
        <v>0</v>
      </c>
      <c r="BN203" s="86">
        <f t="shared" si="400"/>
        <v>0</v>
      </c>
      <c r="BO203" s="86">
        <f t="shared" si="400"/>
        <v>0</v>
      </c>
      <c r="BP203" s="86">
        <f t="shared" si="400"/>
        <v>0</v>
      </c>
      <c r="BQ203" s="86">
        <f t="shared" si="400"/>
        <v>0</v>
      </c>
      <c r="BR203" s="86">
        <f t="shared" si="400"/>
        <v>0</v>
      </c>
      <c r="BS203" s="86">
        <f t="shared" si="400"/>
        <v>0</v>
      </c>
      <c r="BT203" s="86">
        <f t="shared" si="400"/>
        <v>0</v>
      </c>
      <c r="BU203" s="86">
        <f t="shared" si="400"/>
        <v>0</v>
      </c>
      <c r="BV203" s="86">
        <f t="shared" si="400"/>
        <v>0</v>
      </c>
      <c r="BW203" s="86">
        <f t="shared" si="400"/>
        <v>0</v>
      </c>
      <c r="BX203" s="86">
        <f t="shared" si="400"/>
        <v>0</v>
      </c>
      <c r="BY203" s="86">
        <f t="shared" si="400"/>
        <v>0</v>
      </c>
      <c r="BZ203" s="86">
        <f t="shared" si="400"/>
        <v>0</v>
      </c>
      <c r="CA203" s="86">
        <f t="shared" si="400"/>
        <v>0</v>
      </c>
      <c r="CB203" s="86">
        <f t="shared" si="400"/>
        <v>0</v>
      </c>
      <c r="CC203" s="86">
        <f t="shared" si="400"/>
        <v>0</v>
      </c>
      <c r="CD203" s="86">
        <f t="shared" ref="CD203:DM203" si="401">SUM(CD202:CD202)</f>
        <v>0</v>
      </c>
      <c r="CE203" s="86">
        <f t="shared" si="401"/>
        <v>0</v>
      </c>
      <c r="CF203" s="86">
        <f t="shared" si="401"/>
        <v>0</v>
      </c>
      <c r="CG203" s="86">
        <f t="shared" si="401"/>
        <v>0</v>
      </c>
      <c r="CH203" s="86">
        <f t="shared" si="401"/>
        <v>0</v>
      </c>
      <c r="CI203" s="86">
        <f t="shared" si="401"/>
        <v>0</v>
      </c>
      <c r="CJ203" s="86">
        <f t="shared" si="401"/>
        <v>0</v>
      </c>
      <c r="CK203" s="86">
        <f t="shared" si="401"/>
        <v>0</v>
      </c>
      <c r="CL203" s="86">
        <f t="shared" si="401"/>
        <v>0</v>
      </c>
      <c r="CM203" s="86">
        <f t="shared" si="401"/>
        <v>0</v>
      </c>
      <c r="CN203" s="86">
        <f t="shared" si="401"/>
        <v>0</v>
      </c>
      <c r="CO203" s="86">
        <f t="shared" si="401"/>
        <v>0</v>
      </c>
      <c r="CP203" s="86">
        <f t="shared" si="401"/>
        <v>0</v>
      </c>
      <c r="CQ203" s="86">
        <f t="shared" si="401"/>
        <v>0</v>
      </c>
      <c r="CR203" s="86">
        <f t="shared" si="401"/>
        <v>0</v>
      </c>
      <c r="CS203" s="86">
        <f t="shared" si="401"/>
        <v>0</v>
      </c>
      <c r="CT203" s="86">
        <f t="shared" si="401"/>
        <v>0</v>
      </c>
      <c r="CU203" s="86">
        <f t="shared" si="401"/>
        <v>0</v>
      </c>
      <c r="CV203" s="86">
        <f t="shared" si="401"/>
        <v>0</v>
      </c>
      <c r="CW203" s="86">
        <f t="shared" si="401"/>
        <v>0</v>
      </c>
      <c r="CX203" s="86">
        <f t="shared" si="401"/>
        <v>0</v>
      </c>
      <c r="CY203" s="86">
        <f t="shared" si="401"/>
        <v>0</v>
      </c>
      <c r="CZ203" s="86">
        <f t="shared" si="401"/>
        <v>0</v>
      </c>
      <c r="DA203" s="86">
        <f t="shared" si="401"/>
        <v>0</v>
      </c>
      <c r="DB203" s="86">
        <f t="shared" si="401"/>
        <v>0</v>
      </c>
      <c r="DC203" s="86">
        <f t="shared" si="401"/>
        <v>0</v>
      </c>
      <c r="DD203" s="86">
        <f t="shared" si="401"/>
        <v>0</v>
      </c>
      <c r="DE203" s="86">
        <f t="shared" si="401"/>
        <v>0</v>
      </c>
      <c r="DF203" s="86">
        <f t="shared" si="401"/>
        <v>0</v>
      </c>
      <c r="DG203" s="86">
        <f t="shared" si="401"/>
        <v>0</v>
      </c>
      <c r="DH203" s="86">
        <f t="shared" si="401"/>
        <v>0</v>
      </c>
      <c r="DI203" s="86">
        <f t="shared" si="401"/>
        <v>0</v>
      </c>
      <c r="DJ203" s="86">
        <f t="shared" si="401"/>
        <v>0</v>
      </c>
      <c r="DK203" s="86">
        <f t="shared" si="401"/>
        <v>0</v>
      </c>
      <c r="DL203" s="86">
        <f t="shared" si="401"/>
        <v>0</v>
      </c>
      <c r="DM203" s="86">
        <f t="shared" si="401"/>
        <v>0</v>
      </c>
      <c r="DN203" s="76">
        <f t="shared" si="320"/>
        <v>360</v>
      </c>
      <c r="DO203" s="76">
        <f t="shared" si="321"/>
        <v>0</v>
      </c>
    </row>
    <row r="204" spans="1:119" x14ac:dyDescent="0.25">
      <c r="A204" s="64">
        <v>45902</v>
      </c>
      <c r="B204" s="65">
        <v>4206</v>
      </c>
      <c r="C204" s="65">
        <v>6763</v>
      </c>
      <c r="D204" s="66" t="s">
        <v>483</v>
      </c>
      <c r="E204" s="67" t="s">
        <v>642</v>
      </c>
      <c r="F204" s="67"/>
      <c r="G204" s="67"/>
      <c r="H204" s="68"/>
      <c r="I204" s="69" t="s">
        <v>645</v>
      </c>
      <c r="J204" s="66" t="s">
        <v>646</v>
      </c>
      <c r="K204" s="70">
        <v>1</v>
      </c>
      <c r="L204" s="70">
        <v>480</v>
      </c>
      <c r="M204" s="71">
        <f t="shared" ref="M204" si="402">K204*L204</f>
        <v>480</v>
      </c>
      <c r="N204" s="66"/>
      <c r="O204" s="72" t="s">
        <v>304</v>
      </c>
      <c r="P204" s="73"/>
      <c r="Q204" s="74"/>
      <c r="R204" s="75">
        <f t="shared" ref="R204" si="403">M204+P204-Q204</f>
        <v>480</v>
      </c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75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75"/>
      <c r="AQ204" s="66"/>
      <c r="AR204" s="66"/>
      <c r="AS204" s="66"/>
      <c r="AT204" s="75"/>
      <c r="AU204" s="66"/>
      <c r="AV204" s="66"/>
      <c r="AW204" s="66"/>
      <c r="AX204" s="66"/>
      <c r="AY204" s="66"/>
      <c r="AZ204" s="75"/>
      <c r="BA204" s="66"/>
      <c r="BB204" s="75"/>
      <c r="BC204" s="66"/>
      <c r="BD204" s="66"/>
      <c r="BE204" s="66"/>
      <c r="BF204" s="66"/>
      <c r="BG204" s="66"/>
      <c r="BH204" s="66"/>
      <c r="BI204" s="66"/>
      <c r="BJ204" s="66"/>
      <c r="BK204" s="66"/>
      <c r="BL204" s="66"/>
      <c r="BM204" s="66"/>
      <c r="BN204" s="66"/>
      <c r="BO204" s="66"/>
      <c r="BP204" s="66"/>
      <c r="BQ204" s="66"/>
      <c r="BR204" s="66"/>
      <c r="BS204" s="66"/>
      <c r="BT204" s="66"/>
      <c r="BU204" s="75"/>
      <c r="BV204" s="66"/>
      <c r="BW204" s="66"/>
      <c r="BX204" s="75"/>
      <c r="BY204" s="66"/>
      <c r="BZ204" s="75"/>
      <c r="CA204" s="66"/>
      <c r="CB204" s="75"/>
      <c r="CC204" s="66"/>
      <c r="CD204" s="66"/>
      <c r="CE204" s="66"/>
      <c r="CF204" s="66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75"/>
      <c r="CT204" s="66"/>
      <c r="CU204" s="66"/>
      <c r="CV204" s="66"/>
      <c r="CW204" s="66"/>
      <c r="CX204" s="66"/>
      <c r="CY204" s="75"/>
      <c r="CZ204" s="66"/>
      <c r="DA204" s="75"/>
      <c r="DB204" s="75"/>
      <c r="DC204" s="75"/>
      <c r="DD204" s="75"/>
      <c r="DE204" s="75"/>
      <c r="DF204" s="75"/>
      <c r="DG204" s="66"/>
      <c r="DH204" s="75"/>
      <c r="DI204" s="66"/>
      <c r="DJ204" s="66"/>
      <c r="DK204" s="66"/>
      <c r="DL204" s="66"/>
      <c r="DM204" s="66"/>
      <c r="DN204" s="76">
        <f t="shared" si="320"/>
        <v>480</v>
      </c>
      <c r="DO204" s="76">
        <f t="shared" si="321"/>
        <v>0</v>
      </c>
    </row>
    <row r="205" spans="1:119" s="136" customFormat="1" x14ac:dyDescent="0.25">
      <c r="A205" s="128"/>
      <c r="B205" s="129"/>
      <c r="C205" s="130"/>
      <c r="D205" s="131"/>
      <c r="E205" s="131"/>
      <c r="F205" s="131"/>
      <c r="G205" s="131"/>
      <c r="H205" s="132"/>
      <c r="I205" s="129"/>
      <c r="J205" s="131"/>
      <c r="K205" s="133"/>
      <c r="L205" s="133"/>
      <c r="M205" s="134">
        <f>SUM(M204:M204)</f>
        <v>480</v>
      </c>
      <c r="N205" s="134">
        <f>M205+M203</f>
        <v>840</v>
      </c>
      <c r="O205" s="133" t="s">
        <v>304</v>
      </c>
      <c r="P205" s="134"/>
      <c r="Q205" s="134"/>
      <c r="R205" s="134">
        <f t="shared" ref="R205:CC205" si="404">SUM(R204:R204)</f>
        <v>480</v>
      </c>
      <c r="S205" s="134">
        <f t="shared" si="404"/>
        <v>0</v>
      </c>
      <c r="T205" s="134">
        <f t="shared" si="404"/>
        <v>0</v>
      </c>
      <c r="U205" s="134">
        <f t="shared" si="404"/>
        <v>0</v>
      </c>
      <c r="V205" s="134">
        <f t="shared" si="404"/>
        <v>0</v>
      </c>
      <c r="W205" s="134">
        <f t="shared" si="404"/>
        <v>0</v>
      </c>
      <c r="X205" s="134">
        <f t="shared" si="404"/>
        <v>0</v>
      </c>
      <c r="Y205" s="134">
        <f t="shared" si="404"/>
        <v>0</v>
      </c>
      <c r="Z205" s="134">
        <f t="shared" si="404"/>
        <v>0</v>
      </c>
      <c r="AA205" s="134">
        <f t="shared" si="404"/>
        <v>0</v>
      </c>
      <c r="AB205" s="134">
        <f t="shared" si="404"/>
        <v>0</v>
      </c>
      <c r="AC205" s="134">
        <f t="shared" si="404"/>
        <v>0</v>
      </c>
      <c r="AD205" s="134">
        <f t="shared" si="404"/>
        <v>0</v>
      </c>
      <c r="AE205" s="134">
        <f t="shared" si="404"/>
        <v>0</v>
      </c>
      <c r="AF205" s="134">
        <f t="shared" si="404"/>
        <v>0</v>
      </c>
      <c r="AG205" s="134">
        <f t="shared" si="404"/>
        <v>0</v>
      </c>
      <c r="AH205" s="134">
        <f t="shared" si="404"/>
        <v>0</v>
      </c>
      <c r="AI205" s="134">
        <f t="shared" si="404"/>
        <v>0</v>
      </c>
      <c r="AJ205" s="134">
        <f t="shared" si="404"/>
        <v>0</v>
      </c>
      <c r="AK205" s="134">
        <f t="shared" si="404"/>
        <v>0</v>
      </c>
      <c r="AL205" s="134">
        <f t="shared" si="404"/>
        <v>0</v>
      </c>
      <c r="AM205" s="134">
        <f t="shared" si="404"/>
        <v>0</v>
      </c>
      <c r="AN205" s="134">
        <f t="shared" si="404"/>
        <v>0</v>
      </c>
      <c r="AO205" s="134">
        <f t="shared" si="404"/>
        <v>0</v>
      </c>
      <c r="AP205" s="134">
        <f t="shared" si="404"/>
        <v>0</v>
      </c>
      <c r="AQ205" s="134">
        <f t="shared" si="404"/>
        <v>0</v>
      </c>
      <c r="AR205" s="134">
        <f t="shared" si="404"/>
        <v>0</v>
      </c>
      <c r="AS205" s="134">
        <f t="shared" si="404"/>
        <v>0</v>
      </c>
      <c r="AT205" s="134">
        <f t="shared" si="404"/>
        <v>0</v>
      </c>
      <c r="AU205" s="134">
        <f t="shared" si="404"/>
        <v>0</v>
      </c>
      <c r="AV205" s="134">
        <f t="shared" si="404"/>
        <v>0</v>
      </c>
      <c r="AW205" s="134">
        <f t="shared" si="404"/>
        <v>0</v>
      </c>
      <c r="AX205" s="134">
        <f t="shared" si="404"/>
        <v>0</v>
      </c>
      <c r="AY205" s="134">
        <f t="shared" si="404"/>
        <v>0</v>
      </c>
      <c r="AZ205" s="134">
        <f t="shared" si="404"/>
        <v>0</v>
      </c>
      <c r="BA205" s="134">
        <f t="shared" si="404"/>
        <v>0</v>
      </c>
      <c r="BB205" s="134">
        <f t="shared" si="404"/>
        <v>0</v>
      </c>
      <c r="BC205" s="134">
        <f t="shared" si="404"/>
        <v>0</v>
      </c>
      <c r="BD205" s="134">
        <f t="shared" si="404"/>
        <v>0</v>
      </c>
      <c r="BE205" s="134">
        <f t="shared" si="404"/>
        <v>0</v>
      </c>
      <c r="BF205" s="134">
        <f t="shared" si="404"/>
        <v>0</v>
      </c>
      <c r="BG205" s="134">
        <f t="shared" si="404"/>
        <v>0</v>
      </c>
      <c r="BH205" s="134">
        <f t="shared" si="404"/>
        <v>0</v>
      </c>
      <c r="BI205" s="134">
        <f t="shared" si="404"/>
        <v>0</v>
      </c>
      <c r="BJ205" s="134">
        <f t="shared" si="404"/>
        <v>0</v>
      </c>
      <c r="BK205" s="134">
        <f t="shared" si="404"/>
        <v>0</v>
      </c>
      <c r="BL205" s="134">
        <f t="shared" si="404"/>
        <v>0</v>
      </c>
      <c r="BM205" s="134">
        <f t="shared" si="404"/>
        <v>0</v>
      </c>
      <c r="BN205" s="134">
        <f t="shared" si="404"/>
        <v>0</v>
      </c>
      <c r="BO205" s="134">
        <f t="shared" si="404"/>
        <v>0</v>
      </c>
      <c r="BP205" s="134">
        <f t="shared" si="404"/>
        <v>0</v>
      </c>
      <c r="BQ205" s="134">
        <f t="shared" si="404"/>
        <v>0</v>
      </c>
      <c r="BR205" s="134">
        <f t="shared" si="404"/>
        <v>0</v>
      </c>
      <c r="BS205" s="134">
        <f t="shared" si="404"/>
        <v>0</v>
      </c>
      <c r="BT205" s="134">
        <f t="shared" si="404"/>
        <v>0</v>
      </c>
      <c r="BU205" s="134">
        <f t="shared" si="404"/>
        <v>0</v>
      </c>
      <c r="BV205" s="134">
        <f t="shared" si="404"/>
        <v>0</v>
      </c>
      <c r="BW205" s="134">
        <f t="shared" si="404"/>
        <v>0</v>
      </c>
      <c r="BX205" s="134">
        <f t="shared" si="404"/>
        <v>0</v>
      </c>
      <c r="BY205" s="134">
        <f t="shared" si="404"/>
        <v>0</v>
      </c>
      <c r="BZ205" s="134">
        <f t="shared" si="404"/>
        <v>0</v>
      </c>
      <c r="CA205" s="134">
        <f t="shared" si="404"/>
        <v>0</v>
      </c>
      <c r="CB205" s="134">
        <f t="shared" si="404"/>
        <v>0</v>
      </c>
      <c r="CC205" s="134">
        <f t="shared" si="404"/>
        <v>0</v>
      </c>
      <c r="CD205" s="134">
        <f t="shared" ref="CD205:DM205" si="405">SUM(CD204:CD204)</f>
        <v>0</v>
      </c>
      <c r="CE205" s="134">
        <f t="shared" si="405"/>
        <v>0</v>
      </c>
      <c r="CF205" s="134">
        <f t="shared" si="405"/>
        <v>0</v>
      </c>
      <c r="CG205" s="134">
        <f t="shared" si="405"/>
        <v>0</v>
      </c>
      <c r="CH205" s="134">
        <f t="shared" si="405"/>
        <v>0</v>
      </c>
      <c r="CI205" s="134">
        <f t="shared" si="405"/>
        <v>0</v>
      </c>
      <c r="CJ205" s="134">
        <f t="shared" si="405"/>
        <v>0</v>
      </c>
      <c r="CK205" s="134">
        <f t="shared" si="405"/>
        <v>0</v>
      </c>
      <c r="CL205" s="134">
        <f t="shared" si="405"/>
        <v>0</v>
      </c>
      <c r="CM205" s="134">
        <f t="shared" si="405"/>
        <v>0</v>
      </c>
      <c r="CN205" s="134">
        <f t="shared" si="405"/>
        <v>0</v>
      </c>
      <c r="CO205" s="134">
        <f t="shared" si="405"/>
        <v>0</v>
      </c>
      <c r="CP205" s="134">
        <f t="shared" si="405"/>
        <v>0</v>
      </c>
      <c r="CQ205" s="134">
        <f t="shared" si="405"/>
        <v>0</v>
      </c>
      <c r="CR205" s="134">
        <f t="shared" si="405"/>
        <v>0</v>
      </c>
      <c r="CS205" s="134">
        <f t="shared" si="405"/>
        <v>0</v>
      </c>
      <c r="CT205" s="134">
        <f t="shared" si="405"/>
        <v>0</v>
      </c>
      <c r="CU205" s="134">
        <f t="shared" si="405"/>
        <v>0</v>
      </c>
      <c r="CV205" s="134">
        <f t="shared" si="405"/>
        <v>0</v>
      </c>
      <c r="CW205" s="134">
        <f t="shared" si="405"/>
        <v>0</v>
      </c>
      <c r="CX205" s="134">
        <f t="shared" si="405"/>
        <v>0</v>
      </c>
      <c r="CY205" s="134">
        <f t="shared" si="405"/>
        <v>0</v>
      </c>
      <c r="CZ205" s="134">
        <f t="shared" si="405"/>
        <v>0</v>
      </c>
      <c r="DA205" s="134">
        <f t="shared" si="405"/>
        <v>0</v>
      </c>
      <c r="DB205" s="134">
        <f t="shared" si="405"/>
        <v>0</v>
      </c>
      <c r="DC205" s="134">
        <f t="shared" si="405"/>
        <v>0</v>
      </c>
      <c r="DD205" s="134">
        <f t="shared" si="405"/>
        <v>0</v>
      </c>
      <c r="DE205" s="134">
        <f t="shared" si="405"/>
        <v>0</v>
      </c>
      <c r="DF205" s="134">
        <f t="shared" si="405"/>
        <v>0</v>
      </c>
      <c r="DG205" s="134">
        <f t="shared" si="405"/>
        <v>0</v>
      </c>
      <c r="DH205" s="134">
        <f t="shared" si="405"/>
        <v>0</v>
      </c>
      <c r="DI205" s="134">
        <f t="shared" si="405"/>
        <v>0</v>
      </c>
      <c r="DJ205" s="134">
        <f t="shared" si="405"/>
        <v>0</v>
      </c>
      <c r="DK205" s="134">
        <f t="shared" si="405"/>
        <v>0</v>
      </c>
      <c r="DL205" s="134">
        <f t="shared" si="405"/>
        <v>0</v>
      </c>
      <c r="DM205" s="134">
        <f t="shared" si="405"/>
        <v>0</v>
      </c>
      <c r="DN205" s="135">
        <f t="shared" si="320"/>
        <v>480</v>
      </c>
      <c r="DO205" s="135">
        <f t="shared" si="321"/>
        <v>0</v>
      </c>
    </row>
    <row r="206" spans="1:119" x14ac:dyDescent="0.25">
      <c r="A206" s="64">
        <v>45905</v>
      </c>
      <c r="B206" s="65">
        <v>4208</v>
      </c>
      <c r="C206" s="65">
        <v>6764</v>
      </c>
      <c r="D206" s="66" t="s">
        <v>483</v>
      </c>
      <c r="E206" s="67" t="s">
        <v>647</v>
      </c>
      <c r="F206" s="67" t="s">
        <v>648</v>
      </c>
      <c r="G206" s="67"/>
      <c r="H206" s="67">
        <v>20027</v>
      </c>
      <c r="I206" s="69" t="s">
        <v>649</v>
      </c>
      <c r="J206" s="66" t="s">
        <v>650</v>
      </c>
      <c r="K206" s="70">
        <v>30</v>
      </c>
      <c r="L206" s="70">
        <v>132</v>
      </c>
      <c r="M206" s="71">
        <f t="shared" ref="M206:M207" si="406">K206*L206</f>
        <v>3960</v>
      </c>
      <c r="N206" s="66"/>
      <c r="O206" s="72" t="s">
        <v>148</v>
      </c>
      <c r="P206" s="73">
        <f t="shared" ref="P206:P207" si="407">M206/1.12*0.01</f>
        <v>35.357142857142854</v>
      </c>
      <c r="Q206" s="74">
        <f t="shared" ref="Q206:Q207" si="408">M206/1.12*0.12</f>
        <v>424.28571428571422</v>
      </c>
      <c r="R206" s="75">
        <f t="shared" ref="R206:R207" si="409">M206+P206-Q206</f>
        <v>3571.0714285714284</v>
      </c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75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75"/>
      <c r="AQ206" s="66"/>
      <c r="AR206" s="66"/>
      <c r="AS206" s="66"/>
      <c r="AT206" s="75"/>
      <c r="AU206" s="66"/>
      <c r="AV206" s="66"/>
      <c r="AW206" s="66"/>
      <c r="AX206" s="66"/>
      <c r="AY206" s="66"/>
      <c r="AZ206" s="75"/>
      <c r="BA206" s="66"/>
      <c r="BB206" s="75"/>
      <c r="BC206" s="66"/>
      <c r="BD206" s="66"/>
      <c r="BE206" s="66"/>
      <c r="BF206" s="66"/>
      <c r="BG206" s="66"/>
      <c r="BH206" s="66"/>
      <c r="BI206" s="66"/>
      <c r="BJ206" s="66"/>
      <c r="BK206" s="66"/>
      <c r="BL206" s="66"/>
      <c r="BM206" s="66"/>
      <c r="BN206" s="66"/>
      <c r="BO206" s="66"/>
      <c r="BP206" s="66"/>
      <c r="BQ206" s="66"/>
      <c r="BR206" s="66"/>
      <c r="BS206" s="66"/>
      <c r="BT206" s="66"/>
      <c r="BU206" s="75"/>
      <c r="BV206" s="66"/>
      <c r="BW206" s="66"/>
      <c r="BX206" s="75"/>
      <c r="BY206" s="66"/>
      <c r="BZ206" s="75"/>
      <c r="CA206" s="66"/>
      <c r="CB206" s="75"/>
      <c r="CC206" s="66"/>
      <c r="CD206" s="66"/>
      <c r="CE206" s="66"/>
      <c r="CF206" s="66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75"/>
      <c r="CT206" s="66"/>
      <c r="CU206" s="66"/>
      <c r="CV206" s="66"/>
      <c r="CW206" s="66"/>
      <c r="CX206" s="66"/>
      <c r="CY206" s="75"/>
      <c r="CZ206" s="66"/>
      <c r="DA206" s="75"/>
      <c r="DB206" s="75"/>
      <c r="DC206" s="75"/>
      <c r="DD206" s="75"/>
      <c r="DE206" s="75"/>
      <c r="DF206" s="75"/>
      <c r="DG206" s="66"/>
      <c r="DH206" s="75"/>
      <c r="DI206" s="66"/>
      <c r="DJ206" s="66"/>
      <c r="DK206" s="66"/>
      <c r="DL206" s="66"/>
      <c r="DM206" s="66"/>
      <c r="DN206" s="76">
        <f t="shared" si="320"/>
        <v>3960</v>
      </c>
      <c r="DO206" s="76">
        <f t="shared" si="321"/>
        <v>0</v>
      </c>
    </row>
    <row r="207" spans="1:119" x14ac:dyDescent="0.25">
      <c r="A207" s="64"/>
      <c r="B207" s="65"/>
      <c r="C207" s="65"/>
      <c r="D207" s="66"/>
      <c r="E207" s="77"/>
      <c r="F207" s="78"/>
      <c r="G207" s="79"/>
      <c r="H207" s="68"/>
      <c r="I207" s="69"/>
      <c r="J207" s="66" t="s">
        <v>651</v>
      </c>
      <c r="K207" s="70">
        <v>30</v>
      </c>
      <c r="L207" s="70">
        <v>132</v>
      </c>
      <c r="M207" s="71">
        <f t="shared" si="406"/>
        <v>3960</v>
      </c>
      <c r="N207" s="66"/>
      <c r="O207" s="72" t="s">
        <v>148</v>
      </c>
      <c r="P207" s="73">
        <f t="shared" si="407"/>
        <v>35.357142857142854</v>
      </c>
      <c r="Q207" s="74">
        <f t="shared" si="408"/>
        <v>424.28571428571422</v>
      </c>
      <c r="R207" s="75">
        <f t="shared" si="409"/>
        <v>3571.0714285714284</v>
      </c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75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75"/>
      <c r="AQ207" s="66"/>
      <c r="AR207" s="66"/>
      <c r="AS207" s="66"/>
      <c r="AT207" s="75"/>
      <c r="AU207" s="66"/>
      <c r="AV207" s="66"/>
      <c r="AW207" s="66"/>
      <c r="AX207" s="66"/>
      <c r="AY207" s="66"/>
      <c r="AZ207" s="75"/>
      <c r="BA207" s="66"/>
      <c r="BB207" s="75"/>
      <c r="BC207" s="66"/>
      <c r="BD207" s="66"/>
      <c r="BE207" s="66"/>
      <c r="BF207" s="66"/>
      <c r="BG207" s="66"/>
      <c r="BH207" s="66"/>
      <c r="BI207" s="66"/>
      <c r="BJ207" s="66"/>
      <c r="BK207" s="66"/>
      <c r="BL207" s="66"/>
      <c r="BM207" s="66"/>
      <c r="BN207" s="66"/>
      <c r="BO207" s="66"/>
      <c r="BP207" s="66"/>
      <c r="BQ207" s="66"/>
      <c r="BR207" s="66"/>
      <c r="BS207" s="66"/>
      <c r="BT207" s="66"/>
      <c r="BU207" s="75"/>
      <c r="BV207" s="66"/>
      <c r="BW207" s="66"/>
      <c r="BX207" s="75"/>
      <c r="BY207" s="66"/>
      <c r="BZ207" s="75"/>
      <c r="CA207" s="66"/>
      <c r="CB207" s="75"/>
      <c r="CC207" s="66"/>
      <c r="CD207" s="66"/>
      <c r="CE207" s="66"/>
      <c r="CF207" s="66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75"/>
      <c r="CT207" s="66"/>
      <c r="CU207" s="66"/>
      <c r="CV207" s="66"/>
      <c r="CW207" s="66"/>
      <c r="CX207" s="66"/>
      <c r="CY207" s="75"/>
      <c r="CZ207" s="66"/>
      <c r="DA207" s="75"/>
      <c r="DB207" s="75"/>
      <c r="DC207" s="75"/>
      <c r="DD207" s="75"/>
      <c r="DE207" s="75"/>
      <c r="DF207" s="75"/>
      <c r="DG207" s="66"/>
      <c r="DH207" s="75"/>
      <c r="DI207" s="66"/>
      <c r="DJ207" s="66"/>
      <c r="DK207" s="66"/>
      <c r="DL207" s="66"/>
      <c r="DM207" s="66"/>
      <c r="DN207" s="76">
        <f t="shared" si="320"/>
        <v>3960</v>
      </c>
      <c r="DO207" s="76">
        <f t="shared" si="321"/>
        <v>0</v>
      </c>
    </row>
    <row r="208" spans="1:119" s="136" customFormat="1" x14ac:dyDescent="0.25">
      <c r="A208" s="128"/>
      <c r="B208" s="129"/>
      <c r="C208" s="130"/>
      <c r="D208" s="131"/>
      <c r="E208" s="131"/>
      <c r="F208" s="131"/>
      <c r="G208" s="131"/>
      <c r="H208" s="132"/>
      <c r="I208" s="129"/>
      <c r="J208" s="131"/>
      <c r="K208" s="133"/>
      <c r="L208" s="133"/>
      <c r="M208" s="134">
        <f>SUM(M206:M207)</f>
        <v>7920</v>
      </c>
      <c r="N208" s="134">
        <f>M208</f>
        <v>7920</v>
      </c>
      <c r="O208" s="133" t="s">
        <v>148</v>
      </c>
      <c r="P208" s="134">
        <f t="shared" ref="P208:CA208" si="410">SUM(P206:P207)</f>
        <v>70.714285714285708</v>
      </c>
      <c r="Q208" s="134">
        <f t="shared" si="410"/>
        <v>848.57142857142844</v>
      </c>
      <c r="R208" s="134">
        <f t="shared" si="410"/>
        <v>7142.1428571428569</v>
      </c>
      <c r="S208" s="134">
        <f t="shared" si="410"/>
        <v>0</v>
      </c>
      <c r="T208" s="134">
        <f t="shared" si="410"/>
        <v>0</v>
      </c>
      <c r="U208" s="134">
        <f t="shared" si="410"/>
        <v>0</v>
      </c>
      <c r="V208" s="134">
        <f t="shared" si="410"/>
        <v>0</v>
      </c>
      <c r="W208" s="134">
        <f t="shared" si="410"/>
        <v>0</v>
      </c>
      <c r="X208" s="134">
        <f t="shared" si="410"/>
        <v>0</v>
      </c>
      <c r="Y208" s="134">
        <f t="shared" si="410"/>
        <v>0</v>
      </c>
      <c r="Z208" s="134">
        <f t="shared" si="410"/>
        <v>0</v>
      </c>
      <c r="AA208" s="134">
        <f t="shared" si="410"/>
        <v>0</v>
      </c>
      <c r="AB208" s="134">
        <f t="shared" si="410"/>
        <v>0</v>
      </c>
      <c r="AC208" s="134">
        <f t="shared" si="410"/>
        <v>0</v>
      </c>
      <c r="AD208" s="134">
        <f t="shared" si="410"/>
        <v>0</v>
      </c>
      <c r="AE208" s="134">
        <f t="shared" si="410"/>
        <v>0</v>
      </c>
      <c r="AF208" s="134">
        <f t="shared" si="410"/>
        <v>0</v>
      </c>
      <c r="AG208" s="134">
        <f t="shared" si="410"/>
        <v>0</v>
      </c>
      <c r="AH208" s="134">
        <f t="shared" si="410"/>
        <v>0</v>
      </c>
      <c r="AI208" s="134">
        <f t="shared" si="410"/>
        <v>0</v>
      </c>
      <c r="AJ208" s="134">
        <f t="shared" si="410"/>
        <v>0</v>
      </c>
      <c r="AK208" s="134">
        <f t="shared" si="410"/>
        <v>0</v>
      </c>
      <c r="AL208" s="134">
        <f t="shared" si="410"/>
        <v>0</v>
      </c>
      <c r="AM208" s="134">
        <f t="shared" si="410"/>
        <v>0</v>
      </c>
      <c r="AN208" s="134">
        <f t="shared" si="410"/>
        <v>0</v>
      </c>
      <c r="AO208" s="134">
        <f t="shared" si="410"/>
        <v>0</v>
      </c>
      <c r="AP208" s="134">
        <f t="shared" si="410"/>
        <v>0</v>
      </c>
      <c r="AQ208" s="134">
        <f t="shared" si="410"/>
        <v>0</v>
      </c>
      <c r="AR208" s="134">
        <f t="shared" si="410"/>
        <v>0</v>
      </c>
      <c r="AS208" s="134">
        <f t="shared" si="410"/>
        <v>0</v>
      </c>
      <c r="AT208" s="134">
        <f t="shared" si="410"/>
        <v>0</v>
      </c>
      <c r="AU208" s="134">
        <f t="shared" si="410"/>
        <v>0</v>
      </c>
      <c r="AV208" s="134">
        <f t="shared" si="410"/>
        <v>0</v>
      </c>
      <c r="AW208" s="134">
        <f t="shared" si="410"/>
        <v>0</v>
      </c>
      <c r="AX208" s="134">
        <f t="shared" si="410"/>
        <v>0</v>
      </c>
      <c r="AY208" s="134">
        <f t="shared" si="410"/>
        <v>0</v>
      </c>
      <c r="AZ208" s="134">
        <f t="shared" si="410"/>
        <v>0</v>
      </c>
      <c r="BA208" s="134">
        <f t="shared" si="410"/>
        <v>0</v>
      </c>
      <c r="BB208" s="134">
        <f t="shared" si="410"/>
        <v>0</v>
      </c>
      <c r="BC208" s="134">
        <f t="shared" si="410"/>
        <v>0</v>
      </c>
      <c r="BD208" s="134">
        <f t="shared" si="410"/>
        <v>0</v>
      </c>
      <c r="BE208" s="134">
        <f t="shared" si="410"/>
        <v>0</v>
      </c>
      <c r="BF208" s="134">
        <f t="shared" si="410"/>
        <v>0</v>
      </c>
      <c r="BG208" s="134">
        <f t="shared" si="410"/>
        <v>0</v>
      </c>
      <c r="BH208" s="134">
        <f t="shared" si="410"/>
        <v>0</v>
      </c>
      <c r="BI208" s="134">
        <f t="shared" si="410"/>
        <v>0</v>
      </c>
      <c r="BJ208" s="134">
        <f t="shared" si="410"/>
        <v>0</v>
      </c>
      <c r="BK208" s="134">
        <f t="shared" si="410"/>
        <v>0</v>
      </c>
      <c r="BL208" s="134">
        <f t="shared" si="410"/>
        <v>0</v>
      </c>
      <c r="BM208" s="134">
        <f t="shared" si="410"/>
        <v>0</v>
      </c>
      <c r="BN208" s="134">
        <f t="shared" si="410"/>
        <v>0</v>
      </c>
      <c r="BO208" s="134">
        <f t="shared" si="410"/>
        <v>0</v>
      </c>
      <c r="BP208" s="134">
        <f t="shared" si="410"/>
        <v>0</v>
      </c>
      <c r="BQ208" s="134">
        <f t="shared" si="410"/>
        <v>0</v>
      </c>
      <c r="BR208" s="134">
        <f t="shared" si="410"/>
        <v>0</v>
      </c>
      <c r="BS208" s="134">
        <f t="shared" si="410"/>
        <v>0</v>
      </c>
      <c r="BT208" s="134">
        <f t="shared" si="410"/>
        <v>0</v>
      </c>
      <c r="BU208" s="134">
        <f t="shared" si="410"/>
        <v>0</v>
      </c>
      <c r="BV208" s="134">
        <f t="shared" si="410"/>
        <v>0</v>
      </c>
      <c r="BW208" s="134">
        <f t="shared" si="410"/>
        <v>0</v>
      </c>
      <c r="BX208" s="134">
        <f t="shared" si="410"/>
        <v>0</v>
      </c>
      <c r="BY208" s="134">
        <f t="shared" si="410"/>
        <v>0</v>
      </c>
      <c r="BZ208" s="134">
        <f t="shared" si="410"/>
        <v>0</v>
      </c>
      <c r="CA208" s="134">
        <f t="shared" si="410"/>
        <v>0</v>
      </c>
      <c r="CB208" s="134">
        <f t="shared" ref="CB208:DM208" si="411">SUM(CB206:CB207)</f>
        <v>0</v>
      </c>
      <c r="CC208" s="134">
        <f t="shared" si="411"/>
        <v>0</v>
      </c>
      <c r="CD208" s="134">
        <f t="shared" si="411"/>
        <v>0</v>
      </c>
      <c r="CE208" s="134">
        <f t="shared" si="411"/>
        <v>0</v>
      </c>
      <c r="CF208" s="134">
        <f t="shared" si="411"/>
        <v>0</v>
      </c>
      <c r="CG208" s="134">
        <f t="shared" si="411"/>
        <v>0</v>
      </c>
      <c r="CH208" s="134">
        <f t="shared" si="411"/>
        <v>0</v>
      </c>
      <c r="CI208" s="134">
        <f t="shared" si="411"/>
        <v>0</v>
      </c>
      <c r="CJ208" s="134">
        <f t="shared" si="411"/>
        <v>0</v>
      </c>
      <c r="CK208" s="134">
        <f t="shared" si="411"/>
        <v>0</v>
      </c>
      <c r="CL208" s="134">
        <f t="shared" si="411"/>
        <v>0</v>
      </c>
      <c r="CM208" s="134">
        <f t="shared" si="411"/>
        <v>0</v>
      </c>
      <c r="CN208" s="134">
        <f t="shared" si="411"/>
        <v>0</v>
      </c>
      <c r="CO208" s="134">
        <f t="shared" si="411"/>
        <v>0</v>
      </c>
      <c r="CP208" s="134">
        <f t="shared" si="411"/>
        <v>0</v>
      </c>
      <c r="CQ208" s="134">
        <f t="shared" si="411"/>
        <v>0</v>
      </c>
      <c r="CR208" s="134">
        <f t="shared" si="411"/>
        <v>0</v>
      </c>
      <c r="CS208" s="134">
        <f t="shared" si="411"/>
        <v>0</v>
      </c>
      <c r="CT208" s="134">
        <f t="shared" si="411"/>
        <v>0</v>
      </c>
      <c r="CU208" s="134">
        <f t="shared" si="411"/>
        <v>0</v>
      </c>
      <c r="CV208" s="134">
        <f t="shared" si="411"/>
        <v>0</v>
      </c>
      <c r="CW208" s="134">
        <f t="shared" si="411"/>
        <v>0</v>
      </c>
      <c r="CX208" s="134">
        <f t="shared" si="411"/>
        <v>0</v>
      </c>
      <c r="CY208" s="134">
        <f t="shared" si="411"/>
        <v>0</v>
      </c>
      <c r="CZ208" s="134">
        <f t="shared" si="411"/>
        <v>0</v>
      </c>
      <c r="DA208" s="134">
        <f t="shared" si="411"/>
        <v>0</v>
      </c>
      <c r="DB208" s="134">
        <f t="shared" si="411"/>
        <v>0</v>
      </c>
      <c r="DC208" s="134">
        <f t="shared" si="411"/>
        <v>0</v>
      </c>
      <c r="DD208" s="134">
        <f t="shared" si="411"/>
        <v>0</v>
      </c>
      <c r="DE208" s="134">
        <f t="shared" si="411"/>
        <v>0</v>
      </c>
      <c r="DF208" s="134">
        <f t="shared" si="411"/>
        <v>0</v>
      </c>
      <c r="DG208" s="134">
        <f t="shared" si="411"/>
        <v>0</v>
      </c>
      <c r="DH208" s="134">
        <f t="shared" si="411"/>
        <v>0</v>
      </c>
      <c r="DI208" s="134">
        <f t="shared" si="411"/>
        <v>0</v>
      </c>
      <c r="DJ208" s="134">
        <f t="shared" si="411"/>
        <v>0</v>
      </c>
      <c r="DK208" s="134">
        <f t="shared" si="411"/>
        <v>0</v>
      </c>
      <c r="DL208" s="134">
        <f t="shared" si="411"/>
        <v>0</v>
      </c>
      <c r="DM208" s="134">
        <f t="shared" si="411"/>
        <v>0</v>
      </c>
      <c r="DN208" s="135">
        <f t="shared" si="320"/>
        <v>7920</v>
      </c>
      <c r="DO208" s="135">
        <f t="shared" si="321"/>
        <v>0</v>
      </c>
    </row>
    <row r="209" spans="1:119" x14ac:dyDescent="0.25">
      <c r="A209" s="64">
        <v>45901</v>
      </c>
      <c r="B209" s="65">
        <v>4152</v>
      </c>
      <c r="C209" s="65">
        <v>6765</v>
      </c>
      <c r="D209" s="66" t="s">
        <v>463</v>
      </c>
      <c r="E209" s="67" t="s">
        <v>487</v>
      </c>
      <c r="F209" s="67" t="s">
        <v>488</v>
      </c>
      <c r="G209" s="67"/>
      <c r="H209" s="68"/>
      <c r="I209" s="69"/>
      <c r="J209" s="66" t="s">
        <v>489</v>
      </c>
      <c r="K209" s="70">
        <v>5.2</v>
      </c>
      <c r="L209" s="70">
        <v>390</v>
      </c>
      <c r="M209" s="71">
        <f t="shared" ref="M209" si="412">K209*L209</f>
        <v>2028</v>
      </c>
      <c r="N209" s="66"/>
      <c r="O209" s="72" t="s">
        <v>304</v>
      </c>
      <c r="P209" s="73"/>
      <c r="Q209" s="74"/>
      <c r="R209" s="75">
        <f t="shared" ref="R209" si="413">M209+P209-Q209</f>
        <v>2028</v>
      </c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75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75"/>
      <c r="AQ209" s="66"/>
      <c r="AR209" s="66"/>
      <c r="AS209" s="66"/>
      <c r="AT209" s="75"/>
      <c r="AU209" s="66"/>
      <c r="AV209" s="66"/>
      <c r="AW209" s="66"/>
      <c r="AX209" s="66"/>
      <c r="AY209" s="66"/>
      <c r="AZ209" s="75"/>
      <c r="BA209" s="66"/>
      <c r="BB209" s="75"/>
      <c r="BC209" s="66"/>
      <c r="BD209" s="66"/>
      <c r="BE209" s="66"/>
      <c r="BF209" s="66"/>
      <c r="BG209" s="66"/>
      <c r="BH209" s="66"/>
      <c r="BI209" s="66"/>
      <c r="BJ209" s="66"/>
      <c r="BK209" s="66"/>
      <c r="BL209" s="66"/>
      <c r="BM209" s="66"/>
      <c r="BN209" s="66"/>
      <c r="BO209" s="66"/>
      <c r="BP209" s="66"/>
      <c r="BQ209" s="66"/>
      <c r="BR209" s="66"/>
      <c r="BS209" s="66"/>
      <c r="BT209" s="66"/>
      <c r="BU209" s="75"/>
      <c r="BV209" s="66"/>
      <c r="BW209" s="66"/>
      <c r="BX209" s="75"/>
      <c r="BY209" s="66"/>
      <c r="BZ209" s="75"/>
      <c r="CA209" s="66"/>
      <c r="CB209" s="75"/>
      <c r="CC209" s="66"/>
      <c r="CD209" s="66"/>
      <c r="CE209" s="66"/>
      <c r="CF209" s="66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75"/>
      <c r="CT209" s="66"/>
      <c r="CU209" s="66"/>
      <c r="CV209" s="66"/>
      <c r="CW209" s="66"/>
      <c r="CX209" s="66"/>
      <c r="CY209" s="75"/>
      <c r="CZ209" s="66"/>
      <c r="DA209" s="75"/>
      <c r="DB209" s="75"/>
      <c r="DC209" s="75"/>
      <c r="DD209" s="75"/>
      <c r="DE209" s="75"/>
      <c r="DF209" s="75"/>
      <c r="DG209" s="66"/>
      <c r="DH209" s="75"/>
      <c r="DI209" s="66"/>
      <c r="DJ209" s="66"/>
      <c r="DK209" s="66"/>
      <c r="DL209" s="66"/>
      <c r="DM209" s="66"/>
      <c r="DN209" s="76">
        <f t="shared" si="320"/>
        <v>2028</v>
      </c>
      <c r="DO209" s="76">
        <f t="shared" si="321"/>
        <v>0</v>
      </c>
    </row>
    <row r="210" spans="1:119" x14ac:dyDescent="0.25">
      <c r="A210" s="80"/>
      <c r="B210" s="81"/>
      <c r="C210" s="82"/>
      <c r="D210" s="83"/>
      <c r="E210" s="83"/>
      <c r="F210" s="83"/>
      <c r="G210" s="83"/>
      <c r="H210" s="84"/>
      <c r="I210" s="81"/>
      <c r="J210" s="83"/>
      <c r="K210" s="85"/>
      <c r="L210" s="85"/>
      <c r="M210" s="86">
        <f>SUM(M209:M209)</f>
        <v>2028</v>
      </c>
      <c r="N210" s="86"/>
      <c r="O210" s="85" t="s">
        <v>304</v>
      </c>
      <c r="P210" s="86"/>
      <c r="Q210" s="86"/>
      <c r="R210" s="86">
        <f t="shared" ref="R210:CC210" si="414">SUM(R209:R209)</f>
        <v>2028</v>
      </c>
      <c r="S210" s="86">
        <f t="shared" si="414"/>
        <v>0</v>
      </c>
      <c r="T210" s="86">
        <f t="shared" si="414"/>
        <v>0</v>
      </c>
      <c r="U210" s="86">
        <f t="shared" si="414"/>
        <v>0</v>
      </c>
      <c r="V210" s="86">
        <f t="shared" si="414"/>
        <v>0</v>
      </c>
      <c r="W210" s="86">
        <f t="shared" si="414"/>
        <v>0</v>
      </c>
      <c r="X210" s="86">
        <f t="shared" si="414"/>
        <v>0</v>
      </c>
      <c r="Y210" s="86">
        <f t="shared" si="414"/>
        <v>0</v>
      </c>
      <c r="Z210" s="86">
        <f t="shared" si="414"/>
        <v>0</v>
      </c>
      <c r="AA210" s="86">
        <f t="shared" si="414"/>
        <v>0</v>
      </c>
      <c r="AB210" s="86">
        <f t="shared" si="414"/>
        <v>0</v>
      </c>
      <c r="AC210" s="86">
        <f t="shared" si="414"/>
        <v>0</v>
      </c>
      <c r="AD210" s="86">
        <f t="shared" si="414"/>
        <v>0</v>
      </c>
      <c r="AE210" s="86">
        <f t="shared" si="414"/>
        <v>0</v>
      </c>
      <c r="AF210" s="86">
        <f t="shared" si="414"/>
        <v>0</v>
      </c>
      <c r="AG210" s="86">
        <f t="shared" si="414"/>
        <v>0</v>
      </c>
      <c r="AH210" s="86">
        <f t="shared" si="414"/>
        <v>0</v>
      </c>
      <c r="AI210" s="86">
        <f t="shared" si="414"/>
        <v>0</v>
      </c>
      <c r="AJ210" s="86">
        <f t="shared" si="414"/>
        <v>0</v>
      </c>
      <c r="AK210" s="86">
        <f t="shared" si="414"/>
        <v>0</v>
      </c>
      <c r="AL210" s="86">
        <f t="shared" si="414"/>
        <v>0</v>
      </c>
      <c r="AM210" s="86">
        <f t="shared" si="414"/>
        <v>0</v>
      </c>
      <c r="AN210" s="86">
        <f t="shared" si="414"/>
        <v>0</v>
      </c>
      <c r="AO210" s="86">
        <f t="shared" si="414"/>
        <v>0</v>
      </c>
      <c r="AP210" s="86">
        <f t="shared" si="414"/>
        <v>0</v>
      </c>
      <c r="AQ210" s="86">
        <f t="shared" si="414"/>
        <v>0</v>
      </c>
      <c r="AR210" s="86">
        <f t="shared" si="414"/>
        <v>0</v>
      </c>
      <c r="AS210" s="86">
        <f t="shared" si="414"/>
        <v>0</v>
      </c>
      <c r="AT210" s="86">
        <f t="shared" si="414"/>
        <v>0</v>
      </c>
      <c r="AU210" s="86">
        <f t="shared" si="414"/>
        <v>0</v>
      </c>
      <c r="AV210" s="86">
        <f t="shared" si="414"/>
        <v>0</v>
      </c>
      <c r="AW210" s="86">
        <f t="shared" si="414"/>
        <v>0</v>
      </c>
      <c r="AX210" s="86">
        <f t="shared" si="414"/>
        <v>0</v>
      </c>
      <c r="AY210" s="86">
        <f t="shared" si="414"/>
        <v>0</v>
      </c>
      <c r="AZ210" s="86">
        <f t="shared" si="414"/>
        <v>0</v>
      </c>
      <c r="BA210" s="86">
        <f t="shared" si="414"/>
        <v>0</v>
      </c>
      <c r="BB210" s="86">
        <f t="shared" si="414"/>
        <v>0</v>
      </c>
      <c r="BC210" s="86">
        <f t="shared" si="414"/>
        <v>0</v>
      </c>
      <c r="BD210" s="86">
        <f t="shared" si="414"/>
        <v>0</v>
      </c>
      <c r="BE210" s="86">
        <f t="shared" si="414"/>
        <v>0</v>
      </c>
      <c r="BF210" s="86">
        <f t="shared" si="414"/>
        <v>0</v>
      </c>
      <c r="BG210" s="86">
        <f t="shared" si="414"/>
        <v>0</v>
      </c>
      <c r="BH210" s="86">
        <f t="shared" si="414"/>
        <v>0</v>
      </c>
      <c r="BI210" s="86">
        <f t="shared" si="414"/>
        <v>0</v>
      </c>
      <c r="BJ210" s="86">
        <f t="shared" si="414"/>
        <v>0</v>
      </c>
      <c r="BK210" s="86">
        <f t="shared" si="414"/>
        <v>0</v>
      </c>
      <c r="BL210" s="86">
        <f t="shared" si="414"/>
        <v>0</v>
      </c>
      <c r="BM210" s="86">
        <f t="shared" si="414"/>
        <v>0</v>
      </c>
      <c r="BN210" s="86">
        <f t="shared" si="414"/>
        <v>0</v>
      </c>
      <c r="BO210" s="86">
        <f t="shared" si="414"/>
        <v>0</v>
      </c>
      <c r="BP210" s="86">
        <f t="shared" si="414"/>
        <v>0</v>
      </c>
      <c r="BQ210" s="86">
        <f t="shared" si="414"/>
        <v>0</v>
      </c>
      <c r="BR210" s="86">
        <f t="shared" si="414"/>
        <v>0</v>
      </c>
      <c r="BS210" s="86">
        <f t="shared" si="414"/>
        <v>0</v>
      </c>
      <c r="BT210" s="86">
        <f t="shared" si="414"/>
        <v>0</v>
      </c>
      <c r="BU210" s="86">
        <f t="shared" si="414"/>
        <v>0</v>
      </c>
      <c r="BV210" s="86">
        <f t="shared" si="414"/>
        <v>0</v>
      </c>
      <c r="BW210" s="86">
        <f t="shared" si="414"/>
        <v>0</v>
      </c>
      <c r="BX210" s="86">
        <f t="shared" si="414"/>
        <v>0</v>
      </c>
      <c r="BY210" s="86">
        <f t="shared" si="414"/>
        <v>0</v>
      </c>
      <c r="BZ210" s="86">
        <f t="shared" si="414"/>
        <v>0</v>
      </c>
      <c r="CA210" s="86">
        <f t="shared" si="414"/>
        <v>0</v>
      </c>
      <c r="CB210" s="86">
        <f t="shared" si="414"/>
        <v>0</v>
      </c>
      <c r="CC210" s="86">
        <f t="shared" si="414"/>
        <v>0</v>
      </c>
      <c r="CD210" s="86">
        <f t="shared" ref="CD210:DM210" si="415">SUM(CD209:CD209)</f>
        <v>0</v>
      </c>
      <c r="CE210" s="86">
        <f t="shared" si="415"/>
        <v>0</v>
      </c>
      <c r="CF210" s="86">
        <f t="shared" si="415"/>
        <v>0</v>
      </c>
      <c r="CG210" s="86">
        <f t="shared" si="415"/>
        <v>0</v>
      </c>
      <c r="CH210" s="86">
        <f t="shared" si="415"/>
        <v>0</v>
      </c>
      <c r="CI210" s="86">
        <f t="shared" si="415"/>
        <v>0</v>
      </c>
      <c r="CJ210" s="86">
        <f t="shared" si="415"/>
        <v>0</v>
      </c>
      <c r="CK210" s="86">
        <f t="shared" si="415"/>
        <v>0</v>
      </c>
      <c r="CL210" s="86">
        <f t="shared" si="415"/>
        <v>0</v>
      </c>
      <c r="CM210" s="86">
        <f t="shared" si="415"/>
        <v>0</v>
      </c>
      <c r="CN210" s="86">
        <f t="shared" si="415"/>
        <v>0</v>
      </c>
      <c r="CO210" s="86">
        <f t="shared" si="415"/>
        <v>0</v>
      </c>
      <c r="CP210" s="86">
        <f t="shared" si="415"/>
        <v>0</v>
      </c>
      <c r="CQ210" s="86">
        <f t="shared" si="415"/>
        <v>0</v>
      </c>
      <c r="CR210" s="86">
        <f t="shared" si="415"/>
        <v>0</v>
      </c>
      <c r="CS210" s="86">
        <f t="shared" si="415"/>
        <v>0</v>
      </c>
      <c r="CT210" s="86">
        <f t="shared" si="415"/>
        <v>0</v>
      </c>
      <c r="CU210" s="86">
        <f t="shared" si="415"/>
        <v>0</v>
      </c>
      <c r="CV210" s="86">
        <f t="shared" si="415"/>
        <v>0</v>
      </c>
      <c r="CW210" s="86">
        <f t="shared" si="415"/>
        <v>0</v>
      </c>
      <c r="CX210" s="86">
        <f t="shared" si="415"/>
        <v>0</v>
      </c>
      <c r="CY210" s="86">
        <f t="shared" si="415"/>
        <v>0</v>
      </c>
      <c r="CZ210" s="86">
        <f t="shared" si="415"/>
        <v>0</v>
      </c>
      <c r="DA210" s="86">
        <f t="shared" si="415"/>
        <v>0</v>
      </c>
      <c r="DB210" s="86">
        <f t="shared" si="415"/>
        <v>0</v>
      </c>
      <c r="DC210" s="86">
        <f t="shared" si="415"/>
        <v>0</v>
      </c>
      <c r="DD210" s="86">
        <f t="shared" si="415"/>
        <v>0</v>
      </c>
      <c r="DE210" s="86">
        <f t="shared" si="415"/>
        <v>0</v>
      </c>
      <c r="DF210" s="86">
        <f t="shared" si="415"/>
        <v>0</v>
      </c>
      <c r="DG210" s="86">
        <f t="shared" si="415"/>
        <v>0</v>
      </c>
      <c r="DH210" s="86">
        <f t="shared" si="415"/>
        <v>0</v>
      </c>
      <c r="DI210" s="86">
        <f t="shared" si="415"/>
        <v>0</v>
      </c>
      <c r="DJ210" s="86">
        <f t="shared" si="415"/>
        <v>0</v>
      </c>
      <c r="DK210" s="86">
        <f t="shared" si="415"/>
        <v>0</v>
      </c>
      <c r="DL210" s="86">
        <f t="shared" si="415"/>
        <v>0</v>
      </c>
      <c r="DM210" s="86">
        <f t="shared" si="415"/>
        <v>0</v>
      </c>
      <c r="DN210" s="76">
        <f t="shared" si="320"/>
        <v>2028</v>
      </c>
      <c r="DO210" s="76">
        <f t="shared" si="321"/>
        <v>0</v>
      </c>
    </row>
    <row r="211" spans="1:119" x14ac:dyDescent="0.25">
      <c r="A211" s="64">
        <v>45904</v>
      </c>
      <c r="B211" s="65">
        <v>4152</v>
      </c>
      <c r="C211" s="65">
        <v>6766</v>
      </c>
      <c r="D211" s="66" t="s">
        <v>463</v>
      </c>
      <c r="E211" s="67" t="s">
        <v>613</v>
      </c>
      <c r="F211" s="67" t="s">
        <v>490</v>
      </c>
      <c r="G211" s="67" t="s">
        <v>491</v>
      </c>
      <c r="H211" s="68" t="s">
        <v>492</v>
      </c>
      <c r="I211" s="69" t="s">
        <v>493</v>
      </c>
      <c r="J211" s="66" t="s">
        <v>494</v>
      </c>
      <c r="K211" s="70">
        <v>5</v>
      </c>
      <c r="L211" s="70">
        <v>325</v>
      </c>
      <c r="M211" s="71">
        <f t="shared" ref="M211" si="416">K211*L211</f>
        <v>1625</v>
      </c>
      <c r="N211" s="66"/>
      <c r="O211" s="72" t="s">
        <v>148</v>
      </c>
      <c r="P211" s="73">
        <f t="shared" ref="P211" si="417">M211/1.12*0.01</f>
        <v>14.508928571428571</v>
      </c>
      <c r="Q211" s="74">
        <f t="shared" ref="Q211" si="418">M211/1.12*0.12</f>
        <v>174.10714285714283</v>
      </c>
      <c r="R211" s="75">
        <f t="shared" ref="R211" si="419">M211+P211-Q211</f>
        <v>1465.4017857142858</v>
      </c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75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75"/>
      <c r="AQ211" s="66"/>
      <c r="AR211" s="66"/>
      <c r="AS211" s="66"/>
      <c r="AT211" s="75"/>
      <c r="AU211" s="66"/>
      <c r="AV211" s="66"/>
      <c r="AW211" s="66"/>
      <c r="AX211" s="66"/>
      <c r="AY211" s="66"/>
      <c r="AZ211" s="75"/>
      <c r="BA211" s="66"/>
      <c r="BB211" s="75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75"/>
      <c r="BV211" s="66"/>
      <c r="BW211" s="66"/>
      <c r="BX211" s="75"/>
      <c r="BY211" s="66"/>
      <c r="BZ211" s="75"/>
      <c r="CA211" s="66"/>
      <c r="CB211" s="75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75"/>
      <c r="CT211" s="66"/>
      <c r="CU211" s="66"/>
      <c r="CV211" s="66"/>
      <c r="CW211" s="66"/>
      <c r="CX211" s="66"/>
      <c r="CY211" s="75"/>
      <c r="CZ211" s="66"/>
      <c r="DA211" s="75"/>
      <c r="DB211" s="75"/>
      <c r="DC211" s="75"/>
      <c r="DD211" s="75"/>
      <c r="DE211" s="75"/>
      <c r="DF211" s="75"/>
      <c r="DG211" s="66"/>
      <c r="DH211" s="75"/>
      <c r="DI211" s="66"/>
      <c r="DJ211" s="66"/>
      <c r="DK211" s="66"/>
      <c r="DL211" s="66"/>
      <c r="DM211" s="66"/>
      <c r="DN211" s="76">
        <f t="shared" si="320"/>
        <v>1625</v>
      </c>
      <c r="DO211" s="76">
        <f t="shared" si="321"/>
        <v>0</v>
      </c>
    </row>
    <row r="212" spans="1:119" x14ac:dyDescent="0.25">
      <c r="A212" s="80"/>
      <c r="B212" s="81"/>
      <c r="C212" s="82"/>
      <c r="D212" s="83"/>
      <c r="E212" s="83"/>
      <c r="F212" s="83"/>
      <c r="G212" s="83"/>
      <c r="H212" s="84"/>
      <c r="I212" s="81"/>
      <c r="J212" s="83"/>
      <c r="K212" s="85"/>
      <c r="L212" s="85"/>
      <c r="M212" s="86">
        <f>SUM(M211:M211)</f>
        <v>1625</v>
      </c>
      <c r="N212" s="86"/>
      <c r="O212" s="85" t="s">
        <v>148</v>
      </c>
      <c r="P212" s="86">
        <f t="shared" ref="P212:CA212" si="420">SUM(P211:P211)</f>
        <v>14.508928571428571</v>
      </c>
      <c r="Q212" s="86">
        <f t="shared" si="420"/>
        <v>174.10714285714283</v>
      </c>
      <c r="R212" s="86">
        <f t="shared" si="420"/>
        <v>1465.4017857142858</v>
      </c>
      <c r="S212" s="86">
        <f t="shared" si="420"/>
        <v>0</v>
      </c>
      <c r="T212" s="86">
        <f t="shared" si="420"/>
        <v>0</v>
      </c>
      <c r="U212" s="86">
        <f t="shared" si="420"/>
        <v>0</v>
      </c>
      <c r="V212" s="86">
        <f t="shared" si="420"/>
        <v>0</v>
      </c>
      <c r="W212" s="86">
        <f t="shared" si="420"/>
        <v>0</v>
      </c>
      <c r="X212" s="86">
        <f t="shared" si="420"/>
        <v>0</v>
      </c>
      <c r="Y212" s="86">
        <f t="shared" si="420"/>
        <v>0</v>
      </c>
      <c r="Z212" s="86">
        <f t="shared" si="420"/>
        <v>0</v>
      </c>
      <c r="AA212" s="86">
        <f t="shared" si="420"/>
        <v>0</v>
      </c>
      <c r="AB212" s="86">
        <f t="shared" si="420"/>
        <v>0</v>
      </c>
      <c r="AC212" s="86">
        <f t="shared" si="420"/>
        <v>0</v>
      </c>
      <c r="AD212" s="86">
        <f t="shared" si="420"/>
        <v>0</v>
      </c>
      <c r="AE212" s="86">
        <f t="shared" si="420"/>
        <v>0</v>
      </c>
      <c r="AF212" s="86">
        <f t="shared" si="420"/>
        <v>0</v>
      </c>
      <c r="AG212" s="86">
        <f t="shared" si="420"/>
        <v>0</v>
      </c>
      <c r="AH212" s="86">
        <f t="shared" si="420"/>
        <v>0</v>
      </c>
      <c r="AI212" s="86">
        <f t="shared" si="420"/>
        <v>0</v>
      </c>
      <c r="AJ212" s="86">
        <f t="shared" si="420"/>
        <v>0</v>
      </c>
      <c r="AK212" s="86">
        <f t="shared" si="420"/>
        <v>0</v>
      </c>
      <c r="AL212" s="86">
        <f t="shared" si="420"/>
        <v>0</v>
      </c>
      <c r="AM212" s="86">
        <f t="shared" si="420"/>
        <v>0</v>
      </c>
      <c r="AN212" s="86">
        <f t="shared" si="420"/>
        <v>0</v>
      </c>
      <c r="AO212" s="86">
        <f t="shared" si="420"/>
        <v>0</v>
      </c>
      <c r="AP212" s="86">
        <f t="shared" si="420"/>
        <v>0</v>
      </c>
      <c r="AQ212" s="86">
        <f t="shared" si="420"/>
        <v>0</v>
      </c>
      <c r="AR212" s="86">
        <f t="shared" si="420"/>
        <v>0</v>
      </c>
      <c r="AS212" s="86">
        <f t="shared" si="420"/>
        <v>0</v>
      </c>
      <c r="AT212" s="86">
        <f t="shared" si="420"/>
        <v>0</v>
      </c>
      <c r="AU212" s="86">
        <f t="shared" si="420"/>
        <v>0</v>
      </c>
      <c r="AV212" s="86">
        <f t="shared" si="420"/>
        <v>0</v>
      </c>
      <c r="AW212" s="86">
        <f t="shared" si="420"/>
        <v>0</v>
      </c>
      <c r="AX212" s="86">
        <f t="shared" si="420"/>
        <v>0</v>
      </c>
      <c r="AY212" s="86">
        <f t="shared" si="420"/>
        <v>0</v>
      </c>
      <c r="AZ212" s="86">
        <f t="shared" si="420"/>
        <v>0</v>
      </c>
      <c r="BA212" s="86">
        <f t="shared" si="420"/>
        <v>0</v>
      </c>
      <c r="BB212" s="86">
        <f t="shared" si="420"/>
        <v>0</v>
      </c>
      <c r="BC212" s="86">
        <f t="shared" si="420"/>
        <v>0</v>
      </c>
      <c r="BD212" s="86">
        <f t="shared" si="420"/>
        <v>0</v>
      </c>
      <c r="BE212" s="86">
        <f t="shared" si="420"/>
        <v>0</v>
      </c>
      <c r="BF212" s="86">
        <f t="shared" si="420"/>
        <v>0</v>
      </c>
      <c r="BG212" s="86">
        <f t="shared" si="420"/>
        <v>0</v>
      </c>
      <c r="BH212" s="86">
        <f t="shared" si="420"/>
        <v>0</v>
      </c>
      <c r="BI212" s="86">
        <f t="shared" si="420"/>
        <v>0</v>
      </c>
      <c r="BJ212" s="86">
        <f t="shared" si="420"/>
        <v>0</v>
      </c>
      <c r="BK212" s="86">
        <f t="shared" si="420"/>
        <v>0</v>
      </c>
      <c r="BL212" s="86">
        <f t="shared" si="420"/>
        <v>0</v>
      </c>
      <c r="BM212" s="86">
        <f t="shared" si="420"/>
        <v>0</v>
      </c>
      <c r="BN212" s="86">
        <f t="shared" si="420"/>
        <v>0</v>
      </c>
      <c r="BO212" s="86">
        <f t="shared" si="420"/>
        <v>0</v>
      </c>
      <c r="BP212" s="86">
        <f t="shared" si="420"/>
        <v>0</v>
      </c>
      <c r="BQ212" s="86">
        <f t="shared" si="420"/>
        <v>0</v>
      </c>
      <c r="BR212" s="86">
        <f t="shared" si="420"/>
        <v>0</v>
      </c>
      <c r="BS212" s="86">
        <f t="shared" si="420"/>
        <v>0</v>
      </c>
      <c r="BT212" s="86">
        <f t="shared" si="420"/>
        <v>0</v>
      </c>
      <c r="BU212" s="86">
        <f t="shared" si="420"/>
        <v>0</v>
      </c>
      <c r="BV212" s="86">
        <f t="shared" si="420"/>
        <v>0</v>
      </c>
      <c r="BW212" s="86">
        <f t="shared" si="420"/>
        <v>0</v>
      </c>
      <c r="BX212" s="86">
        <f t="shared" si="420"/>
        <v>0</v>
      </c>
      <c r="BY212" s="86">
        <f t="shared" si="420"/>
        <v>0</v>
      </c>
      <c r="BZ212" s="86">
        <f t="shared" si="420"/>
        <v>0</v>
      </c>
      <c r="CA212" s="86">
        <f t="shared" si="420"/>
        <v>0</v>
      </c>
      <c r="CB212" s="86">
        <f t="shared" ref="CB212:DM212" si="421">SUM(CB211:CB211)</f>
        <v>0</v>
      </c>
      <c r="CC212" s="86">
        <f t="shared" si="421"/>
        <v>0</v>
      </c>
      <c r="CD212" s="86">
        <f t="shared" si="421"/>
        <v>0</v>
      </c>
      <c r="CE212" s="86">
        <f t="shared" si="421"/>
        <v>0</v>
      </c>
      <c r="CF212" s="86">
        <f t="shared" si="421"/>
        <v>0</v>
      </c>
      <c r="CG212" s="86">
        <f t="shared" si="421"/>
        <v>0</v>
      </c>
      <c r="CH212" s="86">
        <f t="shared" si="421"/>
        <v>0</v>
      </c>
      <c r="CI212" s="86">
        <f t="shared" si="421"/>
        <v>0</v>
      </c>
      <c r="CJ212" s="86">
        <f t="shared" si="421"/>
        <v>0</v>
      </c>
      <c r="CK212" s="86">
        <f t="shared" si="421"/>
        <v>0</v>
      </c>
      <c r="CL212" s="86">
        <f t="shared" si="421"/>
        <v>0</v>
      </c>
      <c r="CM212" s="86">
        <f t="shared" si="421"/>
        <v>0</v>
      </c>
      <c r="CN212" s="86">
        <f t="shared" si="421"/>
        <v>0</v>
      </c>
      <c r="CO212" s="86">
        <f t="shared" si="421"/>
        <v>0</v>
      </c>
      <c r="CP212" s="86">
        <f t="shared" si="421"/>
        <v>0</v>
      </c>
      <c r="CQ212" s="86">
        <f t="shared" si="421"/>
        <v>0</v>
      </c>
      <c r="CR212" s="86">
        <f t="shared" si="421"/>
        <v>0</v>
      </c>
      <c r="CS212" s="86">
        <f t="shared" si="421"/>
        <v>0</v>
      </c>
      <c r="CT212" s="86">
        <f t="shared" si="421"/>
        <v>0</v>
      </c>
      <c r="CU212" s="86">
        <f t="shared" si="421"/>
        <v>0</v>
      </c>
      <c r="CV212" s="86">
        <f t="shared" si="421"/>
        <v>0</v>
      </c>
      <c r="CW212" s="86">
        <f t="shared" si="421"/>
        <v>0</v>
      </c>
      <c r="CX212" s="86">
        <f t="shared" si="421"/>
        <v>0</v>
      </c>
      <c r="CY212" s="86">
        <f t="shared" si="421"/>
        <v>0</v>
      </c>
      <c r="CZ212" s="86">
        <f t="shared" si="421"/>
        <v>0</v>
      </c>
      <c r="DA212" s="86">
        <f t="shared" si="421"/>
        <v>0</v>
      </c>
      <c r="DB212" s="86">
        <f t="shared" si="421"/>
        <v>0</v>
      </c>
      <c r="DC212" s="86">
        <f t="shared" si="421"/>
        <v>0</v>
      </c>
      <c r="DD212" s="86">
        <f t="shared" si="421"/>
        <v>0</v>
      </c>
      <c r="DE212" s="86">
        <f t="shared" si="421"/>
        <v>0</v>
      </c>
      <c r="DF212" s="86">
        <f t="shared" si="421"/>
        <v>0</v>
      </c>
      <c r="DG212" s="86">
        <f t="shared" si="421"/>
        <v>0</v>
      </c>
      <c r="DH212" s="86">
        <f t="shared" si="421"/>
        <v>0</v>
      </c>
      <c r="DI212" s="86">
        <f t="shared" si="421"/>
        <v>0</v>
      </c>
      <c r="DJ212" s="86">
        <f t="shared" si="421"/>
        <v>0</v>
      </c>
      <c r="DK212" s="86">
        <f t="shared" si="421"/>
        <v>0</v>
      </c>
      <c r="DL212" s="86">
        <f t="shared" si="421"/>
        <v>0</v>
      </c>
      <c r="DM212" s="86">
        <f t="shared" si="421"/>
        <v>0</v>
      </c>
      <c r="DN212" s="76">
        <f t="shared" si="320"/>
        <v>1625</v>
      </c>
      <c r="DO212" s="76">
        <f t="shared" si="321"/>
        <v>0</v>
      </c>
    </row>
    <row r="213" spans="1:119" x14ac:dyDescent="0.25">
      <c r="A213" s="64">
        <v>45901</v>
      </c>
      <c r="B213" s="65">
        <v>4152</v>
      </c>
      <c r="C213" s="65">
        <v>6767</v>
      </c>
      <c r="D213" s="66" t="s">
        <v>463</v>
      </c>
      <c r="E213" s="67" t="s">
        <v>613</v>
      </c>
      <c r="F213" s="67" t="s">
        <v>490</v>
      </c>
      <c r="G213" s="67" t="s">
        <v>491</v>
      </c>
      <c r="H213" s="68" t="s">
        <v>495</v>
      </c>
      <c r="I213" s="69" t="s">
        <v>496</v>
      </c>
      <c r="J213" s="66" t="s">
        <v>497</v>
      </c>
      <c r="K213" s="70">
        <v>10</v>
      </c>
      <c r="L213" s="70">
        <v>260</v>
      </c>
      <c r="M213" s="71">
        <f t="shared" ref="M213:M214" si="422">K213*L213</f>
        <v>2600</v>
      </c>
      <c r="N213" s="66"/>
      <c r="O213" s="72" t="s">
        <v>148</v>
      </c>
      <c r="P213" s="73">
        <f t="shared" ref="P213:P214" si="423">M213/1.12*0.01</f>
        <v>23.214285714285712</v>
      </c>
      <c r="Q213" s="74">
        <f t="shared" ref="Q213:Q214" si="424">M213/1.12*0.12</f>
        <v>278.5714285714285</v>
      </c>
      <c r="R213" s="75">
        <f t="shared" ref="R213:R214" si="425">M213+P213-Q213</f>
        <v>2344.6428571428573</v>
      </c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75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75"/>
      <c r="AQ213" s="66"/>
      <c r="AR213" s="66"/>
      <c r="AS213" s="66"/>
      <c r="AT213" s="75"/>
      <c r="AU213" s="66"/>
      <c r="AV213" s="66"/>
      <c r="AW213" s="66"/>
      <c r="AX213" s="66"/>
      <c r="AY213" s="66"/>
      <c r="AZ213" s="75"/>
      <c r="BA213" s="66"/>
      <c r="BB213" s="75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75"/>
      <c r="BV213" s="66"/>
      <c r="BW213" s="66"/>
      <c r="BX213" s="75"/>
      <c r="BY213" s="66"/>
      <c r="BZ213" s="75"/>
      <c r="CA213" s="66"/>
      <c r="CB213" s="75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75"/>
      <c r="CT213" s="66"/>
      <c r="CU213" s="66"/>
      <c r="CV213" s="66"/>
      <c r="CW213" s="66"/>
      <c r="CX213" s="66"/>
      <c r="CY213" s="75"/>
      <c r="CZ213" s="66"/>
      <c r="DA213" s="75"/>
      <c r="DB213" s="75"/>
      <c r="DC213" s="75"/>
      <c r="DD213" s="75"/>
      <c r="DE213" s="75"/>
      <c r="DF213" s="75"/>
      <c r="DG213" s="66"/>
      <c r="DH213" s="75"/>
      <c r="DI213" s="66"/>
      <c r="DJ213" s="66"/>
      <c r="DK213" s="66"/>
      <c r="DL213" s="66"/>
      <c r="DM213" s="66"/>
      <c r="DN213" s="76">
        <f t="shared" si="320"/>
        <v>2600</v>
      </c>
      <c r="DO213" s="76">
        <f t="shared" si="321"/>
        <v>0</v>
      </c>
    </row>
    <row r="214" spans="1:119" x14ac:dyDescent="0.25">
      <c r="A214" s="64"/>
      <c r="B214" s="65"/>
      <c r="C214" s="65"/>
      <c r="D214" s="66"/>
      <c r="E214" s="77"/>
      <c r="F214" s="78"/>
      <c r="G214" s="79"/>
      <c r="H214" s="68"/>
      <c r="I214" s="69"/>
      <c r="J214" s="66" t="s">
        <v>498</v>
      </c>
      <c r="K214" s="70">
        <v>10</v>
      </c>
      <c r="L214" s="70">
        <v>325</v>
      </c>
      <c r="M214" s="71">
        <f t="shared" si="422"/>
        <v>3250</v>
      </c>
      <c r="N214" s="66"/>
      <c r="O214" s="72" t="s">
        <v>148</v>
      </c>
      <c r="P214" s="73">
        <f t="shared" si="423"/>
        <v>29.017857142857142</v>
      </c>
      <c r="Q214" s="74">
        <f t="shared" si="424"/>
        <v>348.21428571428567</v>
      </c>
      <c r="R214" s="75">
        <f t="shared" si="425"/>
        <v>2930.8035714285716</v>
      </c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75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75"/>
      <c r="AQ214" s="66"/>
      <c r="AR214" s="66"/>
      <c r="AS214" s="66"/>
      <c r="AT214" s="75"/>
      <c r="AU214" s="66"/>
      <c r="AV214" s="66"/>
      <c r="AW214" s="66"/>
      <c r="AX214" s="66"/>
      <c r="AY214" s="66"/>
      <c r="AZ214" s="75"/>
      <c r="BA214" s="66"/>
      <c r="BB214" s="75"/>
      <c r="BC214" s="66"/>
      <c r="BD214" s="66"/>
      <c r="BE214" s="66"/>
      <c r="BF214" s="66"/>
      <c r="BG214" s="66"/>
      <c r="BH214" s="66"/>
      <c r="BI214" s="66"/>
      <c r="BJ214" s="66"/>
      <c r="BK214" s="66"/>
      <c r="BL214" s="66"/>
      <c r="BM214" s="66"/>
      <c r="BN214" s="66"/>
      <c r="BO214" s="66"/>
      <c r="BP214" s="66"/>
      <c r="BQ214" s="66"/>
      <c r="BR214" s="66"/>
      <c r="BS214" s="66"/>
      <c r="BT214" s="66"/>
      <c r="BU214" s="75"/>
      <c r="BV214" s="66"/>
      <c r="BW214" s="66"/>
      <c r="BX214" s="75"/>
      <c r="BY214" s="66"/>
      <c r="BZ214" s="75"/>
      <c r="CA214" s="66"/>
      <c r="CB214" s="75"/>
      <c r="CC214" s="66"/>
      <c r="CD214" s="66"/>
      <c r="CE214" s="66"/>
      <c r="CF214" s="66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75"/>
      <c r="CT214" s="66"/>
      <c r="CU214" s="66"/>
      <c r="CV214" s="66"/>
      <c r="CW214" s="66"/>
      <c r="CX214" s="66"/>
      <c r="CY214" s="75"/>
      <c r="CZ214" s="66"/>
      <c r="DA214" s="75"/>
      <c r="DB214" s="75"/>
      <c r="DC214" s="75"/>
      <c r="DD214" s="75"/>
      <c r="DE214" s="75"/>
      <c r="DF214" s="75"/>
      <c r="DG214" s="66"/>
      <c r="DH214" s="75"/>
      <c r="DI214" s="66"/>
      <c r="DJ214" s="66"/>
      <c r="DK214" s="66"/>
      <c r="DL214" s="66"/>
      <c r="DM214" s="66"/>
      <c r="DN214" s="76">
        <f t="shared" si="320"/>
        <v>3250</v>
      </c>
      <c r="DO214" s="76">
        <f t="shared" si="321"/>
        <v>0</v>
      </c>
    </row>
    <row r="215" spans="1:119" s="136" customFormat="1" x14ac:dyDescent="0.25">
      <c r="A215" s="128"/>
      <c r="B215" s="129"/>
      <c r="C215" s="130"/>
      <c r="D215" s="131"/>
      <c r="E215" s="131"/>
      <c r="F215" s="131"/>
      <c r="G215" s="131"/>
      <c r="H215" s="132"/>
      <c r="I215" s="129"/>
      <c r="J215" s="131"/>
      <c r="K215" s="133"/>
      <c r="L215" s="133"/>
      <c r="M215" s="134">
        <f>SUM(M213:M214)</f>
        <v>5850</v>
      </c>
      <c r="N215" s="134">
        <f>M215+M212+M210</f>
        <v>9503</v>
      </c>
      <c r="O215" s="133" t="s">
        <v>148</v>
      </c>
      <c r="P215" s="134">
        <f t="shared" ref="P215:CA215" si="426">SUM(P213:P214)</f>
        <v>52.232142857142854</v>
      </c>
      <c r="Q215" s="134">
        <f t="shared" si="426"/>
        <v>626.78571428571422</v>
      </c>
      <c r="R215" s="134">
        <f t="shared" si="426"/>
        <v>5275.4464285714294</v>
      </c>
      <c r="S215" s="134">
        <f t="shared" si="426"/>
        <v>0</v>
      </c>
      <c r="T215" s="134">
        <f t="shared" si="426"/>
        <v>0</v>
      </c>
      <c r="U215" s="134">
        <f t="shared" si="426"/>
        <v>0</v>
      </c>
      <c r="V215" s="134">
        <f t="shared" si="426"/>
        <v>0</v>
      </c>
      <c r="W215" s="134">
        <f t="shared" si="426"/>
        <v>0</v>
      </c>
      <c r="X215" s="134">
        <f t="shared" si="426"/>
        <v>0</v>
      </c>
      <c r="Y215" s="134">
        <f t="shared" si="426"/>
        <v>0</v>
      </c>
      <c r="Z215" s="134">
        <f t="shared" si="426"/>
        <v>0</v>
      </c>
      <c r="AA215" s="134">
        <f t="shared" si="426"/>
        <v>0</v>
      </c>
      <c r="AB215" s="134">
        <f t="shared" si="426"/>
        <v>0</v>
      </c>
      <c r="AC215" s="134">
        <f t="shared" si="426"/>
        <v>0</v>
      </c>
      <c r="AD215" s="134">
        <f t="shared" si="426"/>
        <v>0</v>
      </c>
      <c r="AE215" s="134">
        <f t="shared" si="426"/>
        <v>0</v>
      </c>
      <c r="AF215" s="134">
        <f t="shared" si="426"/>
        <v>0</v>
      </c>
      <c r="AG215" s="134">
        <f t="shared" si="426"/>
        <v>0</v>
      </c>
      <c r="AH215" s="134">
        <f t="shared" si="426"/>
        <v>0</v>
      </c>
      <c r="AI215" s="134">
        <f t="shared" si="426"/>
        <v>0</v>
      </c>
      <c r="AJ215" s="134">
        <f t="shared" si="426"/>
        <v>0</v>
      </c>
      <c r="AK215" s="134">
        <f t="shared" si="426"/>
        <v>0</v>
      </c>
      <c r="AL215" s="134">
        <f t="shared" si="426"/>
        <v>0</v>
      </c>
      <c r="AM215" s="134">
        <f t="shared" si="426"/>
        <v>0</v>
      </c>
      <c r="AN215" s="134">
        <f t="shared" si="426"/>
        <v>0</v>
      </c>
      <c r="AO215" s="134">
        <f t="shared" si="426"/>
        <v>0</v>
      </c>
      <c r="AP215" s="134">
        <f t="shared" si="426"/>
        <v>0</v>
      </c>
      <c r="AQ215" s="134">
        <f t="shared" si="426"/>
        <v>0</v>
      </c>
      <c r="AR215" s="134">
        <f t="shared" si="426"/>
        <v>0</v>
      </c>
      <c r="AS215" s="134">
        <f t="shared" si="426"/>
        <v>0</v>
      </c>
      <c r="AT215" s="134">
        <f t="shared" si="426"/>
        <v>0</v>
      </c>
      <c r="AU215" s="134">
        <f t="shared" si="426"/>
        <v>0</v>
      </c>
      <c r="AV215" s="134">
        <f t="shared" si="426"/>
        <v>0</v>
      </c>
      <c r="AW215" s="134">
        <f t="shared" si="426"/>
        <v>0</v>
      </c>
      <c r="AX215" s="134">
        <f t="shared" si="426"/>
        <v>0</v>
      </c>
      <c r="AY215" s="134">
        <f t="shared" si="426"/>
        <v>0</v>
      </c>
      <c r="AZ215" s="134">
        <f t="shared" si="426"/>
        <v>0</v>
      </c>
      <c r="BA215" s="134">
        <f t="shared" si="426"/>
        <v>0</v>
      </c>
      <c r="BB215" s="134">
        <f t="shared" si="426"/>
        <v>0</v>
      </c>
      <c r="BC215" s="134">
        <f t="shared" si="426"/>
        <v>0</v>
      </c>
      <c r="BD215" s="134">
        <f t="shared" si="426"/>
        <v>0</v>
      </c>
      <c r="BE215" s="134">
        <f t="shared" si="426"/>
        <v>0</v>
      </c>
      <c r="BF215" s="134">
        <f t="shared" si="426"/>
        <v>0</v>
      </c>
      <c r="BG215" s="134">
        <f t="shared" si="426"/>
        <v>0</v>
      </c>
      <c r="BH215" s="134">
        <f t="shared" si="426"/>
        <v>0</v>
      </c>
      <c r="BI215" s="134">
        <f t="shared" si="426"/>
        <v>0</v>
      </c>
      <c r="BJ215" s="134">
        <f t="shared" si="426"/>
        <v>0</v>
      </c>
      <c r="BK215" s="134">
        <f t="shared" si="426"/>
        <v>0</v>
      </c>
      <c r="BL215" s="134">
        <f t="shared" si="426"/>
        <v>0</v>
      </c>
      <c r="BM215" s="134">
        <f t="shared" si="426"/>
        <v>0</v>
      </c>
      <c r="BN215" s="134">
        <f t="shared" si="426"/>
        <v>0</v>
      </c>
      <c r="BO215" s="134">
        <f t="shared" si="426"/>
        <v>0</v>
      </c>
      <c r="BP215" s="134">
        <f t="shared" si="426"/>
        <v>0</v>
      </c>
      <c r="BQ215" s="134">
        <f t="shared" si="426"/>
        <v>0</v>
      </c>
      <c r="BR215" s="134">
        <f t="shared" si="426"/>
        <v>0</v>
      </c>
      <c r="BS215" s="134">
        <f t="shared" si="426"/>
        <v>0</v>
      </c>
      <c r="BT215" s="134">
        <f t="shared" si="426"/>
        <v>0</v>
      </c>
      <c r="BU215" s="134">
        <f t="shared" si="426"/>
        <v>0</v>
      </c>
      <c r="BV215" s="134">
        <f t="shared" si="426"/>
        <v>0</v>
      </c>
      <c r="BW215" s="134">
        <f t="shared" si="426"/>
        <v>0</v>
      </c>
      <c r="BX215" s="134">
        <f t="shared" si="426"/>
        <v>0</v>
      </c>
      <c r="BY215" s="134">
        <f t="shared" si="426"/>
        <v>0</v>
      </c>
      <c r="BZ215" s="134">
        <f t="shared" si="426"/>
        <v>0</v>
      </c>
      <c r="CA215" s="134">
        <f t="shared" si="426"/>
        <v>0</v>
      </c>
      <c r="CB215" s="134">
        <f t="shared" ref="CB215:DM215" si="427">SUM(CB213:CB214)</f>
        <v>0</v>
      </c>
      <c r="CC215" s="134">
        <f t="shared" si="427"/>
        <v>0</v>
      </c>
      <c r="CD215" s="134">
        <f t="shared" si="427"/>
        <v>0</v>
      </c>
      <c r="CE215" s="134">
        <f t="shared" si="427"/>
        <v>0</v>
      </c>
      <c r="CF215" s="134">
        <f t="shared" si="427"/>
        <v>0</v>
      </c>
      <c r="CG215" s="134">
        <f t="shared" si="427"/>
        <v>0</v>
      </c>
      <c r="CH215" s="134">
        <f t="shared" si="427"/>
        <v>0</v>
      </c>
      <c r="CI215" s="134">
        <f t="shared" si="427"/>
        <v>0</v>
      </c>
      <c r="CJ215" s="134">
        <f t="shared" si="427"/>
        <v>0</v>
      </c>
      <c r="CK215" s="134">
        <f t="shared" si="427"/>
        <v>0</v>
      </c>
      <c r="CL215" s="134">
        <f t="shared" si="427"/>
        <v>0</v>
      </c>
      <c r="CM215" s="134">
        <f t="shared" si="427"/>
        <v>0</v>
      </c>
      <c r="CN215" s="134">
        <f t="shared" si="427"/>
        <v>0</v>
      </c>
      <c r="CO215" s="134">
        <f t="shared" si="427"/>
        <v>0</v>
      </c>
      <c r="CP215" s="134">
        <f t="shared" si="427"/>
        <v>0</v>
      </c>
      <c r="CQ215" s="134">
        <f t="shared" si="427"/>
        <v>0</v>
      </c>
      <c r="CR215" s="134">
        <f t="shared" si="427"/>
        <v>0</v>
      </c>
      <c r="CS215" s="134">
        <f t="shared" si="427"/>
        <v>0</v>
      </c>
      <c r="CT215" s="134">
        <f t="shared" si="427"/>
        <v>0</v>
      </c>
      <c r="CU215" s="134">
        <f t="shared" si="427"/>
        <v>0</v>
      </c>
      <c r="CV215" s="134">
        <f t="shared" si="427"/>
        <v>0</v>
      </c>
      <c r="CW215" s="134">
        <f t="shared" si="427"/>
        <v>0</v>
      </c>
      <c r="CX215" s="134">
        <f t="shared" si="427"/>
        <v>0</v>
      </c>
      <c r="CY215" s="134">
        <f t="shared" si="427"/>
        <v>0</v>
      </c>
      <c r="CZ215" s="134">
        <f t="shared" si="427"/>
        <v>0</v>
      </c>
      <c r="DA215" s="134">
        <f t="shared" si="427"/>
        <v>0</v>
      </c>
      <c r="DB215" s="134">
        <f t="shared" si="427"/>
        <v>0</v>
      </c>
      <c r="DC215" s="134">
        <f t="shared" si="427"/>
        <v>0</v>
      </c>
      <c r="DD215" s="134">
        <f t="shared" si="427"/>
        <v>0</v>
      </c>
      <c r="DE215" s="134">
        <f t="shared" si="427"/>
        <v>0</v>
      </c>
      <c r="DF215" s="134">
        <f t="shared" si="427"/>
        <v>0</v>
      </c>
      <c r="DG215" s="134">
        <f t="shared" si="427"/>
        <v>0</v>
      </c>
      <c r="DH215" s="134">
        <f t="shared" si="427"/>
        <v>0</v>
      </c>
      <c r="DI215" s="134">
        <f t="shared" si="427"/>
        <v>0</v>
      </c>
      <c r="DJ215" s="134">
        <f t="shared" si="427"/>
        <v>0</v>
      </c>
      <c r="DK215" s="134">
        <f t="shared" si="427"/>
        <v>0</v>
      </c>
      <c r="DL215" s="134">
        <f t="shared" si="427"/>
        <v>0</v>
      </c>
      <c r="DM215" s="134">
        <f t="shared" si="427"/>
        <v>0</v>
      </c>
      <c r="DN215" s="135">
        <f t="shared" si="320"/>
        <v>5850</v>
      </c>
      <c r="DO215" s="135">
        <f t="shared" si="321"/>
        <v>0</v>
      </c>
    </row>
    <row r="216" spans="1:119" ht="28.5" customHeight="1" x14ac:dyDescent="0.3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37">
        <f>SUM(N98:N215)</f>
        <v>69448.25</v>
      </c>
      <c r="O216" s="127"/>
      <c r="P216" s="140">
        <f>P215+P212+P210+P208+P205+P203+P201+P199+P197+P195+P191+P189+P187+P185+P182+P180+P178+P176+P174+P172+P170+P168+P163+P161+P152+P146+P130+P125+P123+P121+P119+P117+P115+P113+P111+P109+P101+P99</f>
        <v>556.03201785714282</v>
      </c>
      <c r="Q216" s="140">
        <f t="shared" ref="Q216:CB216" si="428">Q215+Q212+Q210+Q208+Q205+Q203+Q201+Q199+Q197+Q195+Q191+Q189+Q187+Q185+Q182+Q180+Q178+Q176+Q174+Q172+Q170+Q168+Q163+Q161+Q152+Q146+Q130+Q125+Q123+Q121+Q119+Q117+Q115+Q113+Q111+Q109+Q101+Q99</f>
        <v>5882.619642857142</v>
      </c>
      <c r="R216" s="140">
        <f t="shared" si="428"/>
        <v>57084.305232142877</v>
      </c>
      <c r="S216" s="140">
        <f t="shared" si="428"/>
        <v>283.16071428571433</v>
      </c>
      <c r="T216" s="140">
        <f t="shared" si="428"/>
        <v>0</v>
      </c>
      <c r="U216" s="140">
        <f t="shared" si="428"/>
        <v>0</v>
      </c>
      <c r="V216" s="140">
        <f t="shared" si="428"/>
        <v>0</v>
      </c>
      <c r="W216" s="140">
        <f t="shared" si="428"/>
        <v>0</v>
      </c>
      <c r="X216" s="140">
        <f t="shared" si="428"/>
        <v>0</v>
      </c>
      <c r="Y216" s="140">
        <f t="shared" si="428"/>
        <v>0</v>
      </c>
      <c r="Z216" s="140">
        <f t="shared" si="428"/>
        <v>0</v>
      </c>
      <c r="AA216" s="140">
        <f t="shared" si="428"/>
        <v>0</v>
      </c>
      <c r="AB216" s="140">
        <f t="shared" si="428"/>
        <v>0</v>
      </c>
      <c r="AC216" s="140">
        <f t="shared" si="428"/>
        <v>0</v>
      </c>
      <c r="AD216" s="140">
        <f t="shared" si="428"/>
        <v>0</v>
      </c>
      <c r="AE216" s="140">
        <f t="shared" si="428"/>
        <v>0</v>
      </c>
      <c r="AF216" s="140">
        <f t="shared" si="428"/>
        <v>0</v>
      </c>
      <c r="AG216" s="140">
        <f t="shared" si="428"/>
        <v>0</v>
      </c>
      <c r="AH216" s="140">
        <f t="shared" si="428"/>
        <v>0</v>
      </c>
      <c r="AI216" s="140">
        <f t="shared" si="428"/>
        <v>0</v>
      </c>
      <c r="AJ216" s="140">
        <f t="shared" si="428"/>
        <v>0</v>
      </c>
      <c r="AK216" s="140">
        <f t="shared" si="428"/>
        <v>0</v>
      </c>
      <c r="AL216" s="140">
        <f t="shared" si="428"/>
        <v>0</v>
      </c>
      <c r="AM216" s="140">
        <f t="shared" si="428"/>
        <v>0</v>
      </c>
      <c r="AN216" s="140">
        <f t="shared" si="428"/>
        <v>0</v>
      </c>
      <c r="AO216" s="140">
        <f t="shared" si="428"/>
        <v>0</v>
      </c>
      <c r="AP216" s="140">
        <f t="shared" si="428"/>
        <v>3000</v>
      </c>
      <c r="AQ216" s="140">
        <f t="shared" si="428"/>
        <v>0</v>
      </c>
      <c r="AR216" s="140">
        <f t="shared" si="428"/>
        <v>0</v>
      </c>
      <c r="AS216" s="140">
        <f t="shared" si="428"/>
        <v>0</v>
      </c>
      <c r="AT216" s="140">
        <f t="shared" si="428"/>
        <v>54.642857142857139</v>
      </c>
      <c r="AU216" s="140">
        <f t="shared" si="428"/>
        <v>0</v>
      </c>
      <c r="AV216" s="140">
        <f t="shared" si="428"/>
        <v>0</v>
      </c>
      <c r="AW216" s="140">
        <f t="shared" si="428"/>
        <v>0</v>
      </c>
      <c r="AX216" s="140">
        <f t="shared" si="428"/>
        <v>0</v>
      </c>
      <c r="AY216" s="140">
        <f t="shared" si="428"/>
        <v>0</v>
      </c>
      <c r="AZ216" s="140">
        <f t="shared" si="428"/>
        <v>0</v>
      </c>
      <c r="BA216" s="140">
        <f t="shared" si="428"/>
        <v>0</v>
      </c>
      <c r="BB216" s="140">
        <f t="shared" si="428"/>
        <v>0</v>
      </c>
      <c r="BC216" s="140">
        <f t="shared" si="428"/>
        <v>0</v>
      </c>
      <c r="BD216" s="140">
        <f t="shared" si="428"/>
        <v>0</v>
      </c>
      <c r="BE216" s="140">
        <f t="shared" si="428"/>
        <v>0</v>
      </c>
      <c r="BF216" s="140">
        <f t="shared" si="428"/>
        <v>1198</v>
      </c>
      <c r="BG216" s="140">
        <f t="shared" si="428"/>
        <v>0</v>
      </c>
      <c r="BH216" s="140">
        <f t="shared" si="428"/>
        <v>0</v>
      </c>
      <c r="BI216" s="140">
        <f t="shared" si="428"/>
        <v>0</v>
      </c>
      <c r="BJ216" s="140">
        <f t="shared" si="428"/>
        <v>0</v>
      </c>
      <c r="BK216" s="140">
        <f t="shared" si="428"/>
        <v>0</v>
      </c>
      <c r="BL216" s="140">
        <f t="shared" si="428"/>
        <v>0</v>
      </c>
      <c r="BM216" s="140">
        <f t="shared" si="428"/>
        <v>0</v>
      </c>
      <c r="BN216" s="140">
        <f t="shared" si="428"/>
        <v>0</v>
      </c>
      <c r="BO216" s="140">
        <f t="shared" si="428"/>
        <v>496.88392857142856</v>
      </c>
      <c r="BP216" s="140">
        <f t="shared" si="428"/>
        <v>0</v>
      </c>
      <c r="BQ216" s="140">
        <f t="shared" si="428"/>
        <v>0</v>
      </c>
      <c r="BR216" s="140">
        <f t="shared" si="428"/>
        <v>0</v>
      </c>
      <c r="BS216" s="140">
        <f t="shared" si="428"/>
        <v>0</v>
      </c>
      <c r="BT216" s="140">
        <f t="shared" si="428"/>
        <v>0</v>
      </c>
      <c r="BU216" s="140">
        <f t="shared" si="428"/>
        <v>0</v>
      </c>
      <c r="BV216" s="140">
        <f t="shared" si="428"/>
        <v>0</v>
      </c>
      <c r="BW216" s="140">
        <f t="shared" si="428"/>
        <v>0</v>
      </c>
      <c r="BX216" s="140">
        <f t="shared" si="428"/>
        <v>0</v>
      </c>
      <c r="BY216" s="140">
        <f t="shared" si="428"/>
        <v>0</v>
      </c>
      <c r="BZ216" s="140">
        <f t="shared" si="428"/>
        <v>300.29464285714283</v>
      </c>
      <c r="CA216" s="140">
        <f t="shared" si="428"/>
        <v>0</v>
      </c>
      <c r="CB216" s="140">
        <f t="shared" si="428"/>
        <v>0</v>
      </c>
      <c r="CC216" s="140">
        <f t="shared" ref="CC216:DO216" si="429">CC215+CC212+CC210+CC208+CC205+CC203+CC201+CC199+CC197+CC195+CC191+CC189+CC187+CC185+CC182+CC180+CC178+CC176+CC174+CC172+CC170+CC168+CC163+CC161+CC152+CC146+CC130+CC125+CC123+CC121+CC119+CC117+CC115+CC113+CC111+CC109+CC101+CC99</f>
        <v>0</v>
      </c>
      <c r="CD216" s="140">
        <f t="shared" si="429"/>
        <v>0</v>
      </c>
      <c r="CE216" s="140">
        <f t="shared" si="429"/>
        <v>0</v>
      </c>
      <c r="CF216" s="140">
        <f t="shared" si="429"/>
        <v>0</v>
      </c>
      <c r="CG216" s="140">
        <f t="shared" si="429"/>
        <v>0</v>
      </c>
      <c r="CH216" s="140">
        <f t="shared" si="429"/>
        <v>0</v>
      </c>
      <c r="CI216" s="140">
        <f t="shared" si="429"/>
        <v>0</v>
      </c>
      <c r="CJ216" s="140">
        <f t="shared" si="429"/>
        <v>0</v>
      </c>
      <c r="CK216" s="140">
        <f t="shared" si="429"/>
        <v>0</v>
      </c>
      <c r="CL216" s="140">
        <f t="shared" si="429"/>
        <v>0</v>
      </c>
      <c r="CM216" s="140">
        <f t="shared" si="429"/>
        <v>0</v>
      </c>
      <c r="CN216" s="140">
        <f t="shared" si="429"/>
        <v>0</v>
      </c>
      <c r="CO216" s="140">
        <f t="shared" si="429"/>
        <v>0</v>
      </c>
      <c r="CP216" s="140">
        <f t="shared" si="429"/>
        <v>0</v>
      </c>
      <c r="CQ216" s="140">
        <f t="shared" si="429"/>
        <v>1704.375</v>
      </c>
      <c r="CR216" s="140">
        <f t="shared" si="429"/>
        <v>0</v>
      </c>
      <c r="CS216" s="140">
        <f t="shared" si="429"/>
        <v>0</v>
      </c>
      <c r="CT216" s="140">
        <f t="shared" si="429"/>
        <v>0</v>
      </c>
      <c r="CU216" s="140">
        <f t="shared" si="429"/>
        <v>0</v>
      </c>
      <c r="CV216" s="140">
        <f t="shared" si="429"/>
        <v>0</v>
      </c>
      <c r="CW216" s="140">
        <f t="shared" si="429"/>
        <v>0</v>
      </c>
      <c r="CX216" s="140">
        <f t="shared" si="429"/>
        <v>0</v>
      </c>
      <c r="CY216" s="140">
        <f t="shared" si="429"/>
        <v>0</v>
      </c>
      <c r="CZ216" s="140">
        <f t="shared" si="429"/>
        <v>0</v>
      </c>
      <c r="DA216" s="140">
        <f t="shared" si="429"/>
        <v>0</v>
      </c>
      <c r="DB216" s="140">
        <f t="shared" si="429"/>
        <v>0</v>
      </c>
      <c r="DC216" s="140">
        <f t="shared" si="429"/>
        <v>0</v>
      </c>
      <c r="DD216" s="140">
        <f t="shared" si="429"/>
        <v>0</v>
      </c>
      <c r="DE216" s="140">
        <f t="shared" si="429"/>
        <v>0</v>
      </c>
      <c r="DF216" s="140">
        <f t="shared" si="429"/>
        <v>0</v>
      </c>
      <c r="DG216" s="140">
        <f t="shared" si="429"/>
        <v>0</v>
      </c>
      <c r="DH216" s="140">
        <f t="shared" si="429"/>
        <v>0</v>
      </c>
      <c r="DI216" s="140">
        <f t="shared" si="429"/>
        <v>0</v>
      </c>
      <c r="DJ216" s="140">
        <f t="shared" si="429"/>
        <v>0</v>
      </c>
      <c r="DK216" s="140">
        <f t="shared" si="429"/>
        <v>0</v>
      </c>
      <c r="DL216" s="140">
        <f t="shared" si="429"/>
        <v>0</v>
      </c>
      <c r="DM216" s="140">
        <f t="shared" si="429"/>
        <v>0</v>
      </c>
      <c r="DN216" s="141">
        <f t="shared" si="429"/>
        <v>69448.25</v>
      </c>
      <c r="DO216" s="140">
        <f t="shared" si="429"/>
        <v>0</v>
      </c>
    </row>
    <row r="222" spans="1:119" s="144" customFormat="1" ht="30" customHeight="1" x14ac:dyDescent="0.25">
      <c r="N222" s="145">
        <f>N216+N93</f>
        <v>105961.93830000001</v>
      </c>
      <c r="P222" s="146">
        <f>P216+P93</f>
        <v>722.46046964285711</v>
      </c>
      <c r="Q222" s="146">
        <f t="shared" ref="Q222:CB222" si="430">Q216+Q93</f>
        <v>7121.6698178571423</v>
      </c>
      <c r="R222" s="146">
        <f t="shared" si="430"/>
        <v>58238.427375000021</v>
      </c>
      <c r="S222" s="146">
        <f t="shared" si="430"/>
        <v>283.16071428571433</v>
      </c>
      <c r="T222" s="146">
        <f t="shared" si="430"/>
        <v>0</v>
      </c>
      <c r="U222" s="146">
        <f t="shared" si="430"/>
        <v>0</v>
      </c>
      <c r="V222" s="146">
        <f t="shared" si="430"/>
        <v>0</v>
      </c>
      <c r="W222" s="146">
        <f t="shared" si="430"/>
        <v>0</v>
      </c>
      <c r="X222" s="146">
        <f t="shared" si="430"/>
        <v>146.08928571428572</v>
      </c>
      <c r="Y222" s="146">
        <f t="shared" si="430"/>
        <v>0</v>
      </c>
      <c r="Z222" s="146">
        <f t="shared" si="430"/>
        <v>0</v>
      </c>
      <c r="AA222" s="146">
        <f t="shared" si="430"/>
        <v>0</v>
      </c>
      <c r="AB222" s="146">
        <f t="shared" si="430"/>
        <v>0</v>
      </c>
      <c r="AC222" s="146">
        <f t="shared" si="430"/>
        <v>0</v>
      </c>
      <c r="AD222" s="146">
        <f t="shared" si="430"/>
        <v>0</v>
      </c>
      <c r="AE222" s="146">
        <f t="shared" si="430"/>
        <v>0</v>
      </c>
      <c r="AF222" s="146">
        <f t="shared" si="430"/>
        <v>0</v>
      </c>
      <c r="AG222" s="146">
        <f t="shared" si="430"/>
        <v>0</v>
      </c>
      <c r="AH222" s="146">
        <f t="shared" si="430"/>
        <v>0</v>
      </c>
      <c r="AI222" s="146">
        <f t="shared" si="430"/>
        <v>0</v>
      </c>
      <c r="AJ222" s="146">
        <f t="shared" si="430"/>
        <v>0</v>
      </c>
      <c r="AK222" s="146">
        <f t="shared" si="430"/>
        <v>0</v>
      </c>
      <c r="AL222" s="146">
        <f t="shared" si="430"/>
        <v>0</v>
      </c>
      <c r="AM222" s="146">
        <f t="shared" si="430"/>
        <v>0</v>
      </c>
      <c r="AN222" s="146">
        <f t="shared" si="430"/>
        <v>0</v>
      </c>
      <c r="AO222" s="146">
        <f t="shared" si="430"/>
        <v>0</v>
      </c>
      <c r="AP222" s="146">
        <f t="shared" si="430"/>
        <v>3000</v>
      </c>
      <c r="AQ222" s="146">
        <f t="shared" si="430"/>
        <v>0</v>
      </c>
      <c r="AR222" s="146">
        <f t="shared" si="430"/>
        <v>0</v>
      </c>
      <c r="AS222" s="146">
        <f t="shared" si="430"/>
        <v>1921.6966660714288</v>
      </c>
      <c r="AT222" s="146">
        <f t="shared" si="430"/>
        <v>7520.3928571428569</v>
      </c>
      <c r="AU222" s="146">
        <f t="shared" si="430"/>
        <v>0</v>
      </c>
      <c r="AV222" s="146">
        <f t="shared" si="430"/>
        <v>0</v>
      </c>
      <c r="AW222" s="146">
        <f t="shared" si="430"/>
        <v>0</v>
      </c>
      <c r="AX222" s="146">
        <f t="shared" si="430"/>
        <v>0</v>
      </c>
      <c r="AY222" s="146">
        <f t="shared" si="430"/>
        <v>0</v>
      </c>
      <c r="AZ222" s="146">
        <f t="shared" si="430"/>
        <v>0</v>
      </c>
      <c r="BA222" s="146">
        <f t="shared" si="430"/>
        <v>0</v>
      </c>
      <c r="BB222" s="146">
        <f t="shared" si="430"/>
        <v>0</v>
      </c>
      <c r="BC222" s="146">
        <f t="shared" si="430"/>
        <v>0</v>
      </c>
      <c r="BD222" s="146">
        <f t="shared" si="430"/>
        <v>0</v>
      </c>
      <c r="BE222" s="146">
        <f t="shared" si="430"/>
        <v>1794.4167857142857</v>
      </c>
      <c r="BF222" s="146">
        <f t="shared" si="430"/>
        <v>1586.2825</v>
      </c>
      <c r="BG222" s="146">
        <f t="shared" si="430"/>
        <v>0</v>
      </c>
      <c r="BH222" s="146">
        <f t="shared" si="430"/>
        <v>0</v>
      </c>
      <c r="BI222" s="146">
        <f t="shared" si="430"/>
        <v>0</v>
      </c>
      <c r="BJ222" s="146">
        <f t="shared" si="430"/>
        <v>0</v>
      </c>
      <c r="BK222" s="146">
        <f t="shared" si="430"/>
        <v>0</v>
      </c>
      <c r="BL222" s="146">
        <f t="shared" si="430"/>
        <v>0</v>
      </c>
      <c r="BM222" s="146">
        <f t="shared" si="430"/>
        <v>0</v>
      </c>
      <c r="BN222" s="146">
        <f t="shared" si="430"/>
        <v>0</v>
      </c>
      <c r="BO222" s="146">
        <f t="shared" si="430"/>
        <v>1145.9441964285713</v>
      </c>
      <c r="BP222" s="146">
        <f t="shared" si="430"/>
        <v>735</v>
      </c>
      <c r="BQ222" s="146">
        <f t="shared" si="430"/>
        <v>0</v>
      </c>
      <c r="BR222" s="146">
        <f t="shared" si="430"/>
        <v>0</v>
      </c>
      <c r="BS222" s="146">
        <f t="shared" si="430"/>
        <v>0</v>
      </c>
      <c r="BT222" s="146">
        <f t="shared" si="430"/>
        <v>0</v>
      </c>
      <c r="BU222" s="146">
        <f t="shared" si="430"/>
        <v>0</v>
      </c>
      <c r="BV222" s="146">
        <f t="shared" si="430"/>
        <v>0</v>
      </c>
      <c r="BW222" s="146">
        <f t="shared" si="430"/>
        <v>0</v>
      </c>
      <c r="BX222" s="146">
        <f t="shared" si="430"/>
        <v>0</v>
      </c>
      <c r="BY222" s="146">
        <f t="shared" si="430"/>
        <v>0</v>
      </c>
      <c r="BZ222" s="146">
        <f t="shared" si="430"/>
        <v>7290.3928571428578</v>
      </c>
      <c r="CA222" s="146">
        <f t="shared" si="430"/>
        <v>0</v>
      </c>
      <c r="CB222" s="146">
        <f t="shared" si="430"/>
        <v>0</v>
      </c>
      <c r="CC222" s="146">
        <f t="shared" ref="CC222:DO222" si="431">CC216+CC93</f>
        <v>0</v>
      </c>
      <c r="CD222" s="146">
        <f t="shared" si="431"/>
        <v>0</v>
      </c>
      <c r="CE222" s="146">
        <f t="shared" si="431"/>
        <v>0</v>
      </c>
      <c r="CF222" s="146">
        <f t="shared" si="431"/>
        <v>0</v>
      </c>
      <c r="CG222" s="146">
        <f t="shared" si="431"/>
        <v>0</v>
      </c>
      <c r="CH222" s="146">
        <f t="shared" si="431"/>
        <v>0</v>
      </c>
      <c r="CI222" s="146">
        <f t="shared" si="431"/>
        <v>0</v>
      </c>
      <c r="CJ222" s="146">
        <f t="shared" si="431"/>
        <v>0</v>
      </c>
      <c r="CK222" s="146">
        <f t="shared" si="431"/>
        <v>0</v>
      </c>
      <c r="CL222" s="146">
        <f t="shared" si="431"/>
        <v>0</v>
      </c>
      <c r="CM222" s="146">
        <f t="shared" si="431"/>
        <v>0</v>
      </c>
      <c r="CN222" s="146">
        <f t="shared" si="431"/>
        <v>0</v>
      </c>
      <c r="CO222" s="146">
        <f t="shared" si="431"/>
        <v>0</v>
      </c>
      <c r="CP222" s="146">
        <f t="shared" si="431"/>
        <v>0</v>
      </c>
      <c r="CQ222" s="146">
        <f t="shared" si="431"/>
        <v>1704.375</v>
      </c>
      <c r="CR222" s="146">
        <f t="shared" si="431"/>
        <v>0</v>
      </c>
      <c r="CS222" s="146">
        <f t="shared" si="431"/>
        <v>0</v>
      </c>
      <c r="CT222" s="146">
        <f t="shared" si="431"/>
        <v>0</v>
      </c>
      <c r="CU222" s="146">
        <f t="shared" si="431"/>
        <v>0</v>
      </c>
      <c r="CV222" s="146">
        <f t="shared" si="431"/>
        <v>0</v>
      </c>
      <c r="CW222" s="146">
        <f t="shared" si="431"/>
        <v>0</v>
      </c>
      <c r="CX222" s="146">
        <f t="shared" si="431"/>
        <v>0</v>
      </c>
      <c r="CY222" s="146">
        <f t="shared" si="431"/>
        <v>210.12</v>
      </c>
      <c r="CZ222" s="146">
        <f t="shared" si="431"/>
        <v>0</v>
      </c>
      <c r="DA222" s="146">
        <f t="shared" si="431"/>
        <v>0</v>
      </c>
      <c r="DB222" s="146">
        <f t="shared" si="431"/>
        <v>0</v>
      </c>
      <c r="DC222" s="146">
        <f t="shared" si="431"/>
        <v>0</v>
      </c>
      <c r="DD222" s="146">
        <f t="shared" si="431"/>
        <v>0</v>
      </c>
      <c r="DE222" s="146">
        <f t="shared" si="431"/>
        <v>0</v>
      </c>
      <c r="DF222" s="146">
        <f t="shared" si="431"/>
        <v>0</v>
      </c>
      <c r="DG222" s="146">
        <f t="shared" si="431"/>
        <v>0</v>
      </c>
      <c r="DH222" s="146">
        <f t="shared" si="431"/>
        <v>0</v>
      </c>
      <c r="DI222" s="146">
        <f t="shared" si="431"/>
        <v>0</v>
      </c>
      <c r="DJ222" s="146">
        <f t="shared" si="431"/>
        <v>904.02357142857147</v>
      </c>
      <c r="DK222" s="146">
        <f t="shared" si="431"/>
        <v>1170.6635714285715</v>
      </c>
      <c r="DL222" s="146">
        <f t="shared" si="431"/>
        <v>904.02357142857102</v>
      </c>
      <c r="DM222" s="146">
        <f t="shared" si="431"/>
        <v>12000</v>
      </c>
      <c r="DN222" s="146">
        <f t="shared" si="431"/>
        <v>106954.21830000001</v>
      </c>
      <c r="DO222" s="146">
        <f t="shared" si="431"/>
        <v>0</v>
      </c>
    </row>
  </sheetData>
  <mergeCells count="45">
    <mergeCell ref="R4:Z4"/>
    <mergeCell ref="CC5:CC6"/>
    <mergeCell ref="M4:M6"/>
    <mergeCell ref="N4:N6"/>
    <mergeCell ref="O4:O6"/>
    <mergeCell ref="P4:P6"/>
    <mergeCell ref="Q4:Q6"/>
    <mergeCell ref="AA5:AG5"/>
    <mergeCell ref="AH5:AI5"/>
    <mergeCell ref="AU5:AU6"/>
    <mergeCell ref="CA5:CA6"/>
    <mergeCell ref="CB5:CB6"/>
    <mergeCell ref="AM4:AN4"/>
    <mergeCell ref="AP4:AS4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CH4:CO4"/>
    <mergeCell ref="CV5:CV6"/>
    <mergeCell ref="CW5:CX5"/>
    <mergeCell ref="CZ5:DL5"/>
    <mergeCell ref="AT5:AT6"/>
    <mergeCell ref="BK4:BM4"/>
    <mergeCell ref="BN4:BP4"/>
    <mergeCell ref="BQ4:BT4"/>
    <mergeCell ref="CA4:CC4"/>
    <mergeCell ref="AT4:AU4"/>
    <mergeCell ref="AW4:BE4"/>
    <mergeCell ref="BF4:BH4"/>
    <mergeCell ref="DM5:DM6"/>
    <mergeCell ref="DN5:DN6"/>
    <mergeCell ref="BD5:BD6"/>
    <mergeCell ref="BI5:BJ5"/>
    <mergeCell ref="BV5:BV6"/>
    <mergeCell ref="CD5:CD6"/>
    <mergeCell ref="CT5:CU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B73F-1891-4AC1-8109-5B1ED10243CE}">
  <sheetPr>
    <tabColor theme="5" tint="-0.249977111117893"/>
    <pageSetUpPr fitToPage="1"/>
  </sheetPr>
  <dimension ref="A1:DP125"/>
  <sheetViews>
    <sheetView zoomScale="95" zoomScaleNormal="95" workbookViewId="0">
      <selection activeCell="I11" sqref="I11"/>
    </sheetView>
  </sheetViews>
  <sheetFormatPr defaultRowHeight="15" x14ac:dyDescent="0.25"/>
  <cols>
    <col min="13" max="13" width="10.7109375" customWidth="1"/>
    <col min="14" max="14" width="15.5703125" customWidth="1"/>
    <col min="16" max="16" width="10.85546875" customWidth="1"/>
    <col min="17" max="17" width="10.5703125" customWidth="1"/>
    <col min="18" max="18" width="10.85546875" customWidth="1"/>
    <col min="19" max="19" width="11.7109375" customWidth="1"/>
    <col min="24" max="24" width="10.28515625" customWidth="1"/>
    <col min="30" max="30" width="10.85546875" customWidth="1"/>
    <col min="42" max="42" width="10.140625" customWidth="1"/>
    <col min="43" max="43" width="11" customWidth="1"/>
    <col min="47" max="47" width="11.140625" customWidth="1"/>
    <col min="54" max="54" width="10.42578125" customWidth="1"/>
    <col min="55" max="55" width="10.5703125" customWidth="1"/>
    <col min="59" max="59" width="11.85546875" customWidth="1"/>
    <col min="79" max="79" width="9.85546875" customWidth="1"/>
    <col min="115" max="115" width="10.85546875" customWidth="1"/>
    <col min="117" max="117" width="10.7109375" customWidth="1"/>
    <col min="118" max="118" width="14.5703125" customWidth="1"/>
    <col min="119" max="119" width="12.42578125" customWidth="1"/>
    <col min="120" max="120" width="13.140625" customWidth="1"/>
    <col min="121" max="122" width="11" customWidth="1"/>
  </cols>
  <sheetData>
    <row r="1" spans="1:120" x14ac:dyDescent="0.25">
      <c r="A1" s="125" t="s">
        <v>155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</row>
    <row r="2" spans="1:120" ht="23.25" x14ac:dyDescent="0.25">
      <c r="A2" s="15" t="s">
        <v>2</v>
      </c>
      <c r="B2" s="16"/>
      <c r="C2" s="17"/>
      <c r="D2" s="18"/>
      <c r="E2" s="5"/>
      <c r="F2" s="5"/>
      <c r="G2" s="19"/>
      <c r="H2" s="20"/>
      <c r="I2" s="138"/>
      <c r="J2" s="138" t="s">
        <v>671</v>
      </c>
      <c r="K2" s="139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</row>
    <row r="3" spans="1:120" ht="15.75" thickBot="1" x14ac:dyDescent="0.3">
      <c r="A3" s="22"/>
      <c r="B3" s="23"/>
      <c r="C3" s="24"/>
      <c r="D3" s="25"/>
      <c r="E3" s="26"/>
      <c r="F3" s="5"/>
      <c r="G3" s="6"/>
      <c r="H3" s="27"/>
      <c r="I3" s="8"/>
      <c r="J3" s="8" t="s">
        <v>3</v>
      </c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0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193" t="s">
        <v>21</v>
      </c>
      <c r="S4" s="194"/>
      <c r="T4" s="194"/>
      <c r="U4" s="194"/>
      <c r="V4" s="194"/>
      <c r="W4" s="194"/>
      <c r="X4" s="194"/>
      <c r="Y4" s="194"/>
      <c r="Z4" s="194"/>
      <c r="AA4" s="29"/>
      <c r="AB4" s="29"/>
      <c r="AC4" s="29"/>
      <c r="AD4" s="29"/>
      <c r="AE4" s="29"/>
      <c r="AF4" s="29"/>
      <c r="AG4" s="30"/>
      <c r="AH4" s="30"/>
      <c r="AI4" s="30"/>
      <c r="AJ4" s="30"/>
      <c r="AK4" s="30"/>
      <c r="AL4" s="30"/>
      <c r="AM4" s="157" t="s">
        <v>22</v>
      </c>
      <c r="AN4" s="159"/>
      <c r="AO4" s="33" t="s">
        <v>23</v>
      </c>
      <c r="AP4" s="157" t="s">
        <v>24</v>
      </c>
      <c r="AQ4" s="158"/>
      <c r="AR4" s="158"/>
      <c r="AS4" s="159"/>
      <c r="AT4" s="157" t="s">
        <v>25</v>
      </c>
      <c r="AU4" s="159"/>
      <c r="AV4" s="34"/>
      <c r="AW4" s="157" t="s">
        <v>26</v>
      </c>
      <c r="AX4" s="158"/>
      <c r="AY4" s="158"/>
      <c r="AZ4" s="158"/>
      <c r="BA4" s="158"/>
      <c r="BB4" s="158"/>
      <c r="BC4" s="158"/>
      <c r="BD4" s="158"/>
      <c r="BE4" s="159"/>
      <c r="BF4" s="157" t="s">
        <v>27</v>
      </c>
      <c r="BG4" s="158"/>
      <c r="BH4" s="159"/>
      <c r="BI4" s="35"/>
      <c r="BJ4" s="36"/>
      <c r="BK4" s="157" t="s">
        <v>28</v>
      </c>
      <c r="BL4" s="158"/>
      <c r="BM4" s="159"/>
      <c r="BN4" s="161" t="s">
        <v>29</v>
      </c>
      <c r="BO4" s="162"/>
      <c r="BP4" s="163"/>
      <c r="BQ4" s="164" t="s">
        <v>30</v>
      </c>
      <c r="BR4" s="165"/>
      <c r="BS4" s="165"/>
      <c r="BT4" s="165"/>
      <c r="BU4" s="42" t="s">
        <v>31</v>
      </c>
      <c r="BV4" s="42"/>
      <c r="BW4" s="30"/>
      <c r="BX4" s="30"/>
      <c r="BY4" s="30"/>
      <c r="BZ4" s="30"/>
      <c r="CA4" s="166" t="s">
        <v>32</v>
      </c>
      <c r="CB4" s="167"/>
      <c r="CC4" s="168"/>
      <c r="CD4" s="44"/>
      <c r="CE4" s="45" t="s">
        <v>33</v>
      </c>
      <c r="CF4" s="46" t="s">
        <v>34</v>
      </c>
      <c r="CG4" s="46"/>
      <c r="CH4" s="157" t="s">
        <v>35</v>
      </c>
      <c r="CI4" s="158"/>
      <c r="CJ4" s="158"/>
      <c r="CK4" s="158"/>
      <c r="CL4" s="158"/>
      <c r="CM4" s="158"/>
      <c r="CN4" s="158"/>
      <c r="CO4" s="159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14"/>
    </row>
    <row r="5" spans="1:120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155" t="s">
        <v>39</v>
      </c>
      <c r="AB5" s="160"/>
      <c r="AC5" s="160"/>
      <c r="AD5" s="160"/>
      <c r="AE5" s="160"/>
      <c r="AF5" s="160"/>
      <c r="AG5" s="156"/>
      <c r="AH5" s="155" t="s">
        <v>40</v>
      </c>
      <c r="AI5" s="156"/>
      <c r="AJ5" s="49" t="s">
        <v>41</v>
      </c>
      <c r="AK5" s="49" t="s">
        <v>42</v>
      </c>
      <c r="AL5" s="49"/>
      <c r="AM5" s="49"/>
      <c r="AN5" s="49"/>
      <c r="AO5" s="49"/>
      <c r="AP5" s="49" t="s">
        <v>43</v>
      </c>
      <c r="AQ5" s="49" t="s">
        <v>44</v>
      </c>
      <c r="AR5" s="49" t="s">
        <v>45</v>
      </c>
      <c r="AS5" s="49" t="s">
        <v>46</v>
      </c>
      <c r="AT5" s="151" t="s">
        <v>47</v>
      </c>
      <c r="AU5" s="153" t="s">
        <v>48</v>
      </c>
      <c r="AV5" s="49" t="s">
        <v>49</v>
      </c>
      <c r="AW5" s="49"/>
      <c r="AX5" s="49"/>
      <c r="AY5" s="49"/>
      <c r="AZ5" s="49"/>
      <c r="BA5" s="49"/>
      <c r="BB5" s="49"/>
      <c r="BC5" s="49"/>
      <c r="BD5" s="153" t="s">
        <v>50</v>
      </c>
      <c r="BE5" s="49"/>
      <c r="BF5" s="49"/>
      <c r="BG5" s="49"/>
      <c r="BH5" s="49"/>
      <c r="BI5" s="155" t="s">
        <v>51</v>
      </c>
      <c r="BJ5" s="156"/>
      <c r="BK5" s="49"/>
      <c r="BL5" s="49"/>
      <c r="BM5" s="49"/>
      <c r="BN5" s="49"/>
      <c r="BO5" s="49"/>
      <c r="BP5" s="49"/>
      <c r="BQ5" s="49" t="s">
        <v>52</v>
      </c>
      <c r="BR5" s="49" t="s">
        <v>53</v>
      </c>
      <c r="BS5" s="55" t="s">
        <v>54</v>
      </c>
      <c r="BT5" s="49" t="s">
        <v>55</v>
      </c>
      <c r="BU5" s="49" t="s">
        <v>56</v>
      </c>
      <c r="BV5" s="151" t="s">
        <v>57</v>
      </c>
      <c r="BW5" s="49" t="s">
        <v>58</v>
      </c>
      <c r="BX5" s="49" t="s">
        <v>59</v>
      </c>
      <c r="BY5" s="49" t="s">
        <v>59</v>
      </c>
      <c r="BZ5" s="49" t="s">
        <v>60</v>
      </c>
      <c r="CA5" s="151" t="s">
        <v>61</v>
      </c>
      <c r="CB5" s="153" t="s">
        <v>62</v>
      </c>
      <c r="CC5" s="153" t="s">
        <v>63</v>
      </c>
      <c r="CD5" s="153" t="s">
        <v>64</v>
      </c>
      <c r="CE5" s="49" t="s">
        <v>65</v>
      </c>
      <c r="CF5" s="49" t="s">
        <v>66</v>
      </c>
      <c r="CG5" s="49" t="s">
        <v>67</v>
      </c>
      <c r="CH5" s="49"/>
      <c r="CI5" s="49"/>
      <c r="CJ5" s="49"/>
      <c r="CK5" s="49"/>
      <c r="CL5" s="49"/>
      <c r="CM5" s="49"/>
      <c r="CN5" s="49"/>
      <c r="CO5" s="49"/>
      <c r="CP5" s="49" t="s">
        <v>68</v>
      </c>
      <c r="CQ5" s="49"/>
      <c r="CR5" s="49"/>
      <c r="CS5" s="49"/>
      <c r="CT5" s="155" t="s">
        <v>69</v>
      </c>
      <c r="CU5" s="156"/>
      <c r="CV5" s="153" t="s">
        <v>70</v>
      </c>
      <c r="CW5" s="155" t="s">
        <v>71</v>
      </c>
      <c r="CX5" s="156"/>
      <c r="CY5" s="49"/>
      <c r="CZ5" s="155" t="s">
        <v>73</v>
      </c>
      <c r="DA5" s="160"/>
      <c r="DB5" s="160"/>
      <c r="DC5" s="160"/>
      <c r="DD5" s="160"/>
      <c r="DE5" s="160"/>
      <c r="DF5" s="160"/>
      <c r="DG5" s="160"/>
      <c r="DH5" s="160"/>
      <c r="DI5" s="160"/>
      <c r="DJ5" s="160"/>
      <c r="DK5" s="160"/>
      <c r="DL5" s="156"/>
      <c r="DM5" s="151" t="s">
        <v>157</v>
      </c>
      <c r="DN5" s="151" t="s">
        <v>156</v>
      </c>
      <c r="DO5" s="56"/>
      <c r="DP5" s="126"/>
    </row>
    <row r="6" spans="1:120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125</v>
      </c>
      <c r="AD6" s="58" t="s">
        <v>84</v>
      </c>
      <c r="AE6" s="58" t="s">
        <v>85</v>
      </c>
      <c r="AF6" s="58" t="s">
        <v>63</v>
      </c>
      <c r="AG6" s="59" t="s">
        <v>86</v>
      </c>
      <c r="AH6" s="58" t="s">
        <v>82</v>
      </c>
      <c r="AI6" s="58" t="s">
        <v>87</v>
      </c>
      <c r="AJ6" s="58" t="s">
        <v>81</v>
      </c>
      <c r="AK6" s="58" t="s">
        <v>88</v>
      </c>
      <c r="AL6" s="58" t="s">
        <v>89</v>
      </c>
      <c r="AM6" s="58" t="s">
        <v>90</v>
      </c>
      <c r="AN6" s="58" t="s">
        <v>91</v>
      </c>
      <c r="AO6" s="53" t="s">
        <v>92</v>
      </c>
      <c r="AP6" s="58" t="s">
        <v>93</v>
      </c>
      <c r="AQ6" s="58" t="s">
        <v>94</v>
      </c>
      <c r="AR6" s="58" t="s">
        <v>95</v>
      </c>
      <c r="AS6" s="58" t="s">
        <v>93</v>
      </c>
      <c r="AT6" s="152"/>
      <c r="AU6" s="154"/>
      <c r="AV6" s="58" t="s">
        <v>96</v>
      </c>
      <c r="AW6" s="58" t="s">
        <v>97</v>
      </c>
      <c r="AX6" s="58" t="s">
        <v>98</v>
      </c>
      <c r="AY6" s="58" t="s">
        <v>99</v>
      </c>
      <c r="AZ6" s="58" t="s">
        <v>100</v>
      </c>
      <c r="BA6" s="58" t="s">
        <v>101</v>
      </c>
      <c r="BB6" s="58" t="s">
        <v>102</v>
      </c>
      <c r="BC6" s="58" t="s">
        <v>103</v>
      </c>
      <c r="BD6" s="154"/>
      <c r="BE6" s="58" t="s">
        <v>104</v>
      </c>
      <c r="BF6" s="58" t="s">
        <v>105</v>
      </c>
      <c r="BG6" s="58" t="s">
        <v>63</v>
      </c>
      <c r="BH6" s="58" t="s">
        <v>90</v>
      </c>
      <c r="BI6" s="58" t="s">
        <v>105</v>
      </c>
      <c r="BJ6" s="58" t="s">
        <v>106</v>
      </c>
      <c r="BK6" s="58" t="s">
        <v>103</v>
      </c>
      <c r="BL6" s="58" t="s">
        <v>107</v>
      </c>
      <c r="BM6" s="58" t="s">
        <v>105</v>
      </c>
      <c r="BN6" s="58" t="s">
        <v>108</v>
      </c>
      <c r="BO6" s="58" t="s">
        <v>109</v>
      </c>
      <c r="BP6" s="58" t="s">
        <v>66</v>
      </c>
      <c r="BQ6" s="58" t="s">
        <v>110</v>
      </c>
      <c r="BR6" s="58" t="s">
        <v>111</v>
      </c>
      <c r="BS6" s="53"/>
      <c r="BT6" s="58" t="s">
        <v>112</v>
      </c>
      <c r="BU6" s="58" t="s">
        <v>113</v>
      </c>
      <c r="BV6" s="152"/>
      <c r="BW6" s="58" t="s">
        <v>114</v>
      </c>
      <c r="BX6" s="58" t="s">
        <v>115</v>
      </c>
      <c r="BY6" s="58" t="s">
        <v>116</v>
      </c>
      <c r="BZ6" s="58" t="s">
        <v>114</v>
      </c>
      <c r="CA6" s="152"/>
      <c r="CB6" s="154"/>
      <c r="CC6" s="154"/>
      <c r="CD6" s="154"/>
      <c r="CE6" s="58" t="s">
        <v>117</v>
      </c>
      <c r="CF6" s="58" t="s">
        <v>118</v>
      </c>
      <c r="CG6" s="58" t="s">
        <v>119</v>
      </c>
      <c r="CH6" s="58" t="s">
        <v>120</v>
      </c>
      <c r="CI6" s="58" t="s">
        <v>121</v>
      </c>
      <c r="CJ6" s="58" t="s">
        <v>122</v>
      </c>
      <c r="CK6" s="58" t="s">
        <v>123</v>
      </c>
      <c r="CL6" s="58" t="s">
        <v>124</v>
      </c>
      <c r="CM6" s="58" t="s">
        <v>125</v>
      </c>
      <c r="CN6" s="53" t="s">
        <v>107</v>
      </c>
      <c r="CO6" s="58" t="s">
        <v>126</v>
      </c>
      <c r="CP6" s="58" t="s">
        <v>41</v>
      </c>
      <c r="CQ6" s="58" t="s">
        <v>127</v>
      </c>
      <c r="CR6" s="58" t="s">
        <v>128</v>
      </c>
      <c r="CS6" s="58" t="s">
        <v>129</v>
      </c>
      <c r="CT6" s="58" t="s">
        <v>84</v>
      </c>
      <c r="CU6" s="58" t="s">
        <v>130</v>
      </c>
      <c r="CV6" s="154"/>
      <c r="CW6" s="55" t="s">
        <v>131</v>
      </c>
      <c r="CX6" s="55" t="s">
        <v>132</v>
      </c>
      <c r="CY6" s="49" t="s">
        <v>133</v>
      </c>
      <c r="CZ6" s="49" t="s">
        <v>134</v>
      </c>
      <c r="DA6" s="49" t="s">
        <v>135</v>
      </c>
      <c r="DB6" s="49" t="s">
        <v>136</v>
      </c>
      <c r="DC6" s="49" t="s">
        <v>137</v>
      </c>
      <c r="DD6" s="49" t="s">
        <v>138</v>
      </c>
      <c r="DE6" s="49" t="s">
        <v>139</v>
      </c>
      <c r="DF6" s="49" t="s">
        <v>140</v>
      </c>
      <c r="DG6" s="49" t="s">
        <v>141</v>
      </c>
      <c r="DH6" s="49" t="s">
        <v>142</v>
      </c>
      <c r="DI6" s="49" t="s">
        <v>143</v>
      </c>
      <c r="DJ6" s="49" t="s">
        <v>144</v>
      </c>
      <c r="DK6" s="49" t="s">
        <v>145</v>
      </c>
      <c r="DL6" s="49" t="s">
        <v>146</v>
      </c>
      <c r="DM6" s="152"/>
      <c r="DN6" s="152"/>
      <c r="DO6" s="56" t="s">
        <v>147</v>
      </c>
      <c r="DP6" s="126"/>
    </row>
    <row r="7" spans="1:120" ht="13.5" customHeight="1" x14ac:dyDescent="0.25">
      <c r="A7" s="64">
        <v>45902</v>
      </c>
      <c r="B7" s="65">
        <v>4154</v>
      </c>
      <c r="C7" s="65">
        <v>6730</v>
      </c>
      <c r="D7" s="66" t="s">
        <v>463</v>
      </c>
      <c r="E7" s="67" t="s">
        <v>464</v>
      </c>
      <c r="F7" s="67" t="s">
        <v>424</v>
      </c>
      <c r="G7" s="67" t="s">
        <v>465</v>
      </c>
      <c r="H7" s="68" t="s">
        <v>466</v>
      </c>
      <c r="I7" s="69"/>
      <c r="J7" s="66" t="s">
        <v>467</v>
      </c>
      <c r="K7" s="70">
        <v>10</v>
      </c>
      <c r="L7" s="70">
        <v>296</v>
      </c>
      <c r="M7" s="71">
        <f t="shared" ref="M7" si="0">K7*L7</f>
        <v>2960</v>
      </c>
      <c r="N7" s="66"/>
      <c r="O7" s="72" t="s">
        <v>148</v>
      </c>
      <c r="P7" s="73">
        <f t="shared" ref="P7" si="1">M7/1.12*0.01</f>
        <v>26.428571428571427</v>
      </c>
      <c r="Q7" s="74">
        <f t="shared" ref="Q7" si="2">M7/1.12*0.12</f>
        <v>317.14285714285711</v>
      </c>
      <c r="R7" s="75">
        <f t="shared" ref="R7" si="3">M7+P7-Q7</f>
        <v>2669.2857142857147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2960</v>
      </c>
      <c r="DO7" s="76">
        <f>DN7-M7</f>
        <v>0</v>
      </c>
    </row>
    <row r="8" spans="1:120" s="136" customFormat="1" ht="13.5" customHeight="1" x14ac:dyDescent="0.25">
      <c r="A8" s="128"/>
      <c r="B8" s="129"/>
      <c r="C8" s="130"/>
      <c r="D8" s="131"/>
      <c r="E8" s="131"/>
      <c r="F8" s="131"/>
      <c r="G8" s="131"/>
      <c r="H8" s="132"/>
      <c r="I8" s="129"/>
      <c r="J8" s="131"/>
      <c r="K8" s="133"/>
      <c r="L8" s="133"/>
      <c r="M8" s="134">
        <f>SUM(M7:M7)</f>
        <v>2960</v>
      </c>
      <c r="N8" s="134">
        <f>M8</f>
        <v>2960</v>
      </c>
      <c r="O8" s="133" t="s">
        <v>148</v>
      </c>
      <c r="P8" s="134">
        <f t="shared" ref="P8:CA8" si="4">SUM(P7:P7)</f>
        <v>26.428571428571427</v>
      </c>
      <c r="Q8" s="134">
        <f t="shared" si="4"/>
        <v>317.14285714285711</v>
      </c>
      <c r="R8" s="134">
        <f t="shared" si="4"/>
        <v>2669.2857142857147</v>
      </c>
      <c r="S8" s="134">
        <f t="shared" si="4"/>
        <v>0</v>
      </c>
      <c r="T8" s="134">
        <f t="shared" si="4"/>
        <v>0</v>
      </c>
      <c r="U8" s="134">
        <f t="shared" si="4"/>
        <v>0</v>
      </c>
      <c r="V8" s="134">
        <f t="shared" si="4"/>
        <v>0</v>
      </c>
      <c r="W8" s="134">
        <f t="shared" si="4"/>
        <v>0</v>
      </c>
      <c r="X8" s="134">
        <f t="shared" si="4"/>
        <v>0</v>
      </c>
      <c r="Y8" s="134">
        <f t="shared" si="4"/>
        <v>0</v>
      </c>
      <c r="Z8" s="134">
        <f t="shared" si="4"/>
        <v>0</v>
      </c>
      <c r="AA8" s="134">
        <f t="shared" si="4"/>
        <v>0</v>
      </c>
      <c r="AB8" s="134">
        <f t="shared" si="4"/>
        <v>0</v>
      </c>
      <c r="AC8" s="134">
        <f t="shared" si="4"/>
        <v>0</v>
      </c>
      <c r="AD8" s="134">
        <f t="shared" si="4"/>
        <v>0</v>
      </c>
      <c r="AE8" s="134">
        <f t="shared" si="4"/>
        <v>0</v>
      </c>
      <c r="AF8" s="134">
        <f t="shared" si="4"/>
        <v>0</v>
      </c>
      <c r="AG8" s="134">
        <f t="shared" si="4"/>
        <v>0</v>
      </c>
      <c r="AH8" s="134">
        <f t="shared" si="4"/>
        <v>0</v>
      </c>
      <c r="AI8" s="134">
        <f t="shared" si="4"/>
        <v>0</v>
      </c>
      <c r="AJ8" s="134">
        <f t="shared" si="4"/>
        <v>0</v>
      </c>
      <c r="AK8" s="134">
        <f t="shared" si="4"/>
        <v>0</v>
      </c>
      <c r="AL8" s="134">
        <f t="shared" si="4"/>
        <v>0</v>
      </c>
      <c r="AM8" s="134">
        <f t="shared" si="4"/>
        <v>0</v>
      </c>
      <c r="AN8" s="134">
        <f t="shared" si="4"/>
        <v>0</v>
      </c>
      <c r="AO8" s="134">
        <f t="shared" si="4"/>
        <v>0</v>
      </c>
      <c r="AP8" s="134">
        <f t="shared" si="4"/>
        <v>0</v>
      </c>
      <c r="AQ8" s="134">
        <f t="shared" si="4"/>
        <v>0</v>
      </c>
      <c r="AR8" s="134">
        <f t="shared" si="4"/>
        <v>0</v>
      </c>
      <c r="AS8" s="134">
        <f t="shared" si="4"/>
        <v>0</v>
      </c>
      <c r="AT8" s="134">
        <f t="shared" si="4"/>
        <v>0</v>
      </c>
      <c r="AU8" s="134">
        <f t="shared" si="4"/>
        <v>0</v>
      </c>
      <c r="AV8" s="134">
        <f t="shared" si="4"/>
        <v>0</v>
      </c>
      <c r="AW8" s="134">
        <f t="shared" si="4"/>
        <v>0</v>
      </c>
      <c r="AX8" s="134">
        <f t="shared" si="4"/>
        <v>0</v>
      </c>
      <c r="AY8" s="134">
        <f t="shared" si="4"/>
        <v>0</v>
      </c>
      <c r="AZ8" s="134">
        <f t="shared" si="4"/>
        <v>0</v>
      </c>
      <c r="BA8" s="134">
        <f t="shared" si="4"/>
        <v>0</v>
      </c>
      <c r="BB8" s="134">
        <f t="shared" si="4"/>
        <v>0</v>
      </c>
      <c r="BC8" s="134">
        <f t="shared" si="4"/>
        <v>0</v>
      </c>
      <c r="BD8" s="134">
        <f t="shared" si="4"/>
        <v>0</v>
      </c>
      <c r="BE8" s="134">
        <f t="shared" si="4"/>
        <v>0</v>
      </c>
      <c r="BF8" s="134">
        <f t="shared" si="4"/>
        <v>0</v>
      </c>
      <c r="BG8" s="134">
        <f t="shared" si="4"/>
        <v>0</v>
      </c>
      <c r="BH8" s="134">
        <f t="shared" si="4"/>
        <v>0</v>
      </c>
      <c r="BI8" s="134">
        <f t="shared" si="4"/>
        <v>0</v>
      </c>
      <c r="BJ8" s="134">
        <f t="shared" si="4"/>
        <v>0</v>
      </c>
      <c r="BK8" s="134">
        <f t="shared" si="4"/>
        <v>0</v>
      </c>
      <c r="BL8" s="134">
        <f t="shared" si="4"/>
        <v>0</v>
      </c>
      <c r="BM8" s="134">
        <f t="shared" si="4"/>
        <v>0</v>
      </c>
      <c r="BN8" s="134">
        <f t="shared" si="4"/>
        <v>0</v>
      </c>
      <c r="BO8" s="134">
        <f t="shared" si="4"/>
        <v>0</v>
      </c>
      <c r="BP8" s="134">
        <f t="shared" si="4"/>
        <v>0</v>
      </c>
      <c r="BQ8" s="134">
        <f t="shared" si="4"/>
        <v>0</v>
      </c>
      <c r="BR8" s="134">
        <f t="shared" si="4"/>
        <v>0</v>
      </c>
      <c r="BS8" s="134">
        <f t="shared" si="4"/>
        <v>0</v>
      </c>
      <c r="BT8" s="134">
        <f t="shared" si="4"/>
        <v>0</v>
      </c>
      <c r="BU8" s="134">
        <f t="shared" si="4"/>
        <v>0</v>
      </c>
      <c r="BV8" s="134">
        <f t="shared" si="4"/>
        <v>0</v>
      </c>
      <c r="BW8" s="134">
        <f t="shared" si="4"/>
        <v>0</v>
      </c>
      <c r="BX8" s="134">
        <f t="shared" si="4"/>
        <v>0</v>
      </c>
      <c r="BY8" s="134">
        <f t="shared" si="4"/>
        <v>0</v>
      </c>
      <c r="BZ8" s="134">
        <f t="shared" si="4"/>
        <v>0</v>
      </c>
      <c r="CA8" s="134">
        <f t="shared" si="4"/>
        <v>0</v>
      </c>
      <c r="CB8" s="134">
        <f t="shared" ref="CB8:DM8" si="5">SUM(CB7:CB7)</f>
        <v>0</v>
      </c>
      <c r="CC8" s="134">
        <f t="shared" si="5"/>
        <v>0</v>
      </c>
      <c r="CD8" s="134">
        <f t="shared" si="5"/>
        <v>0</v>
      </c>
      <c r="CE8" s="134">
        <f t="shared" si="5"/>
        <v>0</v>
      </c>
      <c r="CF8" s="134">
        <f t="shared" si="5"/>
        <v>0</v>
      </c>
      <c r="CG8" s="134">
        <f t="shared" si="5"/>
        <v>0</v>
      </c>
      <c r="CH8" s="134">
        <f t="shared" si="5"/>
        <v>0</v>
      </c>
      <c r="CI8" s="134">
        <f t="shared" si="5"/>
        <v>0</v>
      </c>
      <c r="CJ8" s="134">
        <f t="shared" si="5"/>
        <v>0</v>
      </c>
      <c r="CK8" s="134">
        <f t="shared" si="5"/>
        <v>0</v>
      </c>
      <c r="CL8" s="134">
        <f t="shared" si="5"/>
        <v>0</v>
      </c>
      <c r="CM8" s="134">
        <f t="shared" si="5"/>
        <v>0</v>
      </c>
      <c r="CN8" s="134">
        <f t="shared" si="5"/>
        <v>0</v>
      </c>
      <c r="CO8" s="134">
        <f t="shared" si="5"/>
        <v>0</v>
      </c>
      <c r="CP8" s="134">
        <f t="shared" si="5"/>
        <v>0</v>
      </c>
      <c r="CQ8" s="134">
        <f t="shared" si="5"/>
        <v>0</v>
      </c>
      <c r="CR8" s="134">
        <f t="shared" si="5"/>
        <v>0</v>
      </c>
      <c r="CS8" s="134">
        <f t="shared" si="5"/>
        <v>0</v>
      </c>
      <c r="CT8" s="134">
        <f t="shared" si="5"/>
        <v>0</v>
      </c>
      <c r="CU8" s="134">
        <f t="shared" si="5"/>
        <v>0</v>
      </c>
      <c r="CV8" s="134">
        <f t="shared" si="5"/>
        <v>0</v>
      </c>
      <c r="CW8" s="134">
        <f t="shared" si="5"/>
        <v>0</v>
      </c>
      <c r="CX8" s="134">
        <f t="shared" si="5"/>
        <v>0</v>
      </c>
      <c r="CY8" s="134">
        <f t="shared" si="5"/>
        <v>0</v>
      </c>
      <c r="CZ8" s="134">
        <f t="shared" si="5"/>
        <v>0</v>
      </c>
      <c r="DA8" s="134">
        <f t="shared" si="5"/>
        <v>0</v>
      </c>
      <c r="DB8" s="134">
        <f t="shared" si="5"/>
        <v>0</v>
      </c>
      <c r="DC8" s="134">
        <f t="shared" si="5"/>
        <v>0</v>
      </c>
      <c r="DD8" s="134">
        <f t="shared" si="5"/>
        <v>0</v>
      </c>
      <c r="DE8" s="134">
        <f t="shared" si="5"/>
        <v>0</v>
      </c>
      <c r="DF8" s="134">
        <f t="shared" si="5"/>
        <v>0</v>
      </c>
      <c r="DG8" s="134">
        <f t="shared" si="5"/>
        <v>0</v>
      </c>
      <c r="DH8" s="134">
        <f t="shared" si="5"/>
        <v>0</v>
      </c>
      <c r="DI8" s="134">
        <f t="shared" si="5"/>
        <v>0</v>
      </c>
      <c r="DJ8" s="134">
        <f t="shared" si="5"/>
        <v>0</v>
      </c>
      <c r="DK8" s="134">
        <f t="shared" si="5"/>
        <v>0</v>
      </c>
      <c r="DL8" s="134">
        <f t="shared" si="5"/>
        <v>0</v>
      </c>
      <c r="DM8" s="134">
        <f t="shared" si="5"/>
        <v>0</v>
      </c>
      <c r="DN8" s="135">
        <f t="shared" ref="DN8:DN71" si="6">SUM(Q8:DM8)-P8</f>
        <v>2960</v>
      </c>
      <c r="DO8" s="135">
        <f t="shared" ref="DO8:DO71" si="7">DN8-M8</f>
        <v>0</v>
      </c>
    </row>
    <row r="9" spans="1:120" s="136" customFormat="1" ht="13.5" customHeight="1" x14ac:dyDescent="0.25">
      <c r="A9" s="64">
        <v>45903</v>
      </c>
      <c r="B9" s="65">
        <v>4146</v>
      </c>
      <c r="C9" s="65">
        <v>6731</v>
      </c>
      <c r="D9" s="66" t="s">
        <v>463</v>
      </c>
      <c r="E9" s="67" t="s">
        <v>469</v>
      </c>
      <c r="F9" s="67" t="s">
        <v>470</v>
      </c>
      <c r="G9" s="67" t="s">
        <v>471</v>
      </c>
      <c r="H9" s="68" t="s">
        <v>472</v>
      </c>
      <c r="I9" s="69"/>
      <c r="J9" s="66" t="s">
        <v>473</v>
      </c>
      <c r="K9" s="70">
        <v>12</v>
      </c>
      <c r="L9" s="70">
        <v>30</v>
      </c>
      <c r="M9" s="71">
        <f t="shared" ref="M9" si="8">K9*L9</f>
        <v>360</v>
      </c>
      <c r="N9" s="66"/>
      <c r="O9" s="72" t="s">
        <v>304</v>
      </c>
      <c r="P9" s="73">
        <f>M9*0.01</f>
        <v>3.6</v>
      </c>
      <c r="Q9" s="74"/>
      <c r="R9" s="75">
        <f t="shared" ref="R9" si="9">M9+P9-Q9</f>
        <v>363.6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6"/>
        <v>360</v>
      </c>
      <c r="DO9" s="76">
        <f t="shared" si="7"/>
        <v>0</v>
      </c>
    </row>
    <row r="10" spans="1:120" ht="13.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SUM(M9:M9)</f>
        <v>360</v>
      </c>
      <c r="N10" s="86"/>
      <c r="O10" s="85" t="s">
        <v>304</v>
      </c>
      <c r="P10" s="86">
        <f>SUM(P9:P9)</f>
        <v>3.6</v>
      </c>
      <c r="Q10" s="86"/>
      <c r="R10" s="86">
        <f t="shared" ref="R10:CC10" si="10">SUM(R9:R9)</f>
        <v>363.6</v>
      </c>
      <c r="S10" s="86">
        <f t="shared" si="10"/>
        <v>0</v>
      </c>
      <c r="T10" s="86">
        <f t="shared" si="10"/>
        <v>0</v>
      </c>
      <c r="U10" s="86">
        <f t="shared" si="10"/>
        <v>0</v>
      </c>
      <c r="V10" s="86">
        <f t="shared" si="10"/>
        <v>0</v>
      </c>
      <c r="W10" s="86">
        <f t="shared" si="10"/>
        <v>0</v>
      </c>
      <c r="X10" s="86">
        <f t="shared" si="10"/>
        <v>0</v>
      </c>
      <c r="Y10" s="86">
        <f t="shared" si="10"/>
        <v>0</v>
      </c>
      <c r="Z10" s="86">
        <f t="shared" si="10"/>
        <v>0</v>
      </c>
      <c r="AA10" s="86">
        <f t="shared" si="10"/>
        <v>0</v>
      </c>
      <c r="AB10" s="86">
        <f t="shared" si="10"/>
        <v>0</v>
      </c>
      <c r="AC10" s="86">
        <f t="shared" si="10"/>
        <v>0</v>
      </c>
      <c r="AD10" s="86">
        <f t="shared" si="10"/>
        <v>0</v>
      </c>
      <c r="AE10" s="86">
        <f t="shared" si="10"/>
        <v>0</v>
      </c>
      <c r="AF10" s="86">
        <f t="shared" si="10"/>
        <v>0</v>
      </c>
      <c r="AG10" s="86">
        <f t="shared" si="10"/>
        <v>0</v>
      </c>
      <c r="AH10" s="86">
        <f t="shared" si="10"/>
        <v>0</v>
      </c>
      <c r="AI10" s="86">
        <f t="shared" si="10"/>
        <v>0</v>
      </c>
      <c r="AJ10" s="86">
        <f t="shared" si="10"/>
        <v>0</v>
      </c>
      <c r="AK10" s="86">
        <f t="shared" si="10"/>
        <v>0</v>
      </c>
      <c r="AL10" s="86">
        <f t="shared" si="10"/>
        <v>0</v>
      </c>
      <c r="AM10" s="86">
        <f t="shared" si="10"/>
        <v>0</v>
      </c>
      <c r="AN10" s="86">
        <f t="shared" si="10"/>
        <v>0</v>
      </c>
      <c r="AO10" s="86">
        <f t="shared" si="10"/>
        <v>0</v>
      </c>
      <c r="AP10" s="86">
        <f t="shared" si="10"/>
        <v>0</v>
      </c>
      <c r="AQ10" s="86">
        <f t="shared" si="10"/>
        <v>0</v>
      </c>
      <c r="AR10" s="86">
        <f t="shared" si="10"/>
        <v>0</v>
      </c>
      <c r="AS10" s="86">
        <f t="shared" si="10"/>
        <v>0</v>
      </c>
      <c r="AT10" s="86">
        <f t="shared" si="10"/>
        <v>0</v>
      </c>
      <c r="AU10" s="86">
        <f t="shared" si="10"/>
        <v>0</v>
      </c>
      <c r="AV10" s="86">
        <f t="shared" si="10"/>
        <v>0</v>
      </c>
      <c r="AW10" s="86">
        <f t="shared" si="10"/>
        <v>0</v>
      </c>
      <c r="AX10" s="86">
        <f t="shared" si="10"/>
        <v>0</v>
      </c>
      <c r="AY10" s="86">
        <f t="shared" si="10"/>
        <v>0</v>
      </c>
      <c r="AZ10" s="86">
        <f t="shared" si="10"/>
        <v>0</v>
      </c>
      <c r="BA10" s="86">
        <f t="shared" si="10"/>
        <v>0</v>
      </c>
      <c r="BB10" s="86">
        <f t="shared" si="10"/>
        <v>0</v>
      </c>
      <c r="BC10" s="86">
        <f t="shared" si="10"/>
        <v>0</v>
      </c>
      <c r="BD10" s="86">
        <f t="shared" si="10"/>
        <v>0</v>
      </c>
      <c r="BE10" s="86">
        <f t="shared" si="10"/>
        <v>0</v>
      </c>
      <c r="BF10" s="86">
        <f t="shared" si="10"/>
        <v>0</v>
      </c>
      <c r="BG10" s="86">
        <f t="shared" si="10"/>
        <v>0</v>
      </c>
      <c r="BH10" s="86">
        <f t="shared" si="10"/>
        <v>0</v>
      </c>
      <c r="BI10" s="86">
        <f t="shared" si="10"/>
        <v>0</v>
      </c>
      <c r="BJ10" s="86">
        <f t="shared" si="10"/>
        <v>0</v>
      </c>
      <c r="BK10" s="86">
        <f t="shared" si="10"/>
        <v>0</v>
      </c>
      <c r="BL10" s="86">
        <f t="shared" si="10"/>
        <v>0</v>
      </c>
      <c r="BM10" s="86">
        <f t="shared" si="10"/>
        <v>0</v>
      </c>
      <c r="BN10" s="86">
        <f t="shared" si="10"/>
        <v>0</v>
      </c>
      <c r="BO10" s="86">
        <f t="shared" si="10"/>
        <v>0</v>
      </c>
      <c r="BP10" s="86">
        <f t="shared" si="10"/>
        <v>0</v>
      </c>
      <c r="BQ10" s="86">
        <f t="shared" si="10"/>
        <v>0</v>
      </c>
      <c r="BR10" s="86">
        <f t="shared" si="10"/>
        <v>0</v>
      </c>
      <c r="BS10" s="86">
        <f t="shared" si="10"/>
        <v>0</v>
      </c>
      <c r="BT10" s="86">
        <f t="shared" si="10"/>
        <v>0</v>
      </c>
      <c r="BU10" s="86">
        <f t="shared" si="10"/>
        <v>0</v>
      </c>
      <c r="BV10" s="86">
        <f t="shared" si="10"/>
        <v>0</v>
      </c>
      <c r="BW10" s="86">
        <f t="shared" si="10"/>
        <v>0</v>
      </c>
      <c r="BX10" s="86">
        <f t="shared" si="10"/>
        <v>0</v>
      </c>
      <c r="BY10" s="86">
        <f t="shared" si="10"/>
        <v>0</v>
      </c>
      <c r="BZ10" s="86">
        <f t="shared" si="10"/>
        <v>0</v>
      </c>
      <c r="CA10" s="86">
        <f t="shared" si="10"/>
        <v>0</v>
      </c>
      <c r="CB10" s="86">
        <f t="shared" si="10"/>
        <v>0</v>
      </c>
      <c r="CC10" s="86">
        <f t="shared" si="10"/>
        <v>0</v>
      </c>
      <c r="CD10" s="86">
        <f t="shared" ref="CD10:DM10" si="11">SUM(CD9:CD9)</f>
        <v>0</v>
      </c>
      <c r="CE10" s="86">
        <f t="shared" si="11"/>
        <v>0</v>
      </c>
      <c r="CF10" s="86">
        <f t="shared" si="11"/>
        <v>0</v>
      </c>
      <c r="CG10" s="86">
        <f t="shared" si="11"/>
        <v>0</v>
      </c>
      <c r="CH10" s="86">
        <f t="shared" si="11"/>
        <v>0</v>
      </c>
      <c r="CI10" s="86">
        <f t="shared" si="11"/>
        <v>0</v>
      </c>
      <c r="CJ10" s="86">
        <f t="shared" si="11"/>
        <v>0</v>
      </c>
      <c r="CK10" s="86">
        <f t="shared" si="11"/>
        <v>0</v>
      </c>
      <c r="CL10" s="86">
        <f t="shared" si="11"/>
        <v>0</v>
      </c>
      <c r="CM10" s="86">
        <f t="shared" si="11"/>
        <v>0</v>
      </c>
      <c r="CN10" s="86">
        <f t="shared" si="11"/>
        <v>0</v>
      </c>
      <c r="CO10" s="86">
        <f t="shared" si="11"/>
        <v>0</v>
      </c>
      <c r="CP10" s="86">
        <f t="shared" si="11"/>
        <v>0</v>
      </c>
      <c r="CQ10" s="86">
        <f t="shared" si="11"/>
        <v>0</v>
      </c>
      <c r="CR10" s="86">
        <f t="shared" si="11"/>
        <v>0</v>
      </c>
      <c r="CS10" s="86">
        <f t="shared" si="11"/>
        <v>0</v>
      </c>
      <c r="CT10" s="86">
        <f t="shared" si="11"/>
        <v>0</v>
      </c>
      <c r="CU10" s="86">
        <f t="shared" si="11"/>
        <v>0</v>
      </c>
      <c r="CV10" s="86">
        <f t="shared" si="11"/>
        <v>0</v>
      </c>
      <c r="CW10" s="86">
        <f t="shared" si="11"/>
        <v>0</v>
      </c>
      <c r="CX10" s="86">
        <f t="shared" si="11"/>
        <v>0</v>
      </c>
      <c r="CY10" s="86">
        <f t="shared" si="11"/>
        <v>0</v>
      </c>
      <c r="CZ10" s="86">
        <f t="shared" si="11"/>
        <v>0</v>
      </c>
      <c r="DA10" s="86">
        <f t="shared" si="11"/>
        <v>0</v>
      </c>
      <c r="DB10" s="86">
        <f t="shared" si="11"/>
        <v>0</v>
      </c>
      <c r="DC10" s="86">
        <f t="shared" si="11"/>
        <v>0</v>
      </c>
      <c r="DD10" s="86">
        <f t="shared" si="11"/>
        <v>0</v>
      </c>
      <c r="DE10" s="86">
        <f t="shared" si="11"/>
        <v>0</v>
      </c>
      <c r="DF10" s="86">
        <f t="shared" si="11"/>
        <v>0</v>
      </c>
      <c r="DG10" s="86">
        <f t="shared" si="11"/>
        <v>0</v>
      </c>
      <c r="DH10" s="86">
        <f t="shared" si="11"/>
        <v>0</v>
      </c>
      <c r="DI10" s="86">
        <f t="shared" si="11"/>
        <v>0</v>
      </c>
      <c r="DJ10" s="86">
        <f t="shared" si="11"/>
        <v>0</v>
      </c>
      <c r="DK10" s="86">
        <f t="shared" si="11"/>
        <v>0</v>
      </c>
      <c r="DL10" s="86">
        <f t="shared" si="11"/>
        <v>0</v>
      </c>
      <c r="DM10" s="86">
        <f t="shared" si="11"/>
        <v>0</v>
      </c>
      <c r="DN10" s="76">
        <f t="shared" si="6"/>
        <v>360</v>
      </c>
      <c r="DO10" s="76">
        <f t="shared" si="7"/>
        <v>0</v>
      </c>
    </row>
    <row r="11" spans="1:120" ht="13.5" customHeight="1" x14ac:dyDescent="0.25">
      <c r="A11" s="64">
        <v>45899</v>
      </c>
      <c r="B11" s="65">
        <v>4146</v>
      </c>
      <c r="C11" s="65">
        <v>6732</v>
      </c>
      <c r="D11" s="66" t="s">
        <v>463</v>
      </c>
      <c r="E11" s="67" t="s">
        <v>469</v>
      </c>
      <c r="F11" s="67" t="s">
        <v>470</v>
      </c>
      <c r="G11" s="67" t="s">
        <v>471</v>
      </c>
      <c r="H11" s="68" t="s">
        <v>475</v>
      </c>
      <c r="I11" s="69" t="s">
        <v>476</v>
      </c>
      <c r="J11" s="66" t="s">
        <v>477</v>
      </c>
      <c r="K11" s="70">
        <v>6</v>
      </c>
      <c r="L11" s="70">
        <v>130</v>
      </c>
      <c r="M11" s="71">
        <f t="shared" ref="M11:M17" si="12">K11*L11</f>
        <v>780</v>
      </c>
      <c r="N11" s="66"/>
      <c r="O11" s="72" t="s">
        <v>304</v>
      </c>
      <c r="P11" s="73">
        <f>M11*0.01</f>
        <v>7.8</v>
      </c>
      <c r="Q11" s="74"/>
      <c r="R11" s="75">
        <f t="shared" ref="R11:R17" si="13">M11+P11-Q11</f>
        <v>787.8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6"/>
        <v>780</v>
      </c>
      <c r="DO11" s="76">
        <f t="shared" si="7"/>
        <v>0</v>
      </c>
    </row>
    <row r="12" spans="1:120" s="136" customFormat="1" ht="13.5" customHeight="1" x14ac:dyDescent="0.25">
      <c r="A12" s="64"/>
      <c r="B12" s="65"/>
      <c r="C12" s="65"/>
      <c r="D12" s="66"/>
      <c r="E12" s="77"/>
      <c r="F12" s="78"/>
      <c r="G12" s="79"/>
      <c r="H12" s="68"/>
      <c r="I12" s="69"/>
      <c r="J12" s="66" t="s">
        <v>473</v>
      </c>
      <c r="K12" s="70">
        <v>8</v>
      </c>
      <c r="L12" s="70">
        <v>30</v>
      </c>
      <c r="M12" s="71">
        <f t="shared" si="12"/>
        <v>240</v>
      </c>
      <c r="N12" s="66"/>
      <c r="O12" s="72" t="s">
        <v>304</v>
      </c>
      <c r="P12" s="73">
        <f t="shared" ref="P12:P17" si="14">M12*0.01</f>
        <v>2.4</v>
      </c>
      <c r="Q12" s="74"/>
      <c r="R12" s="75">
        <f t="shared" si="13"/>
        <v>242.4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6"/>
        <v>240</v>
      </c>
      <c r="DO12" s="76">
        <f t="shared" si="7"/>
        <v>0</v>
      </c>
    </row>
    <row r="13" spans="1:120" ht="13.5" customHeight="1" x14ac:dyDescent="0.25">
      <c r="A13" s="64"/>
      <c r="B13" s="65"/>
      <c r="C13" s="65"/>
      <c r="D13" s="66"/>
      <c r="E13" s="77"/>
      <c r="F13" s="78"/>
      <c r="G13" s="79"/>
      <c r="H13" s="68"/>
      <c r="I13" s="69"/>
      <c r="J13" s="66" t="s">
        <v>478</v>
      </c>
      <c r="K13" s="70">
        <v>12</v>
      </c>
      <c r="L13" s="70">
        <v>38</v>
      </c>
      <c r="M13" s="71">
        <f t="shared" si="12"/>
        <v>456</v>
      </c>
      <c r="N13" s="66"/>
      <c r="O13" s="72" t="s">
        <v>304</v>
      </c>
      <c r="P13" s="73">
        <f t="shared" si="14"/>
        <v>4.5600000000000005</v>
      </c>
      <c r="Q13" s="74"/>
      <c r="R13" s="75">
        <f t="shared" si="13"/>
        <v>460.56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7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75"/>
      <c r="AQ13" s="66"/>
      <c r="AR13" s="66"/>
      <c r="AS13" s="66"/>
      <c r="AT13" s="75"/>
      <c r="AU13" s="66"/>
      <c r="AV13" s="66"/>
      <c r="AW13" s="66"/>
      <c r="AX13" s="66"/>
      <c r="AY13" s="66"/>
      <c r="AZ13" s="75"/>
      <c r="BA13" s="66"/>
      <c r="BB13" s="75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75"/>
      <c r="BV13" s="66"/>
      <c r="BW13" s="66"/>
      <c r="BX13" s="75"/>
      <c r="BY13" s="66"/>
      <c r="BZ13" s="75"/>
      <c r="CA13" s="66"/>
      <c r="CB13" s="75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75"/>
      <c r="CT13" s="66"/>
      <c r="CU13" s="66"/>
      <c r="CV13" s="66"/>
      <c r="CW13" s="66"/>
      <c r="CX13" s="66"/>
      <c r="CY13" s="75"/>
      <c r="CZ13" s="66"/>
      <c r="DA13" s="75"/>
      <c r="DB13" s="75"/>
      <c r="DC13" s="75"/>
      <c r="DD13" s="75"/>
      <c r="DE13" s="75"/>
      <c r="DF13" s="75"/>
      <c r="DG13" s="66"/>
      <c r="DH13" s="75"/>
      <c r="DI13" s="66"/>
      <c r="DJ13" s="66"/>
      <c r="DK13" s="66"/>
      <c r="DL13" s="66"/>
      <c r="DM13" s="66"/>
      <c r="DN13" s="76">
        <f t="shared" si="6"/>
        <v>456</v>
      </c>
      <c r="DO13" s="76">
        <f t="shared" si="7"/>
        <v>0</v>
      </c>
    </row>
    <row r="14" spans="1:120" s="87" customFormat="1" ht="13.5" customHeight="1" x14ac:dyDescent="0.25">
      <c r="A14" s="64"/>
      <c r="B14" s="65"/>
      <c r="C14" s="65"/>
      <c r="D14" s="66"/>
      <c r="E14" s="77"/>
      <c r="F14" s="78"/>
      <c r="G14" s="79"/>
      <c r="H14" s="68"/>
      <c r="I14" s="69"/>
      <c r="J14" s="66" t="s">
        <v>479</v>
      </c>
      <c r="K14" s="70">
        <v>3</v>
      </c>
      <c r="L14" s="70">
        <v>60</v>
      </c>
      <c r="M14" s="71">
        <f t="shared" si="12"/>
        <v>180</v>
      </c>
      <c r="N14" s="66"/>
      <c r="O14" s="72" t="s">
        <v>304</v>
      </c>
      <c r="P14" s="73">
        <f t="shared" si="14"/>
        <v>1.8</v>
      </c>
      <c r="Q14" s="74"/>
      <c r="R14" s="75">
        <f t="shared" si="13"/>
        <v>181.8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75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75"/>
      <c r="AQ14" s="66"/>
      <c r="AR14" s="66"/>
      <c r="AS14" s="66"/>
      <c r="AT14" s="75"/>
      <c r="AU14" s="66"/>
      <c r="AV14" s="66"/>
      <c r="AW14" s="66"/>
      <c r="AX14" s="66"/>
      <c r="AY14" s="66"/>
      <c r="AZ14" s="75"/>
      <c r="BA14" s="66"/>
      <c r="BB14" s="75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75"/>
      <c r="BV14" s="66"/>
      <c r="BW14" s="66"/>
      <c r="BX14" s="75"/>
      <c r="BY14" s="66"/>
      <c r="BZ14" s="75"/>
      <c r="CA14" s="66"/>
      <c r="CB14" s="75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75"/>
      <c r="CT14" s="66"/>
      <c r="CU14" s="66"/>
      <c r="CV14" s="66"/>
      <c r="CW14" s="66"/>
      <c r="CX14" s="66"/>
      <c r="CY14" s="75"/>
      <c r="CZ14" s="66"/>
      <c r="DA14" s="75"/>
      <c r="DB14" s="75"/>
      <c r="DC14" s="75"/>
      <c r="DD14" s="75"/>
      <c r="DE14" s="75"/>
      <c r="DF14" s="75"/>
      <c r="DG14" s="66"/>
      <c r="DH14" s="75"/>
      <c r="DI14" s="66"/>
      <c r="DJ14" s="66"/>
      <c r="DK14" s="66"/>
      <c r="DL14" s="66"/>
      <c r="DM14" s="66"/>
      <c r="DN14" s="76">
        <f t="shared" si="6"/>
        <v>180</v>
      </c>
      <c r="DO14" s="76">
        <f t="shared" si="7"/>
        <v>0</v>
      </c>
    </row>
    <row r="15" spans="1:120" ht="13.5" customHeight="1" x14ac:dyDescent="0.25">
      <c r="A15" s="64"/>
      <c r="B15" s="65"/>
      <c r="C15" s="65"/>
      <c r="D15" s="66"/>
      <c r="E15" s="77"/>
      <c r="F15" s="78"/>
      <c r="G15" s="79"/>
      <c r="H15" s="68"/>
      <c r="I15" s="69"/>
      <c r="J15" s="66" t="s">
        <v>480</v>
      </c>
      <c r="K15" s="70">
        <v>2</v>
      </c>
      <c r="L15" s="70">
        <v>35</v>
      </c>
      <c r="M15" s="71">
        <f t="shared" si="12"/>
        <v>70</v>
      </c>
      <c r="N15" s="66"/>
      <c r="O15" s="72" t="s">
        <v>304</v>
      </c>
      <c r="P15" s="73">
        <f t="shared" si="14"/>
        <v>0.70000000000000007</v>
      </c>
      <c r="Q15" s="74"/>
      <c r="R15" s="75">
        <f t="shared" si="13"/>
        <v>70.7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75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75"/>
      <c r="AQ15" s="66"/>
      <c r="AR15" s="66"/>
      <c r="AS15" s="66"/>
      <c r="AT15" s="75"/>
      <c r="AU15" s="66"/>
      <c r="AV15" s="66"/>
      <c r="AW15" s="66"/>
      <c r="AX15" s="66"/>
      <c r="AY15" s="66"/>
      <c r="AZ15" s="75"/>
      <c r="BA15" s="66"/>
      <c r="BB15" s="75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75"/>
      <c r="BV15" s="66"/>
      <c r="BW15" s="66"/>
      <c r="BX15" s="75"/>
      <c r="BY15" s="66"/>
      <c r="BZ15" s="75"/>
      <c r="CA15" s="66"/>
      <c r="CB15" s="75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75"/>
      <c r="CT15" s="66"/>
      <c r="CU15" s="66"/>
      <c r="CV15" s="66"/>
      <c r="CW15" s="66"/>
      <c r="CX15" s="66"/>
      <c r="CY15" s="75"/>
      <c r="CZ15" s="66"/>
      <c r="DA15" s="75"/>
      <c r="DB15" s="75"/>
      <c r="DC15" s="75"/>
      <c r="DD15" s="75"/>
      <c r="DE15" s="75"/>
      <c r="DF15" s="75"/>
      <c r="DG15" s="66"/>
      <c r="DH15" s="75"/>
      <c r="DI15" s="66"/>
      <c r="DJ15" s="66"/>
      <c r="DK15" s="66"/>
      <c r="DL15" s="66"/>
      <c r="DM15" s="66"/>
      <c r="DN15" s="76">
        <f t="shared" si="6"/>
        <v>70</v>
      </c>
      <c r="DO15" s="76">
        <f t="shared" si="7"/>
        <v>0</v>
      </c>
    </row>
    <row r="16" spans="1:120" s="87" customFormat="1" ht="13.5" customHeight="1" x14ac:dyDescent="0.25">
      <c r="A16" s="64"/>
      <c r="B16" s="65"/>
      <c r="C16" s="65"/>
      <c r="D16" s="66"/>
      <c r="E16" s="77"/>
      <c r="F16" s="78"/>
      <c r="G16" s="79"/>
      <c r="H16" s="68"/>
      <c r="I16" s="69"/>
      <c r="J16" s="66" t="s">
        <v>481</v>
      </c>
      <c r="K16" s="70">
        <v>2</v>
      </c>
      <c r="L16" s="70">
        <v>75</v>
      </c>
      <c r="M16" s="71">
        <f t="shared" si="12"/>
        <v>150</v>
      </c>
      <c r="N16" s="66"/>
      <c r="O16" s="72" t="s">
        <v>304</v>
      </c>
      <c r="P16" s="73">
        <f t="shared" si="14"/>
        <v>1.5</v>
      </c>
      <c r="Q16" s="74"/>
      <c r="R16" s="75">
        <f t="shared" si="13"/>
        <v>151.5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75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75"/>
      <c r="AQ16" s="66"/>
      <c r="AR16" s="66"/>
      <c r="AS16" s="66"/>
      <c r="AT16" s="75"/>
      <c r="AU16" s="66"/>
      <c r="AV16" s="66"/>
      <c r="AW16" s="66"/>
      <c r="AX16" s="66"/>
      <c r="AY16" s="66"/>
      <c r="AZ16" s="75"/>
      <c r="BA16" s="66"/>
      <c r="BB16" s="75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75"/>
      <c r="BV16" s="66"/>
      <c r="BW16" s="66"/>
      <c r="BX16" s="75"/>
      <c r="BY16" s="66"/>
      <c r="BZ16" s="75"/>
      <c r="CA16" s="66"/>
      <c r="CB16" s="75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75"/>
      <c r="CT16" s="66"/>
      <c r="CU16" s="66"/>
      <c r="CV16" s="66"/>
      <c r="CW16" s="66"/>
      <c r="CX16" s="66"/>
      <c r="CY16" s="75"/>
      <c r="CZ16" s="66"/>
      <c r="DA16" s="75"/>
      <c r="DB16" s="75"/>
      <c r="DC16" s="75"/>
      <c r="DD16" s="75"/>
      <c r="DE16" s="75"/>
      <c r="DF16" s="75"/>
      <c r="DG16" s="66"/>
      <c r="DH16" s="75"/>
      <c r="DI16" s="66"/>
      <c r="DJ16" s="66"/>
      <c r="DK16" s="66"/>
      <c r="DL16" s="66"/>
      <c r="DM16" s="66"/>
      <c r="DN16" s="76">
        <f t="shared" si="6"/>
        <v>150</v>
      </c>
      <c r="DO16" s="76">
        <f t="shared" si="7"/>
        <v>0</v>
      </c>
    </row>
    <row r="17" spans="1:119" ht="13.5" customHeight="1" x14ac:dyDescent="0.25">
      <c r="A17" s="64"/>
      <c r="B17" s="65"/>
      <c r="C17" s="65"/>
      <c r="D17" s="66"/>
      <c r="E17" s="67"/>
      <c r="F17" s="67"/>
      <c r="G17" s="67"/>
      <c r="H17" s="68"/>
      <c r="I17" s="69"/>
      <c r="J17" s="66" t="s">
        <v>482</v>
      </c>
      <c r="K17" s="70">
        <v>3</v>
      </c>
      <c r="L17" s="70">
        <v>170</v>
      </c>
      <c r="M17" s="71">
        <f t="shared" si="12"/>
        <v>510</v>
      </c>
      <c r="N17" s="66"/>
      <c r="O17" s="72" t="s">
        <v>304</v>
      </c>
      <c r="P17" s="73">
        <f t="shared" si="14"/>
        <v>5.1000000000000005</v>
      </c>
      <c r="Q17" s="74"/>
      <c r="R17" s="75">
        <f t="shared" si="13"/>
        <v>515.1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75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75"/>
      <c r="AQ17" s="66"/>
      <c r="AR17" s="66"/>
      <c r="AS17" s="66"/>
      <c r="AT17" s="75"/>
      <c r="AU17" s="66"/>
      <c r="AV17" s="66"/>
      <c r="AW17" s="66"/>
      <c r="AX17" s="66"/>
      <c r="AY17" s="66"/>
      <c r="AZ17" s="75"/>
      <c r="BA17" s="66"/>
      <c r="BB17" s="75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75"/>
      <c r="BV17" s="66"/>
      <c r="BW17" s="66"/>
      <c r="BX17" s="75"/>
      <c r="BY17" s="66"/>
      <c r="BZ17" s="75"/>
      <c r="CA17" s="66"/>
      <c r="CB17" s="75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75"/>
      <c r="CT17" s="66"/>
      <c r="CU17" s="66"/>
      <c r="CV17" s="66"/>
      <c r="CW17" s="66"/>
      <c r="CX17" s="66"/>
      <c r="CY17" s="75"/>
      <c r="CZ17" s="66"/>
      <c r="DA17" s="75"/>
      <c r="DB17" s="75"/>
      <c r="DC17" s="75"/>
      <c r="DD17" s="75"/>
      <c r="DE17" s="75"/>
      <c r="DF17" s="75"/>
      <c r="DG17" s="66"/>
      <c r="DH17" s="75"/>
      <c r="DI17" s="66"/>
      <c r="DJ17" s="66"/>
      <c r="DK17" s="66"/>
      <c r="DL17" s="66"/>
      <c r="DM17" s="66"/>
      <c r="DN17" s="76">
        <f t="shared" si="6"/>
        <v>510</v>
      </c>
      <c r="DO17" s="76">
        <f t="shared" si="7"/>
        <v>0</v>
      </c>
    </row>
    <row r="18" spans="1:119" s="136" customFormat="1" ht="13.5" customHeight="1" x14ac:dyDescent="0.25">
      <c r="A18" s="128"/>
      <c r="B18" s="129"/>
      <c r="C18" s="130"/>
      <c r="D18" s="131"/>
      <c r="E18" s="131"/>
      <c r="F18" s="131"/>
      <c r="G18" s="131"/>
      <c r="H18" s="132"/>
      <c r="I18" s="129"/>
      <c r="J18" s="131"/>
      <c r="K18" s="133"/>
      <c r="L18" s="133"/>
      <c r="M18" s="134">
        <f>SUM(M11:M17)</f>
        <v>2386</v>
      </c>
      <c r="N18" s="134">
        <f>M18+M10</f>
        <v>2746</v>
      </c>
      <c r="O18" s="133" t="s">
        <v>304</v>
      </c>
      <c r="P18" s="134">
        <f>SUM(P11:P17)</f>
        <v>23.86</v>
      </c>
      <c r="Q18" s="134"/>
      <c r="R18" s="134">
        <f t="shared" ref="R18:CC18" si="15">SUM(R11:R17)</f>
        <v>2409.86</v>
      </c>
      <c r="S18" s="134">
        <f t="shared" si="15"/>
        <v>0</v>
      </c>
      <c r="T18" s="134">
        <f t="shared" si="15"/>
        <v>0</v>
      </c>
      <c r="U18" s="134">
        <f t="shared" si="15"/>
        <v>0</v>
      </c>
      <c r="V18" s="134">
        <f t="shared" si="15"/>
        <v>0</v>
      </c>
      <c r="W18" s="134">
        <f t="shared" si="15"/>
        <v>0</v>
      </c>
      <c r="X18" s="134">
        <f t="shared" si="15"/>
        <v>0</v>
      </c>
      <c r="Y18" s="134">
        <f t="shared" si="15"/>
        <v>0</v>
      </c>
      <c r="Z18" s="134">
        <f t="shared" si="15"/>
        <v>0</v>
      </c>
      <c r="AA18" s="134">
        <f t="shared" si="15"/>
        <v>0</v>
      </c>
      <c r="AB18" s="134">
        <f t="shared" si="15"/>
        <v>0</v>
      </c>
      <c r="AC18" s="134">
        <f t="shared" si="15"/>
        <v>0</v>
      </c>
      <c r="AD18" s="134">
        <f t="shared" si="15"/>
        <v>0</v>
      </c>
      <c r="AE18" s="134">
        <f t="shared" si="15"/>
        <v>0</v>
      </c>
      <c r="AF18" s="134">
        <f t="shared" si="15"/>
        <v>0</v>
      </c>
      <c r="AG18" s="134">
        <f t="shared" si="15"/>
        <v>0</v>
      </c>
      <c r="AH18" s="134">
        <f t="shared" si="15"/>
        <v>0</v>
      </c>
      <c r="AI18" s="134">
        <f t="shared" si="15"/>
        <v>0</v>
      </c>
      <c r="AJ18" s="134">
        <f t="shared" si="15"/>
        <v>0</v>
      </c>
      <c r="AK18" s="134">
        <f t="shared" si="15"/>
        <v>0</v>
      </c>
      <c r="AL18" s="134">
        <f t="shared" si="15"/>
        <v>0</v>
      </c>
      <c r="AM18" s="134">
        <f t="shared" si="15"/>
        <v>0</v>
      </c>
      <c r="AN18" s="134">
        <f t="shared" si="15"/>
        <v>0</v>
      </c>
      <c r="AO18" s="134">
        <f t="shared" si="15"/>
        <v>0</v>
      </c>
      <c r="AP18" s="134">
        <f t="shared" si="15"/>
        <v>0</v>
      </c>
      <c r="AQ18" s="134">
        <f t="shared" si="15"/>
        <v>0</v>
      </c>
      <c r="AR18" s="134">
        <f t="shared" si="15"/>
        <v>0</v>
      </c>
      <c r="AS18" s="134">
        <f t="shared" si="15"/>
        <v>0</v>
      </c>
      <c r="AT18" s="134">
        <f t="shared" si="15"/>
        <v>0</v>
      </c>
      <c r="AU18" s="134">
        <f t="shared" si="15"/>
        <v>0</v>
      </c>
      <c r="AV18" s="134">
        <f t="shared" si="15"/>
        <v>0</v>
      </c>
      <c r="AW18" s="134">
        <f t="shared" si="15"/>
        <v>0</v>
      </c>
      <c r="AX18" s="134">
        <f t="shared" si="15"/>
        <v>0</v>
      </c>
      <c r="AY18" s="134">
        <f t="shared" si="15"/>
        <v>0</v>
      </c>
      <c r="AZ18" s="134">
        <f t="shared" si="15"/>
        <v>0</v>
      </c>
      <c r="BA18" s="134">
        <f t="shared" si="15"/>
        <v>0</v>
      </c>
      <c r="BB18" s="134">
        <f t="shared" si="15"/>
        <v>0</v>
      </c>
      <c r="BC18" s="134">
        <f t="shared" si="15"/>
        <v>0</v>
      </c>
      <c r="BD18" s="134">
        <f t="shared" si="15"/>
        <v>0</v>
      </c>
      <c r="BE18" s="134">
        <f t="shared" si="15"/>
        <v>0</v>
      </c>
      <c r="BF18" s="134">
        <f t="shared" si="15"/>
        <v>0</v>
      </c>
      <c r="BG18" s="134">
        <f t="shared" si="15"/>
        <v>0</v>
      </c>
      <c r="BH18" s="134">
        <f t="shared" si="15"/>
        <v>0</v>
      </c>
      <c r="BI18" s="134">
        <f t="shared" si="15"/>
        <v>0</v>
      </c>
      <c r="BJ18" s="134">
        <f t="shared" si="15"/>
        <v>0</v>
      </c>
      <c r="BK18" s="134">
        <f t="shared" si="15"/>
        <v>0</v>
      </c>
      <c r="BL18" s="134">
        <f t="shared" si="15"/>
        <v>0</v>
      </c>
      <c r="BM18" s="134">
        <f t="shared" si="15"/>
        <v>0</v>
      </c>
      <c r="BN18" s="134">
        <f t="shared" si="15"/>
        <v>0</v>
      </c>
      <c r="BO18" s="134">
        <f t="shared" si="15"/>
        <v>0</v>
      </c>
      <c r="BP18" s="134">
        <f t="shared" si="15"/>
        <v>0</v>
      </c>
      <c r="BQ18" s="134">
        <f t="shared" si="15"/>
        <v>0</v>
      </c>
      <c r="BR18" s="134">
        <f t="shared" si="15"/>
        <v>0</v>
      </c>
      <c r="BS18" s="134">
        <f t="shared" si="15"/>
        <v>0</v>
      </c>
      <c r="BT18" s="134">
        <f t="shared" si="15"/>
        <v>0</v>
      </c>
      <c r="BU18" s="134">
        <f t="shared" si="15"/>
        <v>0</v>
      </c>
      <c r="BV18" s="134">
        <f t="shared" si="15"/>
        <v>0</v>
      </c>
      <c r="BW18" s="134">
        <f t="shared" si="15"/>
        <v>0</v>
      </c>
      <c r="BX18" s="134">
        <f t="shared" si="15"/>
        <v>0</v>
      </c>
      <c r="BY18" s="134">
        <f t="shared" si="15"/>
        <v>0</v>
      </c>
      <c r="BZ18" s="134">
        <f t="shared" si="15"/>
        <v>0</v>
      </c>
      <c r="CA18" s="134">
        <f t="shared" si="15"/>
        <v>0</v>
      </c>
      <c r="CB18" s="134">
        <f t="shared" si="15"/>
        <v>0</v>
      </c>
      <c r="CC18" s="134">
        <f t="shared" si="15"/>
        <v>0</v>
      </c>
      <c r="CD18" s="134">
        <f t="shared" ref="CD18:DM18" si="16">SUM(CD11:CD17)</f>
        <v>0</v>
      </c>
      <c r="CE18" s="134">
        <f t="shared" si="16"/>
        <v>0</v>
      </c>
      <c r="CF18" s="134">
        <f t="shared" si="16"/>
        <v>0</v>
      </c>
      <c r="CG18" s="134">
        <f t="shared" si="16"/>
        <v>0</v>
      </c>
      <c r="CH18" s="134">
        <f t="shared" si="16"/>
        <v>0</v>
      </c>
      <c r="CI18" s="134">
        <f t="shared" si="16"/>
        <v>0</v>
      </c>
      <c r="CJ18" s="134">
        <f t="shared" si="16"/>
        <v>0</v>
      </c>
      <c r="CK18" s="134">
        <f t="shared" si="16"/>
        <v>0</v>
      </c>
      <c r="CL18" s="134">
        <f t="shared" si="16"/>
        <v>0</v>
      </c>
      <c r="CM18" s="134">
        <f t="shared" si="16"/>
        <v>0</v>
      </c>
      <c r="CN18" s="134">
        <f t="shared" si="16"/>
        <v>0</v>
      </c>
      <c r="CO18" s="134">
        <f t="shared" si="16"/>
        <v>0</v>
      </c>
      <c r="CP18" s="134">
        <f t="shared" si="16"/>
        <v>0</v>
      </c>
      <c r="CQ18" s="134">
        <f t="shared" si="16"/>
        <v>0</v>
      </c>
      <c r="CR18" s="134">
        <f t="shared" si="16"/>
        <v>0</v>
      </c>
      <c r="CS18" s="134">
        <f t="shared" si="16"/>
        <v>0</v>
      </c>
      <c r="CT18" s="134">
        <f t="shared" si="16"/>
        <v>0</v>
      </c>
      <c r="CU18" s="134">
        <f t="shared" si="16"/>
        <v>0</v>
      </c>
      <c r="CV18" s="134">
        <f t="shared" si="16"/>
        <v>0</v>
      </c>
      <c r="CW18" s="134">
        <f t="shared" si="16"/>
        <v>0</v>
      </c>
      <c r="CX18" s="134">
        <f t="shared" si="16"/>
        <v>0</v>
      </c>
      <c r="CY18" s="134">
        <f t="shared" si="16"/>
        <v>0</v>
      </c>
      <c r="CZ18" s="134">
        <f t="shared" si="16"/>
        <v>0</v>
      </c>
      <c r="DA18" s="134">
        <f t="shared" si="16"/>
        <v>0</v>
      </c>
      <c r="DB18" s="134">
        <f t="shared" si="16"/>
        <v>0</v>
      </c>
      <c r="DC18" s="134">
        <f t="shared" si="16"/>
        <v>0</v>
      </c>
      <c r="DD18" s="134">
        <f t="shared" si="16"/>
        <v>0</v>
      </c>
      <c r="DE18" s="134">
        <f t="shared" si="16"/>
        <v>0</v>
      </c>
      <c r="DF18" s="134">
        <f t="shared" si="16"/>
        <v>0</v>
      </c>
      <c r="DG18" s="134">
        <f t="shared" si="16"/>
        <v>0</v>
      </c>
      <c r="DH18" s="134">
        <f t="shared" si="16"/>
        <v>0</v>
      </c>
      <c r="DI18" s="134">
        <f t="shared" si="16"/>
        <v>0</v>
      </c>
      <c r="DJ18" s="134">
        <f t="shared" si="16"/>
        <v>0</v>
      </c>
      <c r="DK18" s="134">
        <f t="shared" si="16"/>
        <v>0</v>
      </c>
      <c r="DL18" s="134">
        <f t="shared" si="16"/>
        <v>0</v>
      </c>
      <c r="DM18" s="134">
        <f t="shared" si="16"/>
        <v>0</v>
      </c>
      <c r="DN18" s="135">
        <f t="shared" si="6"/>
        <v>2386</v>
      </c>
      <c r="DO18" s="135">
        <f t="shared" si="7"/>
        <v>0</v>
      </c>
    </row>
    <row r="19" spans="1:119" ht="13.5" customHeight="1" x14ac:dyDescent="0.25">
      <c r="A19" s="64">
        <v>45899</v>
      </c>
      <c r="B19" s="65">
        <v>4147</v>
      </c>
      <c r="C19" s="65">
        <v>6733</v>
      </c>
      <c r="D19" s="66" t="s">
        <v>483</v>
      </c>
      <c r="E19" s="67" t="s">
        <v>484</v>
      </c>
      <c r="F19" s="67"/>
      <c r="G19" s="67"/>
      <c r="H19" s="68"/>
      <c r="I19" s="69"/>
      <c r="J19" s="66" t="s">
        <v>485</v>
      </c>
      <c r="K19" s="70">
        <v>1</v>
      </c>
      <c r="L19" s="70">
        <v>1500</v>
      </c>
      <c r="M19" s="71">
        <f t="shared" ref="M19" si="17">K19*L19</f>
        <v>1500</v>
      </c>
      <c r="N19" s="66"/>
      <c r="O19" s="72" t="s">
        <v>304</v>
      </c>
      <c r="P19" s="73"/>
      <c r="Q19" s="74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75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75">
        <f>M19+P19-Q19</f>
        <v>1500</v>
      </c>
      <c r="AQ19" s="66"/>
      <c r="AR19" s="66"/>
      <c r="AS19" s="66"/>
      <c r="AT19" s="75"/>
      <c r="AU19" s="66"/>
      <c r="AV19" s="66"/>
      <c r="AW19" s="66"/>
      <c r="AX19" s="66"/>
      <c r="AY19" s="66"/>
      <c r="AZ19" s="75"/>
      <c r="BA19" s="66"/>
      <c r="BB19" s="75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75"/>
      <c r="BV19" s="66"/>
      <c r="BW19" s="66"/>
      <c r="BX19" s="75"/>
      <c r="BY19" s="66"/>
      <c r="BZ19" s="75"/>
      <c r="CA19" s="66"/>
      <c r="CB19" s="75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75"/>
      <c r="CT19" s="66"/>
      <c r="CU19" s="66"/>
      <c r="CV19" s="66"/>
      <c r="CW19" s="66"/>
      <c r="CX19" s="66"/>
      <c r="CY19" s="75"/>
      <c r="CZ19" s="66"/>
      <c r="DA19" s="75"/>
      <c r="DB19" s="75"/>
      <c r="DC19" s="75"/>
      <c r="DD19" s="75"/>
      <c r="DE19" s="75"/>
      <c r="DF19" s="75"/>
      <c r="DG19" s="66"/>
      <c r="DH19" s="75"/>
      <c r="DI19" s="66"/>
      <c r="DJ19" s="66"/>
      <c r="DK19" s="66"/>
      <c r="DL19" s="66"/>
      <c r="DM19" s="66"/>
      <c r="DN19" s="76">
        <f t="shared" si="6"/>
        <v>1500</v>
      </c>
      <c r="DO19" s="76">
        <f t="shared" si="7"/>
        <v>0</v>
      </c>
    </row>
    <row r="20" spans="1:119" s="136" customFormat="1" ht="13.5" customHeight="1" x14ac:dyDescent="0.25">
      <c r="A20" s="128"/>
      <c r="B20" s="129"/>
      <c r="C20" s="130"/>
      <c r="D20" s="131"/>
      <c r="E20" s="131"/>
      <c r="F20" s="131"/>
      <c r="G20" s="131"/>
      <c r="H20" s="132"/>
      <c r="I20" s="129"/>
      <c r="J20" s="131"/>
      <c r="K20" s="133"/>
      <c r="L20" s="133"/>
      <c r="M20" s="134">
        <f>SUM(M19:M19)</f>
        <v>1500</v>
      </c>
      <c r="N20" s="134">
        <f>M20</f>
        <v>1500</v>
      </c>
      <c r="O20" s="133" t="s">
        <v>304</v>
      </c>
      <c r="P20" s="134"/>
      <c r="Q20" s="134"/>
      <c r="R20" s="134">
        <f t="shared" ref="R20:CC20" si="18">SUM(R19:R19)</f>
        <v>0</v>
      </c>
      <c r="S20" s="134">
        <f t="shared" si="18"/>
        <v>0</v>
      </c>
      <c r="T20" s="134">
        <f t="shared" si="18"/>
        <v>0</v>
      </c>
      <c r="U20" s="134">
        <f t="shared" si="18"/>
        <v>0</v>
      </c>
      <c r="V20" s="134">
        <f t="shared" si="18"/>
        <v>0</v>
      </c>
      <c r="W20" s="134">
        <f t="shared" si="18"/>
        <v>0</v>
      </c>
      <c r="X20" s="134">
        <f t="shared" si="18"/>
        <v>0</v>
      </c>
      <c r="Y20" s="134">
        <f t="shared" si="18"/>
        <v>0</v>
      </c>
      <c r="Z20" s="134">
        <f t="shared" si="18"/>
        <v>0</v>
      </c>
      <c r="AA20" s="134">
        <f t="shared" si="18"/>
        <v>0</v>
      </c>
      <c r="AB20" s="134">
        <f t="shared" si="18"/>
        <v>0</v>
      </c>
      <c r="AC20" s="134">
        <f t="shared" si="18"/>
        <v>0</v>
      </c>
      <c r="AD20" s="134">
        <f t="shared" si="18"/>
        <v>0</v>
      </c>
      <c r="AE20" s="134">
        <f t="shared" si="18"/>
        <v>0</v>
      </c>
      <c r="AF20" s="134">
        <f t="shared" si="18"/>
        <v>0</v>
      </c>
      <c r="AG20" s="134">
        <f t="shared" si="18"/>
        <v>0</v>
      </c>
      <c r="AH20" s="134">
        <f t="shared" si="18"/>
        <v>0</v>
      </c>
      <c r="AI20" s="134">
        <f t="shared" si="18"/>
        <v>0</v>
      </c>
      <c r="AJ20" s="134">
        <f t="shared" si="18"/>
        <v>0</v>
      </c>
      <c r="AK20" s="134">
        <f t="shared" si="18"/>
        <v>0</v>
      </c>
      <c r="AL20" s="134">
        <f t="shared" si="18"/>
        <v>0</v>
      </c>
      <c r="AM20" s="134">
        <f t="shared" si="18"/>
        <v>0</v>
      </c>
      <c r="AN20" s="134">
        <f t="shared" si="18"/>
        <v>0</v>
      </c>
      <c r="AO20" s="134">
        <f t="shared" si="18"/>
        <v>0</v>
      </c>
      <c r="AP20" s="134">
        <f t="shared" si="18"/>
        <v>1500</v>
      </c>
      <c r="AQ20" s="134">
        <f t="shared" si="18"/>
        <v>0</v>
      </c>
      <c r="AR20" s="134">
        <f t="shared" si="18"/>
        <v>0</v>
      </c>
      <c r="AS20" s="134">
        <f t="shared" si="18"/>
        <v>0</v>
      </c>
      <c r="AT20" s="134">
        <f t="shared" si="18"/>
        <v>0</v>
      </c>
      <c r="AU20" s="134">
        <f t="shared" si="18"/>
        <v>0</v>
      </c>
      <c r="AV20" s="134">
        <f t="shared" si="18"/>
        <v>0</v>
      </c>
      <c r="AW20" s="134">
        <f t="shared" si="18"/>
        <v>0</v>
      </c>
      <c r="AX20" s="134">
        <f t="shared" si="18"/>
        <v>0</v>
      </c>
      <c r="AY20" s="134">
        <f t="shared" si="18"/>
        <v>0</v>
      </c>
      <c r="AZ20" s="134">
        <f t="shared" si="18"/>
        <v>0</v>
      </c>
      <c r="BA20" s="134">
        <f t="shared" si="18"/>
        <v>0</v>
      </c>
      <c r="BB20" s="134">
        <f t="shared" si="18"/>
        <v>0</v>
      </c>
      <c r="BC20" s="134">
        <f t="shared" si="18"/>
        <v>0</v>
      </c>
      <c r="BD20" s="134">
        <f t="shared" si="18"/>
        <v>0</v>
      </c>
      <c r="BE20" s="134">
        <f t="shared" si="18"/>
        <v>0</v>
      </c>
      <c r="BF20" s="134">
        <f t="shared" si="18"/>
        <v>0</v>
      </c>
      <c r="BG20" s="134">
        <f t="shared" si="18"/>
        <v>0</v>
      </c>
      <c r="BH20" s="134">
        <f t="shared" si="18"/>
        <v>0</v>
      </c>
      <c r="BI20" s="134">
        <f t="shared" si="18"/>
        <v>0</v>
      </c>
      <c r="BJ20" s="134">
        <f t="shared" si="18"/>
        <v>0</v>
      </c>
      <c r="BK20" s="134">
        <f t="shared" si="18"/>
        <v>0</v>
      </c>
      <c r="BL20" s="134">
        <f t="shared" si="18"/>
        <v>0</v>
      </c>
      <c r="BM20" s="134">
        <f t="shared" si="18"/>
        <v>0</v>
      </c>
      <c r="BN20" s="134">
        <f t="shared" si="18"/>
        <v>0</v>
      </c>
      <c r="BO20" s="134">
        <f t="shared" si="18"/>
        <v>0</v>
      </c>
      <c r="BP20" s="134">
        <f t="shared" si="18"/>
        <v>0</v>
      </c>
      <c r="BQ20" s="134">
        <f t="shared" si="18"/>
        <v>0</v>
      </c>
      <c r="BR20" s="134">
        <f t="shared" si="18"/>
        <v>0</v>
      </c>
      <c r="BS20" s="134">
        <f t="shared" si="18"/>
        <v>0</v>
      </c>
      <c r="BT20" s="134">
        <f t="shared" si="18"/>
        <v>0</v>
      </c>
      <c r="BU20" s="134">
        <f t="shared" si="18"/>
        <v>0</v>
      </c>
      <c r="BV20" s="134">
        <f t="shared" si="18"/>
        <v>0</v>
      </c>
      <c r="BW20" s="134">
        <f t="shared" si="18"/>
        <v>0</v>
      </c>
      <c r="BX20" s="134">
        <f t="shared" si="18"/>
        <v>0</v>
      </c>
      <c r="BY20" s="134">
        <f t="shared" si="18"/>
        <v>0</v>
      </c>
      <c r="BZ20" s="134">
        <f t="shared" si="18"/>
        <v>0</v>
      </c>
      <c r="CA20" s="134">
        <f t="shared" si="18"/>
        <v>0</v>
      </c>
      <c r="CB20" s="134">
        <f t="shared" si="18"/>
        <v>0</v>
      </c>
      <c r="CC20" s="134">
        <f t="shared" si="18"/>
        <v>0</v>
      </c>
      <c r="CD20" s="134">
        <f t="shared" ref="CD20:DM20" si="19">SUM(CD19:CD19)</f>
        <v>0</v>
      </c>
      <c r="CE20" s="134">
        <f t="shared" si="19"/>
        <v>0</v>
      </c>
      <c r="CF20" s="134">
        <f t="shared" si="19"/>
        <v>0</v>
      </c>
      <c r="CG20" s="134">
        <f t="shared" si="19"/>
        <v>0</v>
      </c>
      <c r="CH20" s="134">
        <f t="shared" si="19"/>
        <v>0</v>
      </c>
      <c r="CI20" s="134">
        <f t="shared" si="19"/>
        <v>0</v>
      </c>
      <c r="CJ20" s="134">
        <f t="shared" si="19"/>
        <v>0</v>
      </c>
      <c r="CK20" s="134">
        <f t="shared" si="19"/>
        <v>0</v>
      </c>
      <c r="CL20" s="134">
        <f t="shared" si="19"/>
        <v>0</v>
      </c>
      <c r="CM20" s="134">
        <f t="shared" si="19"/>
        <v>0</v>
      </c>
      <c r="CN20" s="134">
        <f t="shared" si="19"/>
        <v>0</v>
      </c>
      <c r="CO20" s="134">
        <f t="shared" si="19"/>
        <v>0</v>
      </c>
      <c r="CP20" s="134">
        <f t="shared" si="19"/>
        <v>0</v>
      </c>
      <c r="CQ20" s="134">
        <f t="shared" si="19"/>
        <v>0</v>
      </c>
      <c r="CR20" s="134">
        <f t="shared" si="19"/>
        <v>0</v>
      </c>
      <c r="CS20" s="134">
        <f t="shared" si="19"/>
        <v>0</v>
      </c>
      <c r="CT20" s="134">
        <f t="shared" si="19"/>
        <v>0</v>
      </c>
      <c r="CU20" s="134">
        <f t="shared" si="19"/>
        <v>0</v>
      </c>
      <c r="CV20" s="134">
        <f t="shared" si="19"/>
        <v>0</v>
      </c>
      <c r="CW20" s="134">
        <f t="shared" si="19"/>
        <v>0</v>
      </c>
      <c r="CX20" s="134">
        <f t="shared" si="19"/>
        <v>0</v>
      </c>
      <c r="CY20" s="134">
        <f t="shared" si="19"/>
        <v>0</v>
      </c>
      <c r="CZ20" s="134">
        <f t="shared" si="19"/>
        <v>0</v>
      </c>
      <c r="DA20" s="134">
        <f t="shared" si="19"/>
        <v>0</v>
      </c>
      <c r="DB20" s="134">
        <f t="shared" si="19"/>
        <v>0</v>
      </c>
      <c r="DC20" s="134">
        <f t="shared" si="19"/>
        <v>0</v>
      </c>
      <c r="DD20" s="134">
        <f t="shared" si="19"/>
        <v>0</v>
      </c>
      <c r="DE20" s="134">
        <f t="shared" si="19"/>
        <v>0</v>
      </c>
      <c r="DF20" s="134">
        <f t="shared" si="19"/>
        <v>0</v>
      </c>
      <c r="DG20" s="134">
        <f t="shared" si="19"/>
        <v>0</v>
      </c>
      <c r="DH20" s="134">
        <f t="shared" si="19"/>
        <v>0</v>
      </c>
      <c r="DI20" s="134">
        <f t="shared" si="19"/>
        <v>0</v>
      </c>
      <c r="DJ20" s="134">
        <f t="shared" si="19"/>
        <v>0</v>
      </c>
      <c r="DK20" s="134">
        <f t="shared" si="19"/>
        <v>0</v>
      </c>
      <c r="DL20" s="134">
        <f t="shared" si="19"/>
        <v>0</v>
      </c>
      <c r="DM20" s="134">
        <f t="shared" si="19"/>
        <v>0</v>
      </c>
      <c r="DN20" s="135">
        <f t="shared" si="6"/>
        <v>1500</v>
      </c>
      <c r="DO20" s="135">
        <f t="shared" si="7"/>
        <v>0</v>
      </c>
    </row>
    <row r="21" spans="1:119" ht="13.5" customHeight="1" x14ac:dyDescent="0.25">
      <c r="A21" s="64">
        <v>45901</v>
      </c>
      <c r="B21" s="65">
        <v>4153</v>
      </c>
      <c r="C21" s="65">
        <v>6734</v>
      </c>
      <c r="D21" s="66" t="s">
        <v>463</v>
      </c>
      <c r="E21" s="67" t="s">
        <v>499</v>
      </c>
      <c r="F21" s="67"/>
      <c r="G21" s="67" t="s">
        <v>500</v>
      </c>
      <c r="H21" s="68" t="s">
        <v>501</v>
      </c>
      <c r="I21" s="69"/>
      <c r="J21" s="66" t="s">
        <v>329</v>
      </c>
      <c r="K21" s="70">
        <v>1</v>
      </c>
      <c r="L21" s="70">
        <v>30</v>
      </c>
      <c r="M21" s="71">
        <f t="shared" ref="M21" si="20">K21*L21</f>
        <v>30</v>
      </c>
      <c r="N21" s="66"/>
      <c r="O21" s="72" t="s">
        <v>148</v>
      </c>
      <c r="P21" s="73">
        <f>M21/1.12*0.02</f>
        <v>0.5357142857142857</v>
      </c>
      <c r="Q21" s="74">
        <f t="shared" ref="Q21" si="21">M21/1.12*0.12</f>
        <v>3.214285714285714</v>
      </c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75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75"/>
      <c r="AQ21" s="66"/>
      <c r="AR21" s="66"/>
      <c r="AS21" s="66"/>
      <c r="AT21" s="75">
        <f>M21+P21-Q21</f>
        <v>27.321428571428569</v>
      </c>
      <c r="AU21" s="66"/>
      <c r="AV21" s="66"/>
      <c r="AW21" s="66"/>
      <c r="AX21" s="66"/>
      <c r="AY21" s="66"/>
      <c r="AZ21" s="75"/>
      <c r="BA21" s="66"/>
      <c r="BB21" s="75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75"/>
      <c r="BV21" s="66"/>
      <c r="BW21" s="66"/>
      <c r="BX21" s="75"/>
      <c r="BY21" s="66"/>
      <c r="BZ21" s="75"/>
      <c r="CA21" s="66"/>
      <c r="CB21" s="75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75"/>
      <c r="CT21" s="66"/>
      <c r="CU21" s="66"/>
      <c r="CV21" s="66"/>
      <c r="CW21" s="66"/>
      <c r="CX21" s="66"/>
      <c r="CY21" s="75"/>
      <c r="CZ21" s="66"/>
      <c r="DA21" s="75"/>
      <c r="DB21" s="75"/>
      <c r="DC21" s="75"/>
      <c r="DD21" s="75"/>
      <c r="DE21" s="75"/>
      <c r="DF21" s="75"/>
      <c r="DG21" s="66"/>
      <c r="DH21" s="75"/>
      <c r="DI21" s="66"/>
      <c r="DJ21" s="66"/>
      <c r="DK21" s="66"/>
      <c r="DL21" s="66"/>
      <c r="DM21" s="66"/>
      <c r="DN21" s="76">
        <f t="shared" si="6"/>
        <v>30</v>
      </c>
      <c r="DO21" s="76">
        <f t="shared" si="7"/>
        <v>0</v>
      </c>
    </row>
    <row r="22" spans="1:119" s="87" customFormat="1" ht="13.5" customHeight="1" x14ac:dyDescent="0.25">
      <c r="A22" s="80"/>
      <c r="B22" s="81"/>
      <c r="C22" s="82"/>
      <c r="D22" s="83"/>
      <c r="E22" s="83"/>
      <c r="F22" s="83"/>
      <c r="G22" s="83"/>
      <c r="H22" s="84"/>
      <c r="I22" s="81"/>
      <c r="J22" s="83"/>
      <c r="K22" s="85"/>
      <c r="L22" s="85"/>
      <c r="M22" s="86">
        <f>SUM(M21:M21)</f>
        <v>30</v>
      </c>
      <c r="N22" s="86"/>
      <c r="O22" s="85" t="s">
        <v>148</v>
      </c>
      <c r="P22" s="86">
        <f t="shared" ref="P22:CA22" si="22">SUM(P21:P21)</f>
        <v>0.5357142857142857</v>
      </c>
      <c r="Q22" s="86">
        <f t="shared" si="22"/>
        <v>3.214285714285714</v>
      </c>
      <c r="R22" s="86">
        <f t="shared" si="22"/>
        <v>0</v>
      </c>
      <c r="S22" s="86">
        <f t="shared" si="22"/>
        <v>0</v>
      </c>
      <c r="T22" s="86">
        <f t="shared" si="22"/>
        <v>0</v>
      </c>
      <c r="U22" s="86">
        <f t="shared" si="22"/>
        <v>0</v>
      </c>
      <c r="V22" s="86">
        <f t="shared" si="22"/>
        <v>0</v>
      </c>
      <c r="W22" s="86">
        <f t="shared" si="22"/>
        <v>0</v>
      </c>
      <c r="X22" s="86">
        <f t="shared" si="22"/>
        <v>0</v>
      </c>
      <c r="Y22" s="86">
        <f t="shared" si="22"/>
        <v>0</v>
      </c>
      <c r="Z22" s="86">
        <f t="shared" si="22"/>
        <v>0</v>
      </c>
      <c r="AA22" s="86">
        <f t="shared" si="22"/>
        <v>0</v>
      </c>
      <c r="AB22" s="86">
        <f t="shared" si="22"/>
        <v>0</v>
      </c>
      <c r="AC22" s="86">
        <f t="shared" si="22"/>
        <v>0</v>
      </c>
      <c r="AD22" s="86">
        <f t="shared" si="22"/>
        <v>0</v>
      </c>
      <c r="AE22" s="86">
        <f t="shared" si="22"/>
        <v>0</v>
      </c>
      <c r="AF22" s="86">
        <f t="shared" si="22"/>
        <v>0</v>
      </c>
      <c r="AG22" s="86">
        <f t="shared" si="22"/>
        <v>0</v>
      </c>
      <c r="AH22" s="86">
        <f t="shared" si="22"/>
        <v>0</v>
      </c>
      <c r="AI22" s="86">
        <f t="shared" si="22"/>
        <v>0</v>
      </c>
      <c r="AJ22" s="86">
        <f t="shared" si="22"/>
        <v>0</v>
      </c>
      <c r="AK22" s="86">
        <f t="shared" si="22"/>
        <v>0</v>
      </c>
      <c r="AL22" s="86">
        <f t="shared" si="22"/>
        <v>0</v>
      </c>
      <c r="AM22" s="86">
        <f t="shared" si="22"/>
        <v>0</v>
      </c>
      <c r="AN22" s="86">
        <f t="shared" si="22"/>
        <v>0</v>
      </c>
      <c r="AO22" s="86">
        <f t="shared" si="22"/>
        <v>0</v>
      </c>
      <c r="AP22" s="86">
        <f t="shared" si="22"/>
        <v>0</v>
      </c>
      <c r="AQ22" s="86">
        <f t="shared" si="22"/>
        <v>0</v>
      </c>
      <c r="AR22" s="86">
        <f t="shared" si="22"/>
        <v>0</v>
      </c>
      <c r="AS22" s="86">
        <f t="shared" si="22"/>
        <v>0</v>
      </c>
      <c r="AT22" s="86">
        <f t="shared" si="22"/>
        <v>27.321428571428569</v>
      </c>
      <c r="AU22" s="86">
        <f t="shared" si="22"/>
        <v>0</v>
      </c>
      <c r="AV22" s="86">
        <f t="shared" si="22"/>
        <v>0</v>
      </c>
      <c r="AW22" s="86">
        <f t="shared" si="22"/>
        <v>0</v>
      </c>
      <c r="AX22" s="86">
        <f t="shared" si="22"/>
        <v>0</v>
      </c>
      <c r="AY22" s="86">
        <f t="shared" si="22"/>
        <v>0</v>
      </c>
      <c r="AZ22" s="86">
        <f t="shared" si="22"/>
        <v>0</v>
      </c>
      <c r="BA22" s="86">
        <f t="shared" si="22"/>
        <v>0</v>
      </c>
      <c r="BB22" s="86">
        <f t="shared" si="22"/>
        <v>0</v>
      </c>
      <c r="BC22" s="86">
        <f t="shared" si="22"/>
        <v>0</v>
      </c>
      <c r="BD22" s="86">
        <f t="shared" si="22"/>
        <v>0</v>
      </c>
      <c r="BE22" s="86">
        <f t="shared" si="22"/>
        <v>0</v>
      </c>
      <c r="BF22" s="86">
        <f t="shared" si="22"/>
        <v>0</v>
      </c>
      <c r="BG22" s="86">
        <f t="shared" si="22"/>
        <v>0</v>
      </c>
      <c r="BH22" s="86">
        <f t="shared" si="22"/>
        <v>0</v>
      </c>
      <c r="BI22" s="86">
        <f t="shared" si="22"/>
        <v>0</v>
      </c>
      <c r="BJ22" s="86">
        <f t="shared" si="22"/>
        <v>0</v>
      </c>
      <c r="BK22" s="86">
        <f t="shared" si="22"/>
        <v>0</v>
      </c>
      <c r="BL22" s="86">
        <f t="shared" si="22"/>
        <v>0</v>
      </c>
      <c r="BM22" s="86">
        <f t="shared" si="22"/>
        <v>0</v>
      </c>
      <c r="BN22" s="86">
        <f t="shared" si="22"/>
        <v>0</v>
      </c>
      <c r="BO22" s="86">
        <f t="shared" si="22"/>
        <v>0</v>
      </c>
      <c r="BP22" s="86">
        <f t="shared" si="22"/>
        <v>0</v>
      </c>
      <c r="BQ22" s="86">
        <f t="shared" si="22"/>
        <v>0</v>
      </c>
      <c r="BR22" s="86">
        <f t="shared" si="22"/>
        <v>0</v>
      </c>
      <c r="BS22" s="86">
        <f t="shared" si="22"/>
        <v>0</v>
      </c>
      <c r="BT22" s="86">
        <f t="shared" si="22"/>
        <v>0</v>
      </c>
      <c r="BU22" s="86">
        <f t="shared" si="22"/>
        <v>0</v>
      </c>
      <c r="BV22" s="86">
        <f t="shared" si="22"/>
        <v>0</v>
      </c>
      <c r="BW22" s="86">
        <f t="shared" si="22"/>
        <v>0</v>
      </c>
      <c r="BX22" s="86">
        <f t="shared" si="22"/>
        <v>0</v>
      </c>
      <c r="BY22" s="86">
        <f t="shared" si="22"/>
        <v>0</v>
      </c>
      <c r="BZ22" s="86">
        <f t="shared" si="22"/>
        <v>0</v>
      </c>
      <c r="CA22" s="86">
        <f t="shared" si="22"/>
        <v>0</v>
      </c>
      <c r="CB22" s="86">
        <f t="shared" ref="CB22:DM22" si="23">SUM(CB21:CB21)</f>
        <v>0</v>
      </c>
      <c r="CC22" s="86">
        <f t="shared" si="23"/>
        <v>0</v>
      </c>
      <c r="CD22" s="86">
        <f t="shared" si="23"/>
        <v>0</v>
      </c>
      <c r="CE22" s="86">
        <f t="shared" si="23"/>
        <v>0</v>
      </c>
      <c r="CF22" s="86">
        <f t="shared" si="23"/>
        <v>0</v>
      </c>
      <c r="CG22" s="86">
        <f t="shared" si="23"/>
        <v>0</v>
      </c>
      <c r="CH22" s="86">
        <f t="shared" si="23"/>
        <v>0</v>
      </c>
      <c r="CI22" s="86">
        <f t="shared" si="23"/>
        <v>0</v>
      </c>
      <c r="CJ22" s="86">
        <f t="shared" si="23"/>
        <v>0</v>
      </c>
      <c r="CK22" s="86">
        <f t="shared" si="23"/>
        <v>0</v>
      </c>
      <c r="CL22" s="86">
        <f t="shared" si="23"/>
        <v>0</v>
      </c>
      <c r="CM22" s="86">
        <f t="shared" si="23"/>
        <v>0</v>
      </c>
      <c r="CN22" s="86">
        <f t="shared" si="23"/>
        <v>0</v>
      </c>
      <c r="CO22" s="86">
        <f t="shared" si="23"/>
        <v>0</v>
      </c>
      <c r="CP22" s="86">
        <f t="shared" si="23"/>
        <v>0</v>
      </c>
      <c r="CQ22" s="86">
        <f t="shared" si="23"/>
        <v>0</v>
      </c>
      <c r="CR22" s="86">
        <f t="shared" si="23"/>
        <v>0</v>
      </c>
      <c r="CS22" s="86">
        <f t="shared" si="23"/>
        <v>0</v>
      </c>
      <c r="CT22" s="86">
        <f t="shared" si="23"/>
        <v>0</v>
      </c>
      <c r="CU22" s="86">
        <f t="shared" si="23"/>
        <v>0</v>
      </c>
      <c r="CV22" s="86">
        <f t="shared" si="23"/>
        <v>0</v>
      </c>
      <c r="CW22" s="86">
        <f t="shared" si="23"/>
        <v>0</v>
      </c>
      <c r="CX22" s="86">
        <f t="shared" si="23"/>
        <v>0</v>
      </c>
      <c r="CY22" s="86">
        <f t="shared" si="23"/>
        <v>0</v>
      </c>
      <c r="CZ22" s="86">
        <f t="shared" si="23"/>
        <v>0</v>
      </c>
      <c r="DA22" s="86">
        <f t="shared" si="23"/>
        <v>0</v>
      </c>
      <c r="DB22" s="86">
        <f t="shared" si="23"/>
        <v>0</v>
      </c>
      <c r="DC22" s="86">
        <f t="shared" si="23"/>
        <v>0</v>
      </c>
      <c r="DD22" s="86">
        <f t="shared" si="23"/>
        <v>0</v>
      </c>
      <c r="DE22" s="86">
        <f t="shared" si="23"/>
        <v>0</v>
      </c>
      <c r="DF22" s="86">
        <f t="shared" si="23"/>
        <v>0</v>
      </c>
      <c r="DG22" s="86">
        <f t="shared" si="23"/>
        <v>0</v>
      </c>
      <c r="DH22" s="86">
        <f t="shared" si="23"/>
        <v>0</v>
      </c>
      <c r="DI22" s="86">
        <f t="shared" si="23"/>
        <v>0</v>
      </c>
      <c r="DJ22" s="86">
        <f t="shared" si="23"/>
        <v>0</v>
      </c>
      <c r="DK22" s="86">
        <f t="shared" si="23"/>
        <v>0</v>
      </c>
      <c r="DL22" s="86">
        <f t="shared" si="23"/>
        <v>0</v>
      </c>
      <c r="DM22" s="86">
        <f t="shared" si="23"/>
        <v>0</v>
      </c>
      <c r="DN22" s="143">
        <f t="shared" si="6"/>
        <v>30</v>
      </c>
      <c r="DO22" s="143">
        <f t="shared" si="7"/>
        <v>0</v>
      </c>
    </row>
    <row r="23" spans="1:119" ht="13.5" customHeight="1" x14ac:dyDescent="0.25">
      <c r="A23" s="64">
        <v>45901</v>
      </c>
      <c r="B23" s="65">
        <v>4153</v>
      </c>
      <c r="C23" s="65">
        <v>6735</v>
      </c>
      <c r="D23" s="66" t="s">
        <v>463</v>
      </c>
      <c r="E23" s="67" t="s">
        <v>502</v>
      </c>
      <c r="F23" s="67" t="s">
        <v>503</v>
      </c>
      <c r="G23" s="67" t="s">
        <v>504</v>
      </c>
      <c r="H23" s="68" t="s">
        <v>505</v>
      </c>
      <c r="I23" s="69"/>
      <c r="J23" s="66" t="s">
        <v>335</v>
      </c>
      <c r="K23" s="70">
        <v>1</v>
      </c>
      <c r="L23" s="70">
        <v>333</v>
      </c>
      <c r="M23" s="71">
        <f t="shared" ref="M23" si="24">K23*L23</f>
        <v>333</v>
      </c>
      <c r="N23" s="66"/>
      <c r="O23" s="72" t="s">
        <v>148</v>
      </c>
      <c r="P23" s="73">
        <f t="shared" ref="P23" si="25">M23/1.12*0.01</f>
        <v>2.9732142857142856</v>
      </c>
      <c r="Q23" s="74">
        <f t="shared" ref="Q23" si="26">M23/1.12*0.12</f>
        <v>35.678571428571423</v>
      </c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75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75"/>
      <c r="AQ23" s="66"/>
      <c r="AR23" s="66"/>
      <c r="AS23" s="66"/>
      <c r="AT23" s="75"/>
      <c r="AU23" s="66"/>
      <c r="AV23" s="66"/>
      <c r="AW23" s="66"/>
      <c r="AX23" s="66"/>
      <c r="AY23" s="66"/>
      <c r="AZ23" s="75"/>
      <c r="BA23" s="66"/>
      <c r="BB23" s="75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75"/>
      <c r="BV23" s="66"/>
      <c r="BW23" s="66"/>
      <c r="BX23" s="75"/>
      <c r="BY23" s="66"/>
      <c r="BZ23" s="75">
        <f>M23+P23-Q23</f>
        <v>300.29464285714283</v>
      </c>
      <c r="CA23" s="66"/>
      <c r="CB23" s="75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75"/>
      <c r="CT23" s="66"/>
      <c r="CU23" s="66"/>
      <c r="CV23" s="66"/>
      <c r="CW23" s="66"/>
      <c r="CX23" s="66"/>
      <c r="CY23" s="75"/>
      <c r="CZ23" s="66"/>
      <c r="DA23" s="75"/>
      <c r="DB23" s="75"/>
      <c r="DC23" s="75"/>
      <c r="DD23" s="75"/>
      <c r="DE23" s="75"/>
      <c r="DF23" s="75"/>
      <c r="DG23" s="66"/>
      <c r="DH23" s="75"/>
      <c r="DI23" s="66"/>
      <c r="DJ23" s="66"/>
      <c r="DK23" s="66"/>
      <c r="DL23" s="66"/>
      <c r="DM23" s="66"/>
      <c r="DN23" s="76">
        <f t="shared" si="6"/>
        <v>333</v>
      </c>
      <c r="DO23" s="76">
        <f t="shared" si="7"/>
        <v>0</v>
      </c>
    </row>
    <row r="24" spans="1:119" s="87" customFormat="1" ht="13.5" customHeight="1" x14ac:dyDescent="0.25">
      <c r="A24" s="80"/>
      <c r="B24" s="81"/>
      <c r="C24" s="82"/>
      <c r="D24" s="83"/>
      <c r="E24" s="83"/>
      <c r="F24" s="83"/>
      <c r="G24" s="83"/>
      <c r="H24" s="84"/>
      <c r="I24" s="81"/>
      <c r="J24" s="83"/>
      <c r="K24" s="85"/>
      <c r="L24" s="85"/>
      <c r="M24" s="86">
        <f>SUM(M23:M23)</f>
        <v>333</v>
      </c>
      <c r="N24" s="86"/>
      <c r="O24" s="85" t="s">
        <v>148</v>
      </c>
      <c r="P24" s="86">
        <f t="shared" ref="P24:CA24" si="27">SUM(P23:P23)</f>
        <v>2.9732142857142856</v>
      </c>
      <c r="Q24" s="86">
        <f t="shared" si="27"/>
        <v>35.678571428571423</v>
      </c>
      <c r="R24" s="86">
        <f t="shared" si="27"/>
        <v>0</v>
      </c>
      <c r="S24" s="86">
        <f t="shared" si="27"/>
        <v>0</v>
      </c>
      <c r="T24" s="86">
        <f t="shared" si="27"/>
        <v>0</v>
      </c>
      <c r="U24" s="86">
        <f t="shared" si="27"/>
        <v>0</v>
      </c>
      <c r="V24" s="86">
        <f t="shared" si="27"/>
        <v>0</v>
      </c>
      <c r="W24" s="86">
        <f t="shared" si="27"/>
        <v>0</v>
      </c>
      <c r="X24" s="86">
        <f t="shared" si="27"/>
        <v>0</v>
      </c>
      <c r="Y24" s="86">
        <f t="shared" si="27"/>
        <v>0</v>
      </c>
      <c r="Z24" s="86">
        <f t="shared" si="27"/>
        <v>0</v>
      </c>
      <c r="AA24" s="86">
        <f t="shared" si="27"/>
        <v>0</v>
      </c>
      <c r="AB24" s="86">
        <f t="shared" si="27"/>
        <v>0</v>
      </c>
      <c r="AC24" s="86">
        <f t="shared" si="27"/>
        <v>0</v>
      </c>
      <c r="AD24" s="86">
        <f t="shared" si="27"/>
        <v>0</v>
      </c>
      <c r="AE24" s="86">
        <f t="shared" si="27"/>
        <v>0</v>
      </c>
      <c r="AF24" s="86">
        <f t="shared" si="27"/>
        <v>0</v>
      </c>
      <c r="AG24" s="86">
        <f t="shared" si="27"/>
        <v>0</v>
      </c>
      <c r="AH24" s="86">
        <f t="shared" si="27"/>
        <v>0</v>
      </c>
      <c r="AI24" s="86">
        <f t="shared" si="27"/>
        <v>0</v>
      </c>
      <c r="AJ24" s="86">
        <f t="shared" si="27"/>
        <v>0</v>
      </c>
      <c r="AK24" s="86">
        <f t="shared" si="27"/>
        <v>0</v>
      </c>
      <c r="AL24" s="86">
        <f t="shared" si="27"/>
        <v>0</v>
      </c>
      <c r="AM24" s="86">
        <f t="shared" si="27"/>
        <v>0</v>
      </c>
      <c r="AN24" s="86">
        <f t="shared" si="27"/>
        <v>0</v>
      </c>
      <c r="AO24" s="86">
        <f t="shared" si="27"/>
        <v>0</v>
      </c>
      <c r="AP24" s="86">
        <f t="shared" si="27"/>
        <v>0</v>
      </c>
      <c r="AQ24" s="86">
        <f t="shared" si="27"/>
        <v>0</v>
      </c>
      <c r="AR24" s="86">
        <f t="shared" si="27"/>
        <v>0</v>
      </c>
      <c r="AS24" s="86">
        <f t="shared" si="27"/>
        <v>0</v>
      </c>
      <c r="AT24" s="86">
        <f t="shared" si="27"/>
        <v>0</v>
      </c>
      <c r="AU24" s="86">
        <f t="shared" si="27"/>
        <v>0</v>
      </c>
      <c r="AV24" s="86">
        <f t="shared" si="27"/>
        <v>0</v>
      </c>
      <c r="AW24" s="86">
        <f t="shared" si="27"/>
        <v>0</v>
      </c>
      <c r="AX24" s="86">
        <f t="shared" si="27"/>
        <v>0</v>
      </c>
      <c r="AY24" s="86">
        <f t="shared" si="27"/>
        <v>0</v>
      </c>
      <c r="AZ24" s="86">
        <f t="shared" si="27"/>
        <v>0</v>
      </c>
      <c r="BA24" s="86">
        <f t="shared" si="27"/>
        <v>0</v>
      </c>
      <c r="BB24" s="86">
        <f t="shared" si="27"/>
        <v>0</v>
      </c>
      <c r="BC24" s="86">
        <f t="shared" si="27"/>
        <v>0</v>
      </c>
      <c r="BD24" s="86">
        <f t="shared" si="27"/>
        <v>0</v>
      </c>
      <c r="BE24" s="86">
        <f t="shared" si="27"/>
        <v>0</v>
      </c>
      <c r="BF24" s="86">
        <f t="shared" si="27"/>
        <v>0</v>
      </c>
      <c r="BG24" s="86">
        <f t="shared" si="27"/>
        <v>0</v>
      </c>
      <c r="BH24" s="86">
        <f t="shared" si="27"/>
        <v>0</v>
      </c>
      <c r="BI24" s="86">
        <f t="shared" si="27"/>
        <v>0</v>
      </c>
      <c r="BJ24" s="86">
        <f t="shared" si="27"/>
        <v>0</v>
      </c>
      <c r="BK24" s="86">
        <f t="shared" si="27"/>
        <v>0</v>
      </c>
      <c r="BL24" s="86">
        <f t="shared" si="27"/>
        <v>0</v>
      </c>
      <c r="BM24" s="86">
        <f t="shared" si="27"/>
        <v>0</v>
      </c>
      <c r="BN24" s="86">
        <f t="shared" si="27"/>
        <v>0</v>
      </c>
      <c r="BO24" s="86">
        <f t="shared" si="27"/>
        <v>0</v>
      </c>
      <c r="BP24" s="86">
        <f t="shared" si="27"/>
        <v>0</v>
      </c>
      <c r="BQ24" s="86">
        <f t="shared" si="27"/>
        <v>0</v>
      </c>
      <c r="BR24" s="86">
        <f t="shared" si="27"/>
        <v>0</v>
      </c>
      <c r="BS24" s="86">
        <f t="shared" si="27"/>
        <v>0</v>
      </c>
      <c r="BT24" s="86">
        <f t="shared" si="27"/>
        <v>0</v>
      </c>
      <c r="BU24" s="86">
        <f t="shared" si="27"/>
        <v>0</v>
      </c>
      <c r="BV24" s="86">
        <f t="shared" si="27"/>
        <v>0</v>
      </c>
      <c r="BW24" s="86">
        <f t="shared" si="27"/>
        <v>0</v>
      </c>
      <c r="BX24" s="86">
        <f t="shared" si="27"/>
        <v>0</v>
      </c>
      <c r="BY24" s="86">
        <f t="shared" si="27"/>
        <v>0</v>
      </c>
      <c r="BZ24" s="86">
        <f t="shared" si="27"/>
        <v>300.29464285714283</v>
      </c>
      <c r="CA24" s="86">
        <f t="shared" si="27"/>
        <v>0</v>
      </c>
      <c r="CB24" s="86">
        <f t="shared" ref="CB24:DM24" si="28">SUM(CB23:CB23)</f>
        <v>0</v>
      </c>
      <c r="CC24" s="86">
        <f t="shared" si="28"/>
        <v>0</v>
      </c>
      <c r="CD24" s="86">
        <f t="shared" si="28"/>
        <v>0</v>
      </c>
      <c r="CE24" s="86">
        <f t="shared" si="28"/>
        <v>0</v>
      </c>
      <c r="CF24" s="86">
        <f t="shared" si="28"/>
        <v>0</v>
      </c>
      <c r="CG24" s="86">
        <f t="shared" si="28"/>
        <v>0</v>
      </c>
      <c r="CH24" s="86">
        <f t="shared" si="28"/>
        <v>0</v>
      </c>
      <c r="CI24" s="86">
        <f t="shared" si="28"/>
        <v>0</v>
      </c>
      <c r="CJ24" s="86">
        <f t="shared" si="28"/>
        <v>0</v>
      </c>
      <c r="CK24" s="86">
        <f t="shared" si="28"/>
        <v>0</v>
      </c>
      <c r="CL24" s="86">
        <f t="shared" si="28"/>
        <v>0</v>
      </c>
      <c r="CM24" s="86">
        <f t="shared" si="28"/>
        <v>0</v>
      </c>
      <c r="CN24" s="86">
        <f t="shared" si="28"/>
        <v>0</v>
      </c>
      <c r="CO24" s="86">
        <f t="shared" si="28"/>
        <v>0</v>
      </c>
      <c r="CP24" s="86">
        <f t="shared" si="28"/>
        <v>0</v>
      </c>
      <c r="CQ24" s="86">
        <f t="shared" si="28"/>
        <v>0</v>
      </c>
      <c r="CR24" s="86">
        <f t="shared" si="28"/>
        <v>0</v>
      </c>
      <c r="CS24" s="86">
        <f t="shared" si="28"/>
        <v>0</v>
      </c>
      <c r="CT24" s="86">
        <f t="shared" si="28"/>
        <v>0</v>
      </c>
      <c r="CU24" s="86">
        <f t="shared" si="28"/>
        <v>0</v>
      </c>
      <c r="CV24" s="86">
        <f t="shared" si="28"/>
        <v>0</v>
      </c>
      <c r="CW24" s="86">
        <f t="shared" si="28"/>
        <v>0</v>
      </c>
      <c r="CX24" s="86">
        <f t="shared" si="28"/>
        <v>0</v>
      </c>
      <c r="CY24" s="86">
        <f t="shared" si="28"/>
        <v>0</v>
      </c>
      <c r="CZ24" s="86">
        <f t="shared" si="28"/>
        <v>0</v>
      </c>
      <c r="DA24" s="86">
        <f t="shared" si="28"/>
        <v>0</v>
      </c>
      <c r="DB24" s="86">
        <f t="shared" si="28"/>
        <v>0</v>
      </c>
      <c r="DC24" s="86">
        <f t="shared" si="28"/>
        <v>0</v>
      </c>
      <c r="DD24" s="86">
        <f t="shared" si="28"/>
        <v>0</v>
      </c>
      <c r="DE24" s="86">
        <f t="shared" si="28"/>
        <v>0</v>
      </c>
      <c r="DF24" s="86">
        <f t="shared" si="28"/>
        <v>0</v>
      </c>
      <c r="DG24" s="86">
        <f t="shared" si="28"/>
        <v>0</v>
      </c>
      <c r="DH24" s="86">
        <f t="shared" si="28"/>
        <v>0</v>
      </c>
      <c r="DI24" s="86">
        <f t="shared" si="28"/>
        <v>0</v>
      </c>
      <c r="DJ24" s="86">
        <f t="shared" si="28"/>
        <v>0</v>
      </c>
      <c r="DK24" s="86">
        <f t="shared" si="28"/>
        <v>0</v>
      </c>
      <c r="DL24" s="86">
        <f t="shared" si="28"/>
        <v>0</v>
      </c>
      <c r="DM24" s="86">
        <f t="shared" si="28"/>
        <v>0</v>
      </c>
      <c r="DN24" s="76">
        <f t="shared" si="6"/>
        <v>333</v>
      </c>
      <c r="DO24" s="76">
        <f t="shared" si="7"/>
        <v>0</v>
      </c>
    </row>
    <row r="25" spans="1:119" ht="13.5" customHeight="1" x14ac:dyDescent="0.25">
      <c r="A25" s="64">
        <v>45901</v>
      </c>
      <c r="B25" s="65">
        <v>4153</v>
      </c>
      <c r="C25" s="65">
        <v>6736</v>
      </c>
      <c r="D25" s="66" t="s">
        <v>463</v>
      </c>
      <c r="E25" s="67" t="s">
        <v>507</v>
      </c>
      <c r="F25" s="67"/>
      <c r="G25" s="67"/>
      <c r="H25" s="68"/>
      <c r="I25" s="69" t="s">
        <v>508</v>
      </c>
      <c r="J25" s="66" t="s">
        <v>509</v>
      </c>
      <c r="K25" s="70">
        <v>1</v>
      </c>
      <c r="L25" s="70">
        <v>30</v>
      </c>
      <c r="M25" s="71">
        <f t="shared" ref="M25" si="29">K25*L25</f>
        <v>30</v>
      </c>
      <c r="N25" s="66"/>
      <c r="O25" s="72" t="s">
        <v>304</v>
      </c>
      <c r="P25" s="73"/>
      <c r="Q25" s="74"/>
      <c r="R25" s="75">
        <f t="shared" ref="R25" si="30">M25+P25-Q25</f>
        <v>30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75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75"/>
      <c r="AQ25" s="66"/>
      <c r="AR25" s="66"/>
      <c r="AS25" s="66"/>
      <c r="AT25" s="75"/>
      <c r="AU25" s="66"/>
      <c r="AV25" s="66"/>
      <c r="AW25" s="66"/>
      <c r="AX25" s="66"/>
      <c r="AY25" s="66"/>
      <c r="AZ25" s="75"/>
      <c r="BA25" s="66"/>
      <c r="BB25" s="75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75"/>
      <c r="BV25" s="66"/>
      <c r="BW25" s="66"/>
      <c r="BX25" s="75"/>
      <c r="BY25" s="66"/>
      <c r="BZ25" s="75"/>
      <c r="CA25" s="66"/>
      <c r="CB25" s="75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75"/>
      <c r="CT25" s="66"/>
      <c r="CU25" s="66"/>
      <c r="CV25" s="66"/>
      <c r="CW25" s="66"/>
      <c r="CX25" s="66"/>
      <c r="CY25" s="75"/>
      <c r="CZ25" s="66"/>
      <c r="DA25" s="75"/>
      <c r="DB25" s="75"/>
      <c r="DC25" s="75"/>
      <c r="DD25" s="75"/>
      <c r="DE25" s="75"/>
      <c r="DF25" s="75"/>
      <c r="DG25" s="66"/>
      <c r="DH25" s="75"/>
      <c r="DI25" s="66"/>
      <c r="DJ25" s="66"/>
      <c r="DK25" s="66"/>
      <c r="DL25" s="66"/>
      <c r="DM25" s="66"/>
      <c r="DN25" s="76">
        <f t="shared" si="6"/>
        <v>30</v>
      </c>
      <c r="DO25" s="76">
        <f t="shared" si="7"/>
        <v>0</v>
      </c>
    </row>
    <row r="26" spans="1:119" ht="13.5" customHeight="1" x14ac:dyDescent="0.25">
      <c r="A26" s="80"/>
      <c r="B26" s="81"/>
      <c r="C26" s="82"/>
      <c r="D26" s="83"/>
      <c r="E26" s="83"/>
      <c r="F26" s="83"/>
      <c r="G26" s="83"/>
      <c r="H26" s="84"/>
      <c r="I26" s="81"/>
      <c r="J26" s="83"/>
      <c r="K26" s="85"/>
      <c r="L26" s="85"/>
      <c r="M26" s="86">
        <f>SUM(M25:M25)</f>
        <v>30</v>
      </c>
      <c r="N26" s="86"/>
      <c r="O26" s="85" t="s">
        <v>304</v>
      </c>
      <c r="P26" s="86"/>
      <c r="Q26" s="86"/>
      <c r="R26" s="86">
        <f t="shared" ref="R26:CC26" si="31">SUM(R25:R25)</f>
        <v>30</v>
      </c>
      <c r="S26" s="86">
        <f t="shared" si="31"/>
        <v>0</v>
      </c>
      <c r="T26" s="86">
        <f t="shared" si="31"/>
        <v>0</v>
      </c>
      <c r="U26" s="86">
        <f t="shared" si="31"/>
        <v>0</v>
      </c>
      <c r="V26" s="86">
        <f t="shared" si="31"/>
        <v>0</v>
      </c>
      <c r="W26" s="86">
        <f t="shared" si="31"/>
        <v>0</v>
      </c>
      <c r="X26" s="86">
        <f t="shared" si="31"/>
        <v>0</v>
      </c>
      <c r="Y26" s="86">
        <f t="shared" si="31"/>
        <v>0</v>
      </c>
      <c r="Z26" s="86">
        <f t="shared" si="31"/>
        <v>0</v>
      </c>
      <c r="AA26" s="86">
        <f t="shared" si="31"/>
        <v>0</v>
      </c>
      <c r="AB26" s="86">
        <f t="shared" si="31"/>
        <v>0</v>
      </c>
      <c r="AC26" s="86">
        <f t="shared" si="31"/>
        <v>0</v>
      </c>
      <c r="AD26" s="86">
        <f t="shared" si="31"/>
        <v>0</v>
      </c>
      <c r="AE26" s="86">
        <f t="shared" si="31"/>
        <v>0</v>
      </c>
      <c r="AF26" s="86">
        <f t="shared" si="31"/>
        <v>0</v>
      </c>
      <c r="AG26" s="86">
        <f t="shared" si="31"/>
        <v>0</v>
      </c>
      <c r="AH26" s="86">
        <f t="shared" si="31"/>
        <v>0</v>
      </c>
      <c r="AI26" s="86">
        <f t="shared" si="31"/>
        <v>0</v>
      </c>
      <c r="AJ26" s="86">
        <f t="shared" si="31"/>
        <v>0</v>
      </c>
      <c r="AK26" s="86">
        <f t="shared" si="31"/>
        <v>0</v>
      </c>
      <c r="AL26" s="86">
        <f t="shared" si="31"/>
        <v>0</v>
      </c>
      <c r="AM26" s="86">
        <f t="shared" si="31"/>
        <v>0</v>
      </c>
      <c r="AN26" s="86">
        <f t="shared" si="31"/>
        <v>0</v>
      </c>
      <c r="AO26" s="86">
        <f t="shared" si="31"/>
        <v>0</v>
      </c>
      <c r="AP26" s="86">
        <f t="shared" si="31"/>
        <v>0</v>
      </c>
      <c r="AQ26" s="86">
        <f t="shared" si="31"/>
        <v>0</v>
      </c>
      <c r="AR26" s="86">
        <f t="shared" si="31"/>
        <v>0</v>
      </c>
      <c r="AS26" s="86">
        <f t="shared" si="31"/>
        <v>0</v>
      </c>
      <c r="AT26" s="86">
        <f t="shared" si="31"/>
        <v>0</v>
      </c>
      <c r="AU26" s="86">
        <f t="shared" si="31"/>
        <v>0</v>
      </c>
      <c r="AV26" s="86">
        <f t="shared" si="31"/>
        <v>0</v>
      </c>
      <c r="AW26" s="86">
        <f t="shared" si="31"/>
        <v>0</v>
      </c>
      <c r="AX26" s="86">
        <f t="shared" si="31"/>
        <v>0</v>
      </c>
      <c r="AY26" s="86">
        <f t="shared" si="31"/>
        <v>0</v>
      </c>
      <c r="AZ26" s="86">
        <f t="shared" si="31"/>
        <v>0</v>
      </c>
      <c r="BA26" s="86">
        <f t="shared" si="31"/>
        <v>0</v>
      </c>
      <c r="BB26" s="86">
        <f t="shared" si="31"/>
        <v>0</v>
      </c>
      <c r="BC26" s="86">
        <f t="shared" si="31"/>
        <v>0</v>
      </c>
      <c r="BD26" s="86">
        <f t="shared" si="31"/>
        <v>0</v>
      </c>
      <c r="BE26" s="86">
        <f t="shared" si="31"/>
        <v>0</v>
      </c>
      <c r="BF26" s="86">
        <f t="shared" si="31"/>
        <v>0</v>
      </c>
      <c r="BG26" s="86">
        <f t="shared" si="31"/>
        <v>0</v>
      </c>
      <c r="BH26" s="86">
        <f t="shared" si="31"/>
        <v>0</v>
      </c>
      <c r="BI26" s="86">
        <f t="shared" si="31"/>
        <v>0</v>
      </c>
      <c r="BJ26" s="86">
        <f t="shared" si="31"/>
        <v>0</v>
      </c>
      <c r="BK26" s="86">
        <f t="shared" si="31"/>
        <v>0</v>
      </c>
      <c r="BL26" s="86">
        <f t="shared" si="31"/>
        <v>0</v>
      </c>
      <c r="BM26" s="86">
        <f t="shared" si="31"/>
        <v>0</v>
      </c>
      <c r="BN26" s="86">
        <f t="shared" si="31"/>
        <v>0</v>
      </c>
      <c r="BO26" s="86">
        <f t="shared" si="31"/>
        <v>0</v>
      </c>
      <c r="BP26" s="86">
        <f t="shared" si="31"/>
        <v>0</v>
      </c>
      <c r="BQ26" s="86">
        <f t="shared" si="31"/>
        <v>0</v>
      </c>
      <c r="BR26" s="86">
        <f t="shared" si="31"/>
        <v>0</v>
      </c>
      <c r="BS26" s="86">
        <f t="shared" si="31"/>
        <v>0</v>
      </c>
      <c r="BT26" s="86">
        <f t="shared" si="31"/>
        <v>0</v>
      </c>
      <c r="BU26" s="86">
        <f t="shared" si="31"/>
        <v>0</v>
      </c>
      <c r="BV26" s="86">
        <f t="shared" si="31"/>
        <v>0</v>
      </c>
      <c r="BW26" s="86">
        <f t="shared" si="31"/>
        <v>0</v>
      </c>
      <c r="BX26" s="86">
        <f t="shared" si="31"/>
        <v>0</v>
      </c>
      <c r="BY26" s="86">
        <f t="shared" si="31"/>
        <v>0</v>
      </c>
      <c r="BZ26" s="86">
        <f t="shared" si="31"/>
        <v>0</v>
      </c>
      <c r="CA26" s="86">
        <f t="shared" si="31"/>
        <v>0</v>
      </c>
      <c r="CB26" s="86">
        <f t="shared" si="31"/>
        <v>0</v>
      </c>
      <c r="CC26" s="86">
        <f t="shared" si="31"/>
        <v>0</v>
      </c>
      <c r="CD26" s="86">
        <f t="shared" ref="CD26:DM26" si="32">SUM(CD25:CD25)</f>
        <v>0</v>
      </c>
      <c r="CE26" s="86">
        <f t="shared" si="32"/>
        <v>0</v>
      </c>
      <c r="CF26" s="86">
        <f t="shared" si="32"/>
        <v>0</v>
      </c>
      <c r="CG26" s="86">
        <f t="shared" si="32"/>
        <v>0</v>
      </c>
      <c r="CH26" s="86">
        <f t="shared" si="32"/>
        <v>0</v>
      </c>
      <c r="CI26" s="86">
        <f t="shared" si="32"/>
        <v>0</v>
      </c>
      <c r="CJ26" s="86">
        <f t="shared" si="32"/>
        <v>0</v>
      </c>
      <c r="CK26" s="86">
        <f t="shared" si="32"/>
        <v>0</v>
      </c>
      <c r="CL26" s="86">
        <f t="shared" si="32"/>
        <v>0</v>
      </c>
      <c r="CM26" s="86">
        <f t="shared" si="32"/>
        <v>0</v>
      </c>
      <c r="CN26" s="86">
        <f t="shared" si="32"/>
        <v>0</v>
      </c>
      <c r="CO26" s="86">
        <f t="shared" si="32"/>
        <v>0</v>
      </c>
      <c r="CP26" s="86">
        <f t="shared" si="32"/>
        <v>0</v>
      </c>
      <c r="CQ26" s="86">
        <f t="shared" si="32"/>
        <v>0</v>
      </c>
      <c r="CR26" s="86">
        <f t="shared" si="32"/>
        <v>0</v>
      </c>
      <c r="CS26" s="86">
        <f t="shared" si="32"/>
        <v>0</v>
      </c>
      <c r="CT26" s="86">
        <f t="shared" si="32"/>
        <v>0</v>
      </c>
      <c r="CU26" s="86">
        <f t="shared" si="32"/>
        <v>0</v>
      </c>
      <c r="CV26" s="86">
        <f t="shared" si="32"/>
        <v>0</v>
      </c>
      <c r="CW26" s="86">
        <f t="shared" si="32"/>
        <v>0</v>
      </c>
      <c r="CX26" s="86">
        <f t="shared" si="32"/>
        <v>0</v>
      </c>
      <c r="CY26" s="86">
        <f t="shared" si="32"/>
        <v>0</v>
      </c>
      <c r="CZ26" s="86">
        <f t="shared" si="32"/>
        <v>0</v>
      </c>
      <c r="DA26" s="86">
        <f t="shared" si="32"/>
        <v>0</v>
      </c>
      <c r="DB26" s="86">
        <f t="shared" si="32"/>
        <v>0</v>
      </c>
      <c r="DC26" s="86">
        <f t="shared" si="32"/>
        <v>0</v>
      </c>
      <c r="DD26" s="86">
        <f t="shared" si="32"/>
        <v>0</v>
      </c>
      <c r="DE26" s="86">
        <f t="shared" si="32"/>
        <v>0</v>
      </c>
      <c r="DF26" s="86">
        <f t="shared" si="32"/>
        <v>0</v>
      </c>
      <c r="DG26" s="86">
        <f t="shared" si="32"/>
        <v>0</v>
      </c>
      <c r="DH26" s="86">
        <f t="shared" si="32"/>
        <v>0</v>
      </c>
      <c r="DI26" s="86">
        <f t="shared" si="32"/>
        <v>0</v>
      </c>
      <c r="DJ26" s="86">
        <f t="shared" si="32"/>
        <v>0</v>
      </c>
      <c r="DK26" s="86">
        <f t="shared" si="32"/>
        <v>0</v>
      </c>
      <c r="DL26" s="86">
        <f t="shared" si="32"/>
        <v>0</v>
      </c>
      <c r="DM26" s="86">
        <f t="shared" si="32"/>
        <v>0</v>
      </c>
      <c r="DN26" s="76">
        <f t="shared" si="6"/>
        <v>30</v>
      </c>
      <c r="DO26" s="76">
        <f t="shared" si="7"/>
        <v>0</v>
      </c>
    </row>
    <row r="27" spans="1:119" s="87" customFormat="1" ht="13.5" customHeight="1" x14ac:dyDescent="0.25">
      <c r="A27" s="64">
        <v>45901</v>
      </c>
      <c r="B27" s="65">
        <v>4153</v>
      </c>
      <c r="C27" s="65">
        <v>6737</v>
      </c>
      <c r="D27" s="66" t="s">
        <v>463</v>
      </c>
      <c r="E27" s="67" t="s">
        <v>507</v>
      </c>
      <c r="F27" s="67"/>
      <c r="G27" s="67"/>
      <c r="H27" s="68"/>
      <c r="I27" s="69" t="s">
        <v>510</v>
      </c>
      <c r="J27" s="66" t="s">
        <v>509</v>
      </c>
      <c r="K27" s="70">
        <v>4</v>
      </c>
      <c r="L27" s="70">
        <v>30</v>
      </c>
      <c r="M27" s="71">
        <f t="shared" ref="M27" si="33">K27*L27</f>
        <v>120</v>
      </c>
      <c r="N27" s="66"/>
      <c r="O27" s="72" t="s">
        <v>304</v>
      </c>
      <c r="P27" s="73"/>
      <c r="Q27" s="74"/>
      <c r="R27" s="75">
        <f t="shared" ref="R27" si="34">M27+P27-Q27</f>
        <v>120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75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75"/>
      <c r="AQ27" s="66"/>
      <c r="AR27" s="66"/>
      <c r="AS27" s="66"/>
      <c r="AT27" s="75"/>
      <c r="AU27" s="66"/>
      <c r="AV27" s="66"/>
      <c r="AW27" s="66"/>
      <c r="AX27" s="66"/>
      <c r="AY27" s="66"/>
      <c r="AZ27" s="75"/>
      <c r="BA27" s="66"/>
      <c r="BB27" s="75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75"/>
      <c r="BV27" s="66"/>
      <c r="BW27" s="66"/>
      <c r="BX27" s="75"/>
      <c r="BY27" s="66"/>
      <c r="BZ27" s="75"/>
      <c r="CA27" s="66"/>
      <c r="CB27" s="75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75"/>
      <c r="CT27" s="66"/>
      <c r="CU27" s="66"/>
      <c r="CV27" s="66"/>
      <c r="CW27" s="66"/>
      <c r="CX27" s="66"/>
      <c r="CY27" s="75"/>
      <c r="CZ27" s="66"/>
      <c r="DA27" s="75"/>
      <c r="DB27" s="75"/>
      <c r="DC27" s="75"/>
      <c r="DD27" s="75"/>
      <c r="DE27" s="75"/>
      <c r="DF27" s="75"/>
      <c r="DG27" s="66"/>
      <c r="DH27" s="75"/>
      <c r="DI27" s="66"/>
      <c r="DJ27" s="66"/>
      <c r="DK27" s="66"/>
      <c r="DL27" s="66"/>
      <c r="DM27" s="66"/>
      <c r="DN27" s="76">
        <f t="shared" si="6"/>
        <v>120</v>
      </c>
      <c r="DO27" s="76">
        <f t="shared" si="7"/>
        <v>0</v>
      </c>
    </row>
    <row r="28" spans="1:119" ht="13.5" customHeight="1" x14ac:dyDescent="0.25">
      <c r="A28" s="80"/>
      <c r="B28" s="81"/>
      <c r="C28" s="82"/>
      <c r="D28" s="83"/>
      <c r="E28" s="83"/>
      <c r="F28" s="83"/>
      <c r="G28" s="83"/>
      <c r="H28" s="84"/>
      <c r="I28" s="81"/>
      <c r="J28" s="83"/>
      <c r="K28" s="85"/>
      <c r="L28" s="85"/>
      <c r="M28" s="86">
        <f>SUM(M27:M27)</f>
        <v>120</v>
      </c>
      <c r="N28" s="86"/>
      <c r="O28" s="85" t="s">
        <v>304</v>
      </c>
      <c r="P28" s="86"/>
      <c r="Q28" s="86"/>
      <c r="R28" s="86">
        <f t="shared" ref="R28:CC28" si="35">SUM(R27:R27)</f>
        <v>120</v>
      </c>
      <c r="S28" s="86">
        <f t="shared" si="35"/>
        <v>0</v>
      </c>
      <c r="T28" s="86">
        <f t="shared" si="35"/>
        <v>0</v>
      </c>
      <c r="U28" s="86">
        <f t="shared" si="35"/>
        <v>0</v>
      </c>
      <c r="V28" s="86">
        <f t="shared" si="35"/>
        <v>0</v>
      </c>
      <c r="W28" s="86">
        <f t="shared" si="35"/>
        <v>0</v>
      </c>
      <c r="X28" s="86">
        <f t="shared" si="35"/>
        <v>0</v>
      </c>
      <c r="Y28" s="86">
        <f t="shared" si="35"/>
        <v>0</v>
      </c>
      <c r="Z28" s="86">
        <f t="shared" si="35"/>
        <v>0</v>
      </c>
      <c r="AA28" s="86">
        <f t="shared" si="35"/>
        <v>0</v>
      </c>
      <c r="AB28" s="86">
        <f t="shared" si="35"/>
        <v>0</v>
      </c>
      <c r="AC28" s="86">
        <f t="shared" si="35"/>
        <v>0</v>
      </c>
      <c r="AD28" s="86">
        <f t="shared" si="35"/>
        <v>0</v>
      </c>
      <c r="AE28" s="86">
        <f t="shared" si="35"/>
        <v>0</v>
      </c>
      <c r="AF28" s="86">
        <f t="shared" si="35"/>
        <v>0</v>
      </c>
      <c r="AG28" s="86">
        <f t="shared" si="35"/>
        <v>0</v>
      </c>
      <c r="AH28" s="86">
        <f t="shared" si="35"/>
        <v>0</v>
      </c>
      <c r="AI28" s="86">
        <f t="shared" si="35"/>
        <v>0</v>
      </c>
      <c r="AJ28" s="86">
        <f t="shared" si="35"/>
        <v>0</v>
      </c>
      <c r="AK28" s="86">
        <f t="shared" si="35"/>
        <v>0</v>
      </c>
      <c r="AL28" s="86">
        <f t="shared" si="35"/>
        <v>0</v>
      </c>
      <c r="AM28" s="86">
        <f t="shared" si="35"/>
        <v>0</v>
      </c>
      <c r="AN28" s="86">
        <f t="shared" si="35"/>
        <v>0</v>
      </c>
      <c r="AO28" s="86">
        <f t="shared" si="35"/>
        <v>0</v>
      </c>
      <c r="AP28" s="86">
        <f t="shared" si="35"/>
        <v>0</v>
      </c>
      <c r="AQ28" s="86">
        <f t="shared" si="35"/>
        <v>0</v>
      </c>
      <c r="AR28" s="86">
        <f t="shared" si="35"/>
        <v>0</v>
      </c>
      <c r="AS28" s="86">
        <f t="shared" si="35"/>
        <v>0</v>
      </c>
      <c r="AT28" s="86">
        <f t="shared" si="35"/>
        <v>0</v>
      </c>
      <c r="AU28" s="86">
        <f t="shared" si="35"/>
        <v>0</v>
      </c>
      <c r="AV28" s="86">
        <f t="shared" si="35"/>
        <v>0</v>
      </c>
      <c r="AW28" s="86">
        <f t="shared" si="35"/>
        <v>0</v>
      </c>
      <c r="AX28" s="86">
        <f t="shared" si="35"/>
        <v>0</v>
      </c>
      <c r="AY28" s="86">
        <f t="shared" si="35"/>
        <v>0</v>
      </c>
      <c r="AZ28" s="86">
        <f t="shared" si="35"/>
        <v>0</v>
      </c>
      <c r="BA28" s="86">
        <f t="shared" si="35"/>
        <v>0</v>
      </c>
      <c r="BB28" s="86">
        <f t="shared" si="35"/>
        <v>0</v>
      </c>
      <c r="BC28" s="86">
        <f t="shared" si="35"/>
        <v>0</v>
      </c>
      <c r="BD28" s="86">
        <f t="shared" si="35"/>
        <v>0</v>
      </c>
      <c r="BE28" s="86">
        <f t="shared" si="35"/>
        <v>0</v>
      </c>
      <c r="BF28" s="86">
        <f t="shared" si="35"/>
        <v>0</v>
      </c>
      <c r="BG28" s="86">
        <f t="shared" si="35"/>
        <v>0</v>
      </c>
      <c r="BH28" s="86">
        <f t="shared" si="35"/>
        <v>0</v>
      </c>
      <c r="BI28" s="86">
        <f t="shared" si="35"/>
        <v>0</v>
      </c>
      <c r="BJ28" s="86">
        <f t="shared" si="35"/>
        <v>0</v>
      </c>
      <c r="BK28" s="86">
        <f t="shared" si="35"/>
        <v>0</v>
      </c>
      <c r="BL28" s="86">
        <f t="shared" si="35"/>
        <v>0</v>
      </c>
      <c r="BM28" s="86">
        <f t="shared" si="35"/>
        <v>0</v>
      </c>
      <c r="BN28" s="86">
        <f t="shared" si="35"/>
        <v>0</v>
      </c>
      <c r="BO28" s="86">
        <f t="shared" si="35"/>
        <v>0</v>
      </c>
      <c r="BP28" s="86">
        <f t="shared" si="35"/>
        <v>0</v>
      </c>
      <c r="BQ28" s="86">
        <f t="shared" si="35"/>
        <v>0</v>
      </c>
      <c r="BR28" s="86">
        <f t="shared" si="35"/>
        <v>0</v>
      </c>
      <c r="BS28" s="86">
        <f t="shared" si="35"/>
        <v>0</v>
      </c>
      <c r="BT28" s="86">
        <f t="shared" si="35"/>
        <v>0</v>
      </c>
      <c r="BU28" s="86">
        <f t="shared" si="35"/>
        <v>0</v>
      </c>
      <c r="BV28" s="86">
        <f t="shared" si="35"/>
        <v>0</v>
      </c>
      <c r="BW28" s="86">
        <f t="shared" si="35"/>
        <v>0</v>
      </c>
      <c r="BX28" s="86">
        <f t="shared" si="35"/>
        <v>0</v>
      </c>
      <c r="BY28" s="86">
        <f t="shared" si="35"/>
        <v>0</v>
      </c>
      <c r="BZ28" s="86">
        <f t="shared" si="35"/>
        <v>0</v>
      </c>
      <c r="CA28" s="86">
        <f t="shared" si="35"/>
        <v>0</v>
      </c>
      <c r="CB28" s="86">
        <f t="shared" si="35"/>
        <v>0</v>
      </c>
      <c r="CC28" s="86">
        <f t="shared" si="35"/>
        <v>0</v>
      </c>
      <c r="CD28" s="86">
        <f t="shared" ref="CD28:DM28" si="36">SUM(CD27:CD27)</f>
        <v>0</v>
      </c>
      <c r="CE28" s="86">
        <f t="shared" si="36"/>
        <v>0</v>
      </c>
      <c r="CF28" s="86">
        <f t="shared" si="36"/>
        <v>0</v>
      </c>
      <c r="CG28" s="86">
        <f t="shared" si="36"/>
        <v>0</v>
      </c>
      <c r="CH28" s="86">
        <f t="shared" si="36"/>
        <v>0</v>
      </c>
      <c r="CI28" s="86">
        <f t="shared" si="36"/>
        <v>0</v>
      </c>
      <c r="CJ28" s="86">
        <f t="shared" si="36"/>
        <v>0</v>
      </c>
      <c r="CK28" s="86">
        <f t="shared" si="36"/>
        <v>0</v>
      </c>
      <c r="CL28" s="86">
        <f t="shared" si="36"/>
        <v>0</v>
      </c>
      <c r="CM28" s="86">
        <f t="shared" si="36"/>
        <v>0</v>
      </c>
      <c r="CN28" s="86">
        <f t="shared" si="36"/>
        <v>0</v>
      </c>
      <c r="CO28" s="86">
        <f t="shared" si="36"/>
        <v>0</v>
      </c>
      <c r="CP28" s="86">
        <f t="shared" si="36"/>
        <v>0</v>
      </c>
      <c r="CQ28" s="86">
        <f t="shared" si="36"/>
        <v>0</v>
      </c>
      <c r="CR28" s="86">
        <f t="shared" si="36"/>
        <v>0</v>
      </c>
      <c r="CS28" s="86">
        <f t="shared" si="36"/>
        <v>0</v>
      </c>
      <c r="CT28" s="86">
        <f t="shared" si="36"/>
        <v>0</v>
      </c>
      <c r="CU28" s="86">
        <f t="shared" si="36"/>
        <v>0</v>
      </c>
      <c r="CV28" s="86">
        <f t="shared" si="36"/>
        <v>0</v>
      </c>
      <c r="CW28" s="86">
        <f t="shared" si="36"/>
        <v>0</v>
      </c>
      <c r="CX28" s="86">
        <f t="shared" si="36"/>
        <v>0</v>
      </c>
      <c r="CY28" s="86">
        <f t="shared" si="36"/>
        <v>0</v>
      </c>
      <c r="CZ28" s="86">
        <f t="shared" si="36"/>
        <v>0</v>
      </c>
      <c r="DA28" s="86">
        <f t="shared" si="36"/>
        <v>0</v>
      </c>
      <c r="DB28" s="86">
        <f t="shared" si="36"/>
        <v>0</v>
      </c>
      <c r="DC28" s="86">
        <f t="shared" si="36"/>
        <v>0</v>
      </c>
      <c r="DD28" s="86">
        <f t="shared" si="36"/>
        <v>0</v>
      </c>
      <c r="DE28" s="86">
        <f t="shared" si="36"/>
        <v>0</v>
      </c>
      <c r="DF28" s="86">
        <f t="shared" si="36"/>
        <v>0</v>
      </c>
      <c r="DG28" s="86">
        <f t="shared" si="36"/>
        <v>0</v>
      </c>
      <c r="DH28" s="86">
        <f t="shared" si="36"/>
        <v>0</v>
      </c>
      <c r="DI28" s="86">
        <f t="shared" si="36"/>
        <v>0</v>
      </c>
      <c r="DJ28" s="86">
        <f t="shared" si="36"/>
        <v>0</v>
      </c>
      <c r="DK28" s="86">
        <f t="shared" si="36"/>
        <v>0</v>
      </c>
      <c r="DL28" s="86">
        <f t="shared" si="36"/>
        <v>0</v>
      </c>
      <c r="DM28" s="86">
        <f t="shared" si="36"/>
        <v>0</v>
      </c>
      <c r="DN28" s="76">
        <f t="shared" si="6"/>
        <v>120</v>
      </c>
      <c r="DO28" s="76">
        <f t="shared" si="7"/>
        <v>0</v>
      </c>
    </row>
    <row r="29" spans="1:119" s="87" customFormat="1" ht="13.5" customHeight="1" x14ac:dyDescent="0.25">
      <c r="A29" s="64">
        <v>45898</v>
      </c>
      <c r="B29" s="65">
        <v>4153</v>
      </c>
      <c r="C29" s="65">
        <v>6738</v>
      </c>
      <c r="D29" s="66" t="s">
        <v>463</v>
      </c>
      <c r="E29" s="67" t="s">
        <v>511</v>
      </c>
      <c r="F29" s="67"/>
      <c r="G29" s="67"/>
      <c r="H29" s="68"/>
      <c r="I29" s="69" t="s">
        <v>512</v>
      </c>
      <c r="J29" s="66" t="s">
        <v>513</v>
      </c>
      <c r="K29" s="70">
        <v>10</v>
      </c>
      <c r="L29" s="70">
        <v>45</v>
      </c>
      <c r="M29" s="71">
        <f t="shared" ref="M29" si="37">K29*L29</f>
        <v>450</v>
      </c>
      <c r="N29" s="66"/>
      <c r="O29" s="72" t="s">
        <v>304</v>
      </c>
      <c r="P29" s="73"/>
      <c r="Q29" s="74"/>
      <c r="R29" s="75">
        <f t="shared" ref="R29" si="38">M29+P29-Q29</f>
        <v>450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75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75"/>
      <c r="AQ29" s="66"/>
      <c r="AR29" s="66"/>
      <c r="AS29" s="66"/>
      <c r="AT29" s="75"/>
      <c r="AU29" s="66"/>
      <c r="AV29" s="66"/>
      <c r="AW29" s="66"/>
      <c r="AX29" s="66"/>
      <c r="AY29" s="66"/>
      <c r="AZ29" s="75"/>
      <c r="BA29" s="66"/>
      <c r="BB29" s="75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75"/>
      <c r="BV29" s="66"/>
      <c r="BW29" s="66"/>
      <c r="BX29" s="75"/>
      <c r="BY29" s="66"/>
      <c r="BZ29" s="75"/>
      <c r="CA29" s="66"/>
      <c r="CB29" s="75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75"/>
      <c r="CT29" s="66"/>
      <c r="CU29" s="66"/>
      <c r="CV29" s="66"/>
      <c r="CW29" s="66"/>
      <c r="CX29" s="66"/>
      <c r="CY29" s="75"/>
      <c r="CZ29" s="66"/>
      <c r="DA29" s="75"/>
      <c r="DB29" s="75"/>
      <c r="DC29" s="75"/>
      <c r="DD29" s="75"/>
      <c r="DE29" s="75"/>
      <c r="DF29" s="75"/>
      <c r="DG29" s="66"/>
      <c r="DH29" s="75"/>
      <c r="DI29" s="66"/>
      <c r="DJ29" s="66"/>
      <c r="DK29" s="66"/>
      <c r="DL29" s="66"/>
      <c r="DM29" s="66"/>
      <c r="DN29" s="76">
        <f t="shared" si="6"/>
        <v>450</v>
      </c>
      <c r="DO29" s="76">
        <f t="shared" si="7"/>
        <v>0</v>
      </c>
    </row>
    <row r="30" spans="1:119" ht="13.5" customHeight="1" x14ac:dyDescent="0.25">
      <c r="A30" s="80"/>
      <c r="B30" s="81"/>
      <c r="C30" s="82"/>
      <c r="D30" s="83"/>
      <c r="E30" s="83"/>
      <c r="F30" s="83"/>
      <c r="G30" s="83"/>
      <c r="H30" s="84"/>
      <c r="I30" s="81"/>
      <c r="J30" s="83"/>
      <c r="K30" s="85"/>
      <c r="L30" s="85"/>
      <c r="M30" s="86">
        <f>SUM(M29:M29)</f>
        <v>450</v>
      </c>
      <c r="N30" s="86"/>
      <c r="O30" s="85" t="s">
        <v>304</v>
      </c>
      <c r="P30" s="86"/>
      <c r="Q30" s="86"/>
      <c r="R30" s="86">
        <f t="shared" ref="R30:CC30" si="39">SUM(R29:R29)</f>
        <v>450</v>
      </c>
      <c r="S30" s="86">
        <f t="shared" si="39"/>
        <v>0</v>
      </c>
      <c r="T30" s="86">
        <f t="shared" si="39"/>
        <v>0</v>
      </c>
      <c r="U30" s="86">
        <f t="shared" si="39"/>
        <v>0</v>
      </c>
      <c r="V30" s="86">
        <f t="shared" si="39"/>
        <v>0</v>
      </c>
      <c r="W30" s="86">
        <f t="shared" si="39"/>
        <v>0</v>
      </c>
      <c r="X30" s="86">
        <f t="shared" si="39"/>
        <v>0</v>
      </c>
      <c r="Y30" s="86">
        <f t="shared" si="39"/>
        <v>0</v>
      </c>
      <c r="Z30" s="86">
        <f t="shared" si="39"/>
        <v>0</v>
      </c>
      <c r="AA30" s="86">
        <f t="shared" si="39"/>
        <v>0</v>
      </c>
      <c r="AB30" s="86">
        <f t="shared" si="39"/>
        <v>0</v>
      </c>
      <c r="AC30" s="86">
        <f t="shared" si="39"/>
        <v>0</v>
      </c>
      <c r="AD30" s="86">
        <f t="shared" si="39"/>
        <v>0</v>
      </c>
      <c r="AE30" s="86">
        <f t="shared" si="39"/>
        <v>0</v>
      </c>
      <c r="AF30" s="86">
        <f t="shared" si="39"/>
        <v>0</v>
      </c>
      <c r="AG30" s="86">
        <f t="shared" si="39"/>
        <v>0</v>
      </c>
      <c r="AH30" s="86">
        <f t="shared" si="39"/>
        <v>0</v>
      </c>
      <c r="AI30" s="86">
        <f t="shared" si="39"/>
        <v>0</v>
      </c>
      <c r="AJ30" s="86">
        <f t="shared" si="39"/>
        <v>0</v>
      </c>
      <c r="AK30" s="86">
        <f t="shared" si="39"/>
        <v>0</v>
      </c>
      <c r="AL30" s="86">
        <f t="shared" si="39"/>
        <v>0</v>
      </c>
      <c r="AM30" s="86">
        <f t="shared" si="39"/>
        <v>0</v>
      </c>
      <c r="AN30" s="86">
        <f t="shared" si="39"/>
        <v>0</v>
      </c>
      <c r="AO30" s="86">
        <f t="shared" si="39"/>
        <v>0</v>
      </c>
      <c r="AP30" s="86">
        <f t="shared" si="39"/>
        <v>0</v>
      </c>
      <c r="AQ30" s="86">
        <f t="shared" si="39"/>
        <v>0</v>
      </c>
      <c r="AR30" s="86">
        <f t="shared" si="39"/>
        <v>0</v>
      </c>
      <c r="AS30" s="86">
        <f t="shared" si="39"/>
        <v>0</v>
      </c>
      <c r="AT30" s="86">
        <f t="shared" si="39"/>
        <v>0</v>
      </c>
      <c r="AU30" s="86">
        <f t="shared" si="39"/>
        <v>0</v>
      </c>
      <c r="AV30" s="86">
        <f t="shared" si="39"/>
        <v>0</v>
      </c>
      <c r="AW30" s="86">
        <f t="shared" si="39"/>
        <v>0</v>
      </c>
      <c r="AX30" s="86">
        <f t="shared" si="39"/>
        <v>0</v>
      </c>
      <c r="AY30" s="86">
        <f t="shared" si="39"/>
        <v>0</v>
      </c>
      <c r="AZ30" s="86">
        <f t="shared" si="39"/>
        <v>0</v>
      </c>
      <c r="BA30" s="86">
        <f t="shared" si="39"/>
        <v>0</v>
      </c>
      <c r="BB30" s="86">
        <f t="shared" si="39"/>
        <v>0</v>
      </c>
      <c r="BC30" s="86">
        <f t="shared" si="39"/>
        <v>0</v>
      </c>
      <c r="BD30" s="86">
        <f t="shared" si="39"/>
        <v>0</v>
      </c>
      <c r="BE30" s="86">
        <f t="shared" si="39"/>
        <v>0</v>
      </c>
      <c r="BF30" s="86">
        <f t="shared" si="39"/>
        <v>0</v>
      </c>
      <c r="BG30" s="86">
        <f t="shared" si="39"/>
        <v>0</v>
      </c>
      <c r="BH30" s="86">
        <f t="shared" si="39"/>
        <v>0</v>
      </c>
      <c r="BI30" s="86">
        <f t="shared" si="39"/>
        <v>0</v>
      </c>
      <c r="BJ30" s="86">
        <f t="shared" si="39"/>
        <v>0</v>
      </c>
      <c r="BK30" s="86">
        <f t="shared" si="39"/>
        <v>0</v>
      </c>
      <c r="BL30" s="86">
        <f t="shared" si="39"/>
        <v>0</v>
      </c>
      <c r="BM30" s="86">
        <f t="shared" si="39"/>
        <v>0</v>
      </c>
      <c r="BN30" s="86">
        <f t="shared" si="39"/>
        <v>0</v>
      </c>
      <c r="BO30" s="86">
        <f t="shared" si="39"/>
        <v>0</v>
      </c>
      <c r="BP30" s="86">
        <f t="shared" si="39"/>
        <v>0</v>
      </c>
      <c r="BQ30" s="86">
        <f t="shared" si="39"/>
        <v>0</v>
      </c>
      <c r="BR30" s="86">
        <f t="shared" si="39"/>
        <v>0</v>
      </c>
      <c r="BS30" s="86">
        <f t="shared" si="39"/>
        <v>0</v>
      </c>
      <c r="BT30" s="86">
        <f t="shared" si="39"/>
        <v>0</v>
      </c>
      <c r="BU30" s="86">
        <f t="shared" si="39"/>
        <v>0</v>
      </c>
      <c r="BV30" s="86">
        <f t="shared" si="39"/>
        <v>0</v>
      </c>
      <c r="BW30" s="86">
        <f t="shared" si="39"/>
        <v>0</v>
      </c>
      <c r="BX30" s="86">
        <f t="shared" si="39"/>
        <v>0</v>
      </c>
      <c r="BY30" s="86">
        <f t="shared" si="39"/>
        <v>0</v>
      </c>
      <c r="BZ30" s="86">
        <f t="shared" si="39"/>
        <v>0</v>
      </c>
      <c r="CA30" s="86">
        <f t="shared" si="39"/>
        <v>0</v>
      </c>
      <c r="CB30" s="86">
        <f t="shared" si="39"/>
        <v>0</v>
      </c>
      <c r="CC30" s="86">
        <f t="shared" si="39"/>
        <v>0</v>
      </c>
      <c r="CD30" s="86">
        <f t="shared" ref="CD30:DM30" si="40">SUM(CD29:CD29)</f>
        <v>0</v>
      </c>
      <c r="CE30" s="86">
        <f t="shared" si="40"/>
        <v>0</v>
      </c>
      <c r="CF30" s="86">
        <f t="shared" si="40"/>
        <v>0</v>
      </c>
      <c r="CG30" s="86">
        <f t="shared" si="40"/>
        <v>0</v>
      </c>
      <c r="CH30" s="86">
        <f t="shared" si="40"/>
        <v>0</v>
      </c>
      <c r="CI30" s="86">
        <f t="shared" si="40"/>
        <v>0</v>
      </c>
      <c r="CJ30" s="86">
        <f t="shared" si="40"/>
        <v>0</v>
      </c>
      <c r="CK30" s="86">
        <f t="shared" si="40"/>
        <v>0</v>
      </c>
      <c r="CL30" s="86">
        <f t="shared" si="40"/>
        <v>0</v>
      </c>
      <c r="CM30" s="86">
        <f t="shared" si="40"/>
        <v>0</v>
      </c>
      <c r="CN30" s="86">
        <f t="shared" si="40"/>
        <v>0</v>
      </c>
      <c r="CO30" s="86">
        <f t="shared" si="40"/>
        <v>0</v>
      </c>
      <c r="CP30" s="86">
        <f t="shared" si="40"/>
        <v>0</v>
      </c>
      <c r="CQ30" s="86">
        <f t="shared" si="40"/>
        <v>0</v>
      </c>
      <c r="CR30" s="86">
        <f t="shared" si="40"/>
        <v>0</v>
      </c>
      <c r="CS30" s="86">
        <f t="shared" si="40"/>
        <v>0</v>
      </c>
      <c r="CT30" s="86">
        <f t="shared" si="40"/>
        <v>0</v>
      </c>
      <c r="CU30" s="86">
        <f t="shared" si="40"/>
        <v>0</v>
      </c>
      <c r="CV30" s="86">
        <f t="shared" si="40"/>
        <v>0</v>
      </c>
      <c r="CW30" s="86">
        <f t="shared" si="40"/>
        <v>0</v>
      </c>
      <c r="CX30" s="86">
        <f t="shared" si="40"/>
        <v>0</v>
      </c>
      <c r="CY30" s="86">
        <f t="shared" si="40"/>
        <v>0</v>
      </c>
      <c r="CZ30" s="86">
        <f t="shared" si="40"/>
        <v>0</v>
      </c>
      <c r="DA30" s="86">
        <f t="shared" si="40"/>
        <v>0</v>
      </c>
      <c r="DB30" s="86">
        <f t="shared" si="40"/>
        <v>0</v>
      </c>
      <c r="DC30" s="86">
        <f t="shared" si="40"/>
        <v>0</v>
      </c>
      <c r="DD30" s="86">
        <f t="shared" si="40"/>
        <v>0</v>
      </c>
      <c r="DE30" s="86">
        <f t="shared" si="40"/>
        <v>0</v>
      </c>
      <c r="DF30" s="86">
        <f t="shared" si="40"/>
        <v>0</v>
      </c>
      <c r="DG30" s="86">
        <f t="shared" si="40"/>
        <v>0</v>
      </c>
      <c r="DH30" s="86">
        <f t="shared" si="40"/>
        <v>0</v>
      </c>
      <c r="DI30" s="86">
        <f t="shared" si="40"/>
        <v>0</v>
      </c>
      <c r="DJ30" s="86">
        <f t="shared" si="40"/>
        <v>0</v>
      </c>
      <c r="DK30" s="86">
        <f t="shared" si="40"/>
        <v>0</v>
      </c>
      <c r="DL30" s="86">
        <f t="shared" si="40"/>
        <v>0</v>
      </c>
      <c r="DM30" s="86">
        <f t="shared" si="40"/>
        <v>0</v>
      </c>
      <c r="DN30" s="76">
        <f t="shared" si="6"/>
        <v>450</v>
      </c>
      <c r="DO30" s="76">
        <f t="shared" si="7"/>
        <v>0</v>
      </c>
    </row>
    <row r="31" spans="1:119" s="136" customFormat="1" ht="13.5" customHeight="1" x14ac:dyDescent="0.25">
      <c r="A31" s="64">
        <v>45901</v>
      </c>
      <c r="B31" s="65">
        <v>4153</v>
      </c>
      <c r="C31" s="65">
        <v>6739</v>
      </c>
      <c r="D31" s="66" t="s">
        <v>463</v>
      </c>
      <c r="E31" s="67" t="s">
        <v>514</v>
      </c>
      <c r="F31" s="67" t="s">
        <v>515</v>
      </c>
      <c r="G31" s="67"/>
      <c r="H31" s="68" t="s">
        <v>517</v>
      </c>
      <c r="I31" s="69" t="s">
        <v>516</v>
      </c>
      <c r="J31" s="66" t="s">
        <v>513</v>
      </c>
      <c r="K31" s="70">
        <v>7</v>
      </c>
      <c r="L31" s="70">
        <v>50</v>
      </c>
      <c r="M31" s="71">
        <f t="shared" ref="M31" si="41">K31*L31</f>
        <v>350</v>
      </c>
      <c r="N31" s="66"/>
      <c r="O31" s="72" t="s">
        <v>304</v>
      </c>
      <c r="P31" s="73"/>
      <c r="Q31" s="74"/>
      <c r="R31" s="75">
        <f t="shared" ref="R31" si="42">M31+P31-Q31</f>
        <v>350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75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75"/>
      <c r="AQ31" s="66"/>
      <c r="AR31" s="66"/>
      <c r="AS31" s="66"/>
      <c r="AT31" s="75"/>
      <c r="AU31" s="66"/>
      <c r="AV31" s="66"/>
      <c r="AW31" s="66"/>
      <c r="AX31" s="66"/>
      <c r="AY31" s="66"/>
      <c r="AZ31" s="75"/>
      <c r="BA31" s="66"/>
      <c r="BB31" s="75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75"/>
      <c r="BV31" s="66"/>
      <c r="BW31" s="66"/>
      <c r="BX31" s="75"/>
      <c r="BY31" s="66"/>
      <c r="BZ31" s="75"/>
      <c r="CA31" s="66"/>
      <c r="CB31" s="75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75"/>
      <c r="CT31" s="66"/>
      <c r="CU31" s="66"/>
      <c r="CV31" s="66"/>
      <c r="CW31" s="66"/>
      <c r="CX31" s="66"/>
      <c r="CY31" s="75"/>
      <c r="CZ31" s="66"/>
      <c r="DA31" s="75"/>
      <c r="DB31" s="75"/>
      <c r="DC31" s="75"/>
      <c r="DD31" s="75"/>
      <c r="DE31" s="75"/>
      <c r="DF31" s="75"/>
      <c r="DG31" s="66"/>
      <c r="DH31" s="75"/>
      <c r="DI31" s="66"/>
      <c r="DJ31" s="66"/>
      <c r="DK31" s="66"/>
      <c r="DL31" s="66"/>
      <c r="DM31" s="66"/>
      <c r="DN31" s="76">
        <f t="shared" si="6"/>
        <v>350</v>
      </c>
      <c r="DO31" s="76">
        <f t="shared" si="7"/>
        <v>0</v>
      </c>
    </row>
    <row r="32" spans="1:119" ht="13.5" customHeight="1" x14ac:dyDescent="0.25">
      <c r="A32" s="80"/>
      <c r="B32" s="81"/>
      <c r="C32" s="82"/>
      <c r="D32" s="83"/>
      <c r="E32" s="83"/>
      <c r="F32" s="83"/>
      <c r="G32" s="83"/>
      <c r="H32" s="84"/>
      <c r="I32" s="81"/>
      <c r="J32" s="83"/>
      <c r="K32" s="85"/>
      <c r="L32" s="85"/>
      <c r="M32" s="86">
        <f>SUM(M31:M31)</f>
        <v>350</v>
      </c>
      <c r="N32" s="86"/>
      <c r="O32" s="85" t="s">
        <v>304</v>
      </c>
      <c r="P32" s="86"/>
      <c r="Q32" s="86"/>
      <c r="R32" s="86">
        <f t="shared" ref="R32:CC32" si="43">SUM(R31:R31)</f>
        <v>350</v>
      </c>
      <c r="S32" s="86">
        <f t="shared" si="43"/>
        <v>0</v>
      </c>
      <c r="T32" s="86">
        <f t="shared" si="43"/>
        <v>0</v>
      </c>
      <c r="U32" s="86">
        <f t="shared" si="43"/>
        <v>0</v>
      </c>
      <c r="V32" s="86">
        <f t="shared" si="43"/>
        <v>0</v>
      </c>
      <c r="W32" s="86">
        <f t="shared" si="43"/>
        <v>0</v>
      </c>
      <c r="X32" s="86">
        <f t="shared" si="43"/>
        <v>0</v>
      </c>
      <c r="Y32" s="86">
        <f t="shared" si="43"/>
        <v>0</v>
      </c>
      <c r="Z32" s="86">
        <f t="shared" si="43"/>
        <v>0</v>
      </c>
      <c r="AA32" s="86">
        <f t="shared" si="43"/>
        <v>0</v>
      </c>
      <c r="AB32" s="86">
        <f t="shared" si="43"/>
        <v>0</v>
      </c>
      <c r="AC32" s="86">
        <f t="shared" si="43"/>
        <v>0</v>
      </c>
      <c r="AD32" s="86">
        <f t="shared" si="43"/>
        <v>0</v>
      </c>
      <c r="AE32" s="86">
        <f t="shared" si="43"/>
        <v>0</v>
      </c>
      <c r="AF32" s="86">
        <f t="shared" si="43"/>
        <v>0</v>
      </c>
      <c r="AG32" s="86">
        <f t="shared" si="43"/>
        <v>0</v>
      </c>
      <c r="AH32" s="86">
        <f t="shared" si="43"/>
        <v>0</v>
      </c>
      <c r="AI32" s="86">
        <f t="shared" si="43"/>
        <v>0</v>
      </c>
      <c r="AJ32" s="86">
        <f t="shared" si="43"/>
        <v>0</v>
      </c>
      <c r="AK32" s="86">
        <f t="shared" si="43"/>
        <v>0</v>
      </c>
      <c r="AL32" s="86">
        <f t="shared" si="43"/>
        <v>0</v>
      </c>
      <c r="AM32" s="86">
        <f t="shared" si="43"/>
        <v>0</v>
      </c>
      <c r="AN32" s="86">
        <f t="shared" si="43"/>
        <v>0</v>
      </c>
      <c r="AO32" s="86">
        <f t="shared" si="43"/>
        <v>0</v>
      </c>
      <c r="AP32" s="86">
        <f t="shared" si="43"/>
        <v>0</v>
      </c>
      <c r="AQ32" s="86">
        <f t="shared" si="43"/>
        <v>0</v>
      </c>
      <c r="AR32" s="86">
        <f t="shared" si="43"/>
        <v>0</v>
      </c>
      <c r="AS32" s="86">
        <f t="shared" si="43"/>
        <v>0</v>
      </c>
      <c r="AT32" s="86">
        <f t="shared" si="43"/>
        <v>0</v>
      </c>
      <c r="AU32" s="86">
        <f t="shared" si="43"/>
        <v>0</v>
      </c>
      <c r="AV32" s="86">
        <f t="shared" si="43"/>
        <v>0</v>
      </c>
      <c r="AW32" s="86">
        <f t="shared" si="43"/>
        <v>0</v>
      </c>
      <c r="AX32" s="86">
        <f t="shared" si="43"/>
        <v>0</v>
      </c>
      <c r="AY32" s="86">
        <f t="shared" si="43"/>
        <v>0</v>
      </c>
      <c r="AZ32" s="86">
        <f t="shared" si="43"/>
        <v>0</v>
      </c>
      <c r="BA32" s="86">
        <f t="shared" si="43"/>
        <v>0</v>
      </c>
      <c r="BB32" s="86">
        <f t="shared" si="43"/>
        <v>0</v>
      </c>
      <c r="BC32" s="86">
        <f t="shared" si="43"/>
        <v>0</v>
      </c>
      <c r="BD32" s="86">
        <f t="shared" si="43"/>
        <v>0</v>
      </c>
      <c r="BE32" s="86">
        <f t="shared" si="43"/>
        <v>0</v>
      </c>
      <c r="BF32" s="86">
        <f t="shared" si="43"/>
        <v>0</v>
      </c>
      <c r="BG32" s="86">
        <f t="shared" si="43"/>
        <v>0</v>
      </c>
      <c r="BH32" s="86">
        <f t="shared" si="43"/>
        <v>0</v>
      </c>
      <c r="BI32" s="86">
        <f t="shared" si="43"/>
        <v>0</v>
      </c>
      <c r="BJ32" s="86">
        <f t="shared" si="43"/>
        <v>0</v>
      </c>
      <c r="BK32" s="86">
        <f t="shared" si="43"/>
        <v>0</v>
      </c>
      <c r="BL32" s="86">
        <f t="shared" si="43"/>
        <v>0</v>
      </c>
      <c r="BM32" s="86">
        <f t="shared" si="43"/>
        <v>0</v>
      </c>
      <c r="BN32" s="86">
        <f t="shared" si="43"/>
        <v>0</v>
      </c>
      <c r="BO32" s="86">
        <f t="shared" si="43"/>
        <v>0</v>
      </c>
      <c r="BP32" s="86">
        <f t="shared" si="43"/>
        <v>0</v>
      </c>
      <c r="BQ32" s="86">
        <f t="shared" si="43"/>
        <v>0</v>
      </c>
      <c r="BR32" s="86">
        <f t="shared" si="43"/>
        <v>0</v>
      </c>
      <c r="BS32" s="86">
        <f t="shared" si="43"/>
        <v>0</v>
      </c>
      <c r="BT32" s="86">
        <f t="shared" si="43"/>
        <v>0</v>
      </c>
      <c r="BU32" s="86">
        <f t="shared" si="43"/>
        <v>0</v>
      </c>
      <c r="BV32" s="86">
        <f t="shared" si="43"/>
        <v>0</v>
      </c>
      <c r="BW32" s="86">
        <f t="shared" si="43"/>
        <v>0</v>
      </c>
      <c r="BX32" s="86">
        <f t="shared" si="43"/>
        <v>0</v>
      </c>
      <c r="BY32" s="86">
        <f t="shared" si="43"/>
        <v>0</v>
      </c>
      <c r="BZ32" s="86">
        <f t="shared" si="43"/>
        <v>0</v>
      </c>
      <c r="CA32" s="86">
        <f t="shared" si="43"/>
        <v>0</v>
      </c>
      <c r="CB32" s="86">
        <f t="shared" si="43"/>
        <v>0</v>
      </c>
      <c r="CC32" s="86">
        <f t="shared" si="43"/>
        <v>0</v>
      </c>
      <c r="CD32" s="86">
        <f t="shared" ref="CD32:DM32" si="44">SUM(CD31:CD31)</f>
        <v>0</v>
      </c>
      <c r="CE32" s="86">
        <f t="shared" si="44"/>
        <v>0</v>
      </c>
      <c r="CF32" s="86">
        <f t="shared" si="44"/>
        <v>0</v>
      </c>
      <c r="CG32" s="86">
        <f t="shared" si="44"/>
        <v>0</v>
      </c>
      <c r="CH32" s="86">
        <f t="shared" si="44"/>
        <v>0</v>
      </c>
      <c r="CI32" s="86">
        <f t="shared" si="44"/>
        <v>0</v>
      </c>
      <c r="CJ32" s="86">
        <f t="shared" si="44"/>
        <v>0</v>
      </c>
      <c r="CK32" s="86">
        <f t="shared" si="44"/>
        <v>0</v>
      </c>
      <c r="CL32" s="86">
        <f t="shared" si="44"/>
        <v>0</v>
      </c>
      <c r="CM32" s="86">
        <f t="shared" si="44"/>
        <v>0</v>
      </c>
      <c r="CN32" s="86">
        <f t="shared" si="44"/>
        <v>0</v>
      </c>
      <c r="CO32" s="86">
        <f t="shared" si="44"/>
        <v>0</v>
      </c>
      <c r="CP32" s="86">
        <f t="shared" si="44"/>
        <v>0</v>
      </c>
      <c r="CQ32" s="86">
        <f t="shared" si="44"/>
        <v>0</v>
      </c>
      <c r="CR32" s="86">
        <f t="shared" si="44"/>
        <v>0</v>
      </c>
      <c r="CS32" s="86">
        <f t="shared" si="44"/>
        <v>0</v>
      </c>
      <c r="CT32" s="86">
        <f t="shared" si="44"/>
        <v>0</v>
      </c>
      <c r="CU32" s="86">
        <f t="shared" si="44"/>
        <v>0</v>
      </c>
      <c r="CV32" s="86">
        <f t="shared" si="44"/>
        <v>0</v>
      </c>
      <c r="CW32" s="86">
        <f t="shared" si="44"/>
        <v>0</v>
      </c>
      <c r="CX32" s="86">
        <f t="shared" si="44"/>
        <v>0</v>
      </c>
      <c r="CY32" s="86">
        <f t="shared" si="44"/>
        <v>0</v>
      </c>
      <c r="CZ32" s="86">
        <f t="shared" si="44"/>
        <v>0</v>
      </c>
      <c r="DA32" s="86">
        <f t="shared" si="44"/>
        <v>0</v>
      </c>
      <c r="DB32" s="86">
        <f t="shared" si="44"/>
        <v>0</v>
      </c>
      <c r="DC32" s="86">
        <f t="shared" si="44"/>
        <v>0</v>
      </c>
      <c r="DD32" s="86">
        <f t="shared" si="44"/>
        <v>0</v>
      </c>
      <c r="DE32" s="86">
        <f t="shared" si="44"/>
        <v>0</v>
      </c>
      <c r="DF32" s="86">
        <f t="shared" si="44"/>
        <v>0</v>
      </c>
      <c r="DG32" s="86">
        <f t="shared" si="44"/>
        <v>0</v>
      </c>
      <c r="DH32" s="86">
        <f t="shared" si="44"/>
        <v>0</v>
      </c>
      <c r="DI32" s="86">
        <f t="shared" si="44"/>
        <v>0</v>
      </c>
      <c r="DJ32" s="86">
        <f t="shared" si="44"/>
        <v>0</v>
      </c>
      <c r="DK32" s="86">
        <f t="shared" si="44"/>
        <v>0</v>
      </c>
      <c r="DL32" s="86">
        <f t="shared" si="44"/>
        <v>0</v>
      </c>
      <c r="DM32" s="86">
        <f t="shared" si="44"/>
        <v>0</v>
      </c>
      <c r="DN32" s="76">
        <f t="shared" si="6"/>
        <v>350</v>
      </c>
      <c r="DO32" s="76">
        <f t="shared" si="7"/>
        <v>0</v>
      </c>
    </row>
    <row r="33" spans="1:119" s="87" customFormat="1" ht="13.5" customHeight="1" x14ac:dyDescent="0.25">
      <c r="A33" s="64">
        <v>45901</v>
      </c>
      <c r="B33" s="65">
        <v>4153</v>
      </c>
      <c r="C33" s="65">
        <v>6740</v>
      </c>
      <c r="D33" s="66" t="s">
        <v>463</v>
      </c>
      <c r="E33" s="67" t="s">
        <v>518</v>
      </c>
      <c r="F33" s="67" t="s">
        <v>519</v>
      </c>
      <c r="G33" s="67" t="s">
        <v>520</v>
      </c>
      <c r="H33" s="68" t="s">
        <v>521</v>
      </c>
      <c r="I33" s="69" t="s">
        <v>522</v>
      </c>
      <c r="J33" s="66" t="s">
        <v>523</v>
      </c>
      <c r="K33" s="70">
        <v>2</v>
      </c>
      <c r="L33" s="70">
        <v>149</v>
      </c>
      <c r="M33" s="71">
        <f t="shared" ref="M33" si="45">K33*L33</f>
        <v>298</v>
      </c>
      <c r="N33" s="66"/>
      <c r="O33" s="72" t="s">
        <v>148</v>
      </c>
      <c r="P33" s="73">
        <f t="shared" ref="P33" si="46">M33/1.12*0.01</f>
        <v>2.6607142857142856</v>
      </c>
      <c r="Q33" s="74">
        <f t="shared" ref="Q33" si="47">M33/1.12*0.12</f>
        <v>31.928571428571427</v>
      </c>
      <c r="R33" s="75">
        <f t="shared" ref="R33" si="48">M33+P33-Q33</f>
        <v>268.73214285714283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75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75"/>
      <c r="AQ33" s="66"/>
      <c r="AR33" s="66"/>
      <c r="AS33" s="66"/>
      <c r="AT33" s="75"/>
      <c r="AU33" s="66"/>
      <c r="AV33" s="66"/>
      <c r="AW33" s="66"/>
      <c r="AX33" s="66"/>
      <c r="AY33" s="66"/>
      <c r="AZ33" s="75"/>
      <c r="BA33" s="66"/>
      <c r="BB33" s="75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75"/>
      <c r="BV33" s="66"/>
      <c r="BW33" s="66"/>
      <c r="BX33" s="75"/>
      <c r="BY33" s="66"/>
      <c r="BZ33" s="75"/>
      <c r="CA33" s="66"/>
      <c r="CB33" s="75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75"/>
      <c r="CT33" s="66"/>
      <c r="CU33" s="66"/>
      <c r="CV33" s="66"/>
      <c r="CW33" s="66"/>
      <c r="CX33" s="66"/>
      <c r="CY33" s="75"/>
      <c r="CZ33" s="66"/>
      <c r="DA33" s="75"/>
      <c r="DB33" s="75"/>
      <c r="DC33" s="75"/>
      <c r="DD33" s="75"/>
      <c r="DE33" s="75"/>
      <c r="DF33" s="75"/>
      <c r="DG33" s="66"/>
      <c r="DH33" s="75"/>
      <c r="DI33" s="66"/>
      <c r="DJ33" s="66"/>
      <c r="DK33" s="66"/>
      <c r="DL33" s="66"/>
      <c r="DM33" s="66"/>
      <c r="DN33" s="76">
        <f t="shared" si="6"/>
        <v>298</v>
      </c>
      <c r="DO33" s="76">
        <f t="shared" si="7"/>
        <v>0</v>
      </c>
    </row>
    <row r="34" spans="1:119" ht="13.5" customHeight="1" x14ac:dyDescent="0.25">
      <c r="A34" s="80"/>
      <c r="B34" s="81"/>
      <c r="C34" s="82"/>
      <c r="D34" s="83"/>
      <c r="E34" s="83"/>
      <c r="F34" s="83"/>
      <c r="G34" s="83"/>
      <c r="H34" s="84"/>
      <c r="I34" s="81"/>
      <c r="J34" s="83"/>
      <c r="K34" s="85"/>
      <c r="L34" s="85"/>
      <c r="M34" s="86">
        <f>SUM(M33:M33)</f>
        <v>298</v>
      </c>
      <c r="N34" s="86"/>
      <c r="O34" s="85" t="s">
        <v>148</v>
      </c>
      <c r="P34" s="86">
        <f t="shared" ref="P34:CA34" si="49">SUM(P33:P33)</f>
        <v>2.6607142857142856</v>
      </c>
      <c r="Q34" s="86">
        <f t="shared" si="49"/>
        <v>31.928571428571427</v>
      </c>
      <c r="R34" s="86">
        <f t="shared" si="49"/>
        <v>268.73214285714283</v>
      </c>
      <c r="S34" s="86">
        <f t="shared" si="49"/>
        <v>0</v>
      </c>
      <c r="T34" s="86">
        <f t="shared" si="49"/>
        <v>0</v>
      </c>
      <c r="U34" s="86">
        <f t="shared" si="49"/>
        <v>0</v>
      </c>
      <c r="V34" s="86">
        <f t="shared" si="49"/>
        <v>0</v>
      </c>
      <c r="W34" s="86">
        <f t="shared" si="49"/>
        <v>0</v>
      </c>
      <c r="X34" s="86">
        <f t="shared" si="49"/>
        <v>0</v>
      </c>
      <c r="Y34" s="86">
        <f t="shared" si="49"/>
        <v>0</v>
      </c>
      <c r="Z34" s="86">
        <f t="shared" si="49"/>
        <v>0</v>
      </c>
      <c r="AA34" s="86">
        <f t="shared" si="49"/>
        <v>0</v>
      </c>
      <c r="AB34" s="86">
        <f t="shared" si="49"/>
        <v>0</v>
      </c>
      <c r="AC34" s="86">
        <f t="shared" si="49"/>
        <v>0</v>
      </c>
      <c r="AD34" s="86">
        <f t="shared" si="49"/>
        <v>0</v>
      </c>
      <c r="AE34" s="86">
        <f t="shared" si="49"/>
        <v>0</v>
      </c>
      <c r="AF34" s="86">
        <f t="shared" si="49"/>
        <v>0</v>
      </c>
      <c r="AG34" s="86">
        <f t="shared" si="49"/>
        <v>0</v>
      </c>
      <c r="AH34" s="86">
        <f t="shared" si="49"/>
        <v>0</v>
      </c>
      <c r="AI34" s="86">
        <f t="shared" si="49"/>
        <v>0</v>
      </c>
      <c r="AJ34" s="86">
        <f t="shared" si="49"/>
        <v>0</v>
      </c>
      <c r="AK34" s="86">
        <f t="shared" si="49"/>
        <v>0</v>
      </c>
      <c r="AL34" s="86">
        <f t="shared" si="49"/>
        <v>0</v>
      </c>
      <c r="AM34" s="86">
        <f t="shared" si="49"/>
        <v>0</v>
      </c>
      <c r="AN34" s="86">
        <f t="shared" si="49"/>
        <v>0</v>
      </c>
      <c r="AO34" s="86">
        <f t="shared" si="49"/>
        <v>0</v>
      </c>
      <c r="AP34" s="86">
        <f t="shared" si="49"/>
        <v>0</v>
      </c>
      <c r="AQ34" s="86">
        <f t="shared" si="49"/>
        <v>0</v>
      </c>
      <c r="AR34" s="86">
        <f t="shared" si="49"/>
        <v>0</v>
      </c>
      <c r="AS34" s="86">
        <f t="shared" si="49"/>
        <v>0</v>
      </c>
      <c r="AT34" s="86">
        <f t="shared" si="49"/>
        <v>0</v>
      </c>
      <c r="AU34" s="86">
        <f t="shared" si="49"/>
        <v>0</v>
      </c>
      <c r="AV34" s="86">
        <f t="shared" si="49"/>
        <v>0</v>
      </c>
      <c r="AW34" s="86">
        <f t="shared" si="49"/>
        <v>0</v>
      </c>
      <c r="AX34" s="86">
        <f t="shared" si="49"/>
        <v>0</v>
      </c>
      <c r="AY34" s="86">
        <f t="shared" si="49"/>
        <v>0</v>
      </c>
      <c r="AZ34" s="86">
        <f t="shared" si="49"/>
        <v>0</v>
      </c>
      <c r="BA34" s="86">
        <f t="shared" si="49"/>
        <v>0</v>
      </c>
      <c r="BB34" s="86">
        <f t="shared" si="49"/>
        <v>0</v>
      </c>
      <c r="BC34" s="86">
        <f t="shared" si="49"/>
        <v>0</v>
      </c>
      <c r="BD34" s="86">
        <f t="shared" si="49"/>
        <v>0</v>
      </c>
      <c r="BE34" s="86">
        <f t="shared" si="49"/>
        <v>0</v>
      </c>
      <c r="BF34" s="86">
        <f t="shared" si="49"/>
        <v>0</v>
      </c>
      <c r="BG34" s="86">
        <f t="shared" si="49"/>
        <v>0</v>
      </c>
      <c r="BH34" s="86">
        <f t="shared" si="49"/>
        <v>0</v>
      </c>
      <c r="BI34" s="86">
        <f t="shared" si="49"/>
        <v>0</v>
      </c>
      <c r="BJ34" s="86">
        <f t="shared" si="49"/>
        <v>0</v>
      </c>
      <c r="BK34" s="86">
        <f t="shared" si="49"/>
        <v>0</v>
      </c>
      <c r="BL34" s="86">
        <f t="shared" si="49"/>
        <v>0</v>
      </c>
      <c r="BM34" s="86">
        <f t="shared" si="49"/>
        <v>0</v>
      </c>
      <c r="BN34" s="86">
        <f t="shared" si="49"/>
        <v>0</v>
      </c>
      <c r="BO34" s="86">
        <f t="shared" si="49"/>
        <v>0</v>
      </c>
      <c r="BP34" s="86">
        <f t="shared" si="49"/>
        <v>0</v>
      </c>
      <c r="BQ34" s="86">
        <f t="shared" si="49"/>
        <v>0</v>
      </c>
      <c r="BR34" s="86">
        <f t="shared" si="49"/>
        <v>0</v>
      </c>
      <c r="BS34" s="86">
        <f t="shared" si="49"/>
        <v>0</v>
      </c>
      <c r="BT34" s="86">
        <f t="shared" si="49"/>
        <v>0</v>
      </c>
      <c r="BU34" s="86">
        <f t="shared" si="49"/>
        <v>0</v>
      </c>
      <c r="BV34" s="86">
        <f t="shared" si="49"/>
        <v>0</v>
      </c>
      <c r="BW34" s="86">
        <f t="shared" si="49"/>
        <v>0</v>
      </c>
      <c r="BX34" s="86">
        <f t="shared" si="49"/>
        <v>0</v>
      </c>
      <c r="BY34" s="86">
        <f t="shared" si="49"/>
        <v>0</v>
      </c>
      <c r="BZ34" s="86">
        <f t="shared" si="49"/>
        <v>0</v>
      </c>
      <c r="CA34" s="86">
        <f t="shared" si="49"/>
        <v>0</v>
      </c>
      <c r="CB34" s="86">
        <f t="shared" ref="CB34:DM34" si="50">SUM(CB33:CB33)</f>
        <v>0</v>
      </c>
      <c r="CC34" s="86">
        <f t="shared" si="50"/>
        <v>0</v>
      </c>
      <c r="CD34" s="86">
        <f t="shared" si="50"/>
        <v>0</v>
      </c>
      <c r="CE34" s="86">
        <f t="shared" si="50"/>
        <v>0</v>
      </c>
      <c r="CF34" s="86">
        <f t="shared" si="50"/>
        <v>0</v>
      </c>
      <c r="CG34" s="86">
        <f t="shared" si="50"/>
        <v>0</v>
      </c>
      <c r="CH34" s="86">
        <f t="shared" si="50"/>
        <v>0</v>
      </c>
      <c r="CI34" s="86">
        <f t="shared" si="50"/>
        <v>0</v>
      </c>
      <c r="CJ34" s="86">
        <f t="shared" si="50"/>
        <v>0</v>
      </c>
      <c r="CK34" s="86">
        <f t="shared" si="50"/>
        <v>0</v>
      </c>
      <c r="CL34" s="86">
        <f t="shared" si="50"/>
        <v>0</v>
      </c>
      <c r="CM34" s="86">
        <f t="shared" si="50"/>
        <v>0</v>
      </c>
      <c r="CN34" s="86">
        <f t="shared" si="50"/>
        <v>0</v>
      </c>
      <c r="CO34" s="86">
        <f t="shared" si="50"/>
        <v>0</v>
      </c>
      <c r="CP34" s="86">
        <f t="shared" si="50"/>
        <v>0</v>
      </c>
      <c r="CQ34" s="86">
        <f t="shared" si="50"/>
        <v>0</v>
      </c>
      <c r="CR34" s="86">
        <f t="shared" si="50"/>
        <v>0</v>
      </c>
      <c r="CS34" s="86">
        <f t="shared" si="50"/>
        <v>0</v>
      </c>
      <c r="CT34" s="86">
        <f t="shared" si="50"/>
        <v>0</v>
      </c>
      <c r="CU34" s="86">
        <f t="shared" si="50"/>
        <v>0</v>
      </c>
      <c r="CV34" s="86">
        <f t="shared" si="50"/>
        <v>0</v>
      </c>
      <c r="CW34" s="86">
        <f t="shared" si="50"/>
        <v>0</v>
      </c>
      <c r="CX34" s="86">
        <f t="shared" si="50"/>
        <v>0</v>
      </c>
      <c r="CY34" s="86">
        <f t="shared" si="50"/>
        <v>0</v>
      </c>
      <c r="CZ34" s="86">
        <f t="shared" si="50"/>
        <v>0</v>
      </c>
      <c r="DA34" s="86">
        <f t="shared" si="50"/>
        <v>0</v>
      </c>
      <c r="DB34" s="86">
        <f t="shared" si="50"/>
        <v>0</v>
      </c>
      <c r="DC34" s="86">
        <f t="shared" si="50"/>
        <v>0</v>
      </c>
      <c r="DD34" s="86">
        <f t="shared" si="50"/>
        <v>0</v>
      </c>
      <c r="DE34" s="86">
        <f t="shared" si="50"/>
        <v>0</v>
      </c>
      <c r="DF34" s="86">
        <f t="shared" si="50"/>
        <v>0</v>
      </c>
      <c r="DG34" s="86">
        <f t="shared" si="50"/>
        <v>0</v>
      </c>
      <c r="DH34" s="86">
        <f t="shared" si="50"/>
        <v>0</v>
      </c>
      <c r="DI34" s="86">
        <f t="shared" si="50"/>
        <v>0</v>
      </c>
      <c r="DJ34" s="86">
        <f t="shared" si="50"/>
        <v>0</v>
      </c>
      <c r="DK34" s="86">
        <f t="shared" si="50"/>
        <v>0</v>
      </c>
      <c r="DL34" s="86">
        <f t="shared" si="50"/>
        <v>0</v>
      </c>
      <c r="DM34" s="86">
        <f t="shared" si="50"/>
        <v>0</v>
      </c>
      <c r="DN34" s="76">
        <f t="shared" si="6"/>
        <v>298</v>
      </c>
      <c r="DO34" s="76">
        <f t="shared" si="7"/>
        <v>0</v>
      </c>
    </row>
    <row r="35" spans="1:119" s="87" customFormat="1" ht="13.5" customHeight="1" x14ac:dyDescent="0.25">
      <c r="A35" s="64">
        <v>45901</v>
      </c>
      <c r="B35" s="65">
        <v>4153</v>
      </c>
      <c r="C35" s="65">
        <v>6741</v>
      </c>
      <c r="D35" s="66" t="s">
        <v>463</v>
      </c>
      <c r="E35" s="67" t="s">
        <v>518</v>
      </c>
      <c r="F35" s="67" t="s">
        <v>519</v>
      </c>
      <c r="G35" s="67" t="s">
        <v>520</v>
      </c>
      <c r="H35" s="68" t="s">
        <v>524</v>
      </c>
      <c r="I35" s="69" t="s">
        <v>525</v>
      </c>
      <c r="J35" s="66" t="s">
        <v>526</v>
      </c>
      <c r="K35" s="70">
        <v>5</v>
      </c>
      <c r="L35" s="70">
        <v>96</v>
      </c>
      <c r="M35" s="71">
        <f t="shared" ref="M35:M38" si="51">K35*L35</f>
        <v>480</v>
      </c>
      <c r="N35" s="66"/>
      <c r="O35" s="72" t="s">
        <v>148</v>
      </c>
      <c r="P35" s="73">
        <f t="shared" ref="P35:P38" si="52">M35/1.12*0.01</f>
        <v>4.2857142857142856</v>
      </c>
      <c r="Q35" s="74">
        <f t="shared" ref="Q35:Q38" si="53">M35/1.12*0.12</f>
        <v>51.428571428571423</v>
      </c>
      <c r="R35" s="75">
        <f t="shared" ref="R35:R38" si="54">M35+P35-Q35</f>
        <v>432.85714285714283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75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75"/>
      <c r="AQ35" s="66"/>
      <c r="AR35" s="66"/>
      <c r="AS35" s="66"/>
      <c r="AT35" s="75"/>
      <c r="AU35" s="66"/>
      <c r="AV35" s="66"/>
      <c r="AW35" s="66"/>
      <c r="AX35" s="66"/>
      <c r="AY35" s="66"/>
      <c r="AZ35" s="75"/>
      <c r="BA35" s="66"/>
      <c r="BB35" s="75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75"/>
      <c r="BV35" s="66"/>
      <c r="BW35" s="66"/>
      <c r="BX35" s="75"/>
      <c r="BY35" s="66"/>
      <c r="BZ35" s="75"/>
      <c r="CA35" s="66"/>
      <c r="CB35" s="75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75"/>
      <c r="CT35" s="66"/>
      <c r="CU35" s="66"/>
      <c r="CV35" s="66"/>
      <c r="CW35" s="66"/>
      <c r="CX35" s="66"/>
      <c r="CY35" s="75"/>
      <c r="CZ35" s="66"/>
      <c r="DA35" s="75"/>
      <c r="DB35" s="75"/>
      <c r="DC35" s="75"/>
      <c r="DD35" s="75"/>
      <c r="DE35" s="75"/>
      <c r="DF35" s="75"/>
      <c r="DG35" s="66"/>
      <c r="DH35" s="75"/>
      <c r="DI35" s="66"/>
      <c r="DJ35" s="66"/>
      <c r="DK35" s="66"/>
      <c r="DL35" s="66"/>
      <c r="DM35" s="66"/>
      <c r="DN35" s="76">
        <f t="shared" si="6"/>
        <v>480</v>
      </c>
      <c r="DO35" s="76">
        <f t="shared" si="7"/>
        <v>0</v>
      </c>
    </row>
    <row r="36" spans="1:119" ht="13.5" customHeight="1" x14ac:dyDescent="0.25">
      <c r="A36" s="64"/>
      <c r="B36" s="65"/>
      <c r="C36" s="65"/>
      <c r="D36" s="66"/>
      <c r="E36" s="77"/>
      <c r="F36" s="78"/>
      <c r="G36" s="79"/>
      <c r="H36" s="68"/>
      <c r="I36" s="69"/>
      <c r="J36" s="66" t="s">
        <v>527</v>
      </c>
      <c r="K36" s="70">
        <v>1</v>
      </c>
      <c r="L36" s="70">
        <v>85</v>
      </c>
      <c r="M36" s="71">
        <f t="shared" si="51"/>
        <v>85</v>
      </c>
      <c r="N36" s="66"/>
      <c r="O36" s="72" t="s">
        <v>148</v>
      </c>
      <c r="P36" s="73">
        <f t="shared" si="52"/>
        <v>0.7589285714285714</v>
      </c>
      <c r="Q36" s="74">
        <f t="shared" si="53"/>
        <v>9.1071428571428559</v>
      </c>
      <c r="R36" s="75">
        <f t="shared" si="54"/>
        <v>76.651785714285708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75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75"/>
      <c r="AQ36" s="66"/>
      <c r="AR36" s="66"/>
      <c r="AS36" s="66"/>
      <c r="AT36" s="75"/>
      <c r="AU36" s="66"/>
      <c r="AV36" s="66"/>
      <c r="AW36" s="66"/>
      <c r="AX36" s="66"/>
      <c r="AY36" s="66"/>
      <c r="AZ36" s="75"/>
      <c r="BA36" s="66"/>
      <c r="BB36" s="75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75"/>
      <c r="BV36" s="66"/>
      <c r="BW36" s="66"/>
      <c r="BX36" s="75"/>
      <c r="BY36" s="66"/>
      <c r="BZ36" s="75"/>
      <c r="CA36" s="66"/>
      <c r="CB36" s="75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75"/>
      <c r="CT36" s="66"/>
      <c r="CU36" s="66"/>
      <c r="CV36" s="66"/>
      <c r="CW36" s="66"/>
      <c r="CX36" s="66"/>
      <c r="CY36" s="75"/>
      <c r="CZ36" s="66"/>
      <c r="DA36" s="75"/>
      <c r="DB36" s="75"/>
      <c r="DC36" s="75"/>
      <c r="DD36" s="75"/>
      <c r="DE36" s="75"/>
      <c r="DF36" s="75"/>
      <c r="DG36" s="66"/>
      <c r="DH36" s="75"/>
      <c r="DI36" s="66"/>
      <c r="DJ36" s="66"/>
      <c r="DK36" s="66"/>
      <c r="DL36" s="66"/>
      <c r="DM36" s="66"/>
      <c r="DN36" s="76">
        <f t="shared" si="6"/>
        <v>85</v>
      </c>
      <c r="DO36" s="76">
        <f t="shared" si="7"/>
        <v>0</v>
      </c>
    </row>
    <row r="37" spans="1:119" s="87" customFormat="1" ht="13.5" customHeight="1" x14ac:dyDescent="0.25">
      <c r="A37" s="64"/>
      <c r="B37" s="65"/>
      <c r="C37" s="65"/>
      <c r="D37" s="66"/>
      <c r="E37" s="77"/>
      <c r="F37" s="78"/>
      <c r="G37" s="79"/>
      <c r="H37" s="68"/>
      <c r="I37" s="69"/>
      <c r="J37" s="66" t="s">
        <v>528</v>
      </c>
      <c r="K37" s="70">
        <v>9</v>
      </c>
      <c r="L37" s="70">
        <v>85</v>
      </c>
      <c r="M37" s="71">
        <f t="shared" si="51"/>
        <v>765</v>
      </c>
      <c r="N37" s="66"/>
      <c r="O37" s="72" t="s">
        <v>148</v>
      </c>
      <c r="P37" s="73">
        <f t="shared" si="52"/>
        <v>6.8303571428571423</v>
      </c>
      <c r="Q37" s="74">
        <f t="shared" si="53"/>
        <v>81.964285714285708</v>
      </c>
      <c r="R37" s="75">
        <f t="shared" si="54"/>
        <v>689.86607142857144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75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75"/>
      <c r="AQ37" s="66"/>
      <c r="AR37" s="66"/>
      <c r="AS37" s="66"/>
      <c r="AT37" s="75"/>
      <c r="AU37" s="66"/>
      <c r="AV37" s="66"/>
      <c r="AW37" s="66"/>
      <c r="AX37" s="66"/>
      <c r="AY37" s="66"/>
      <c r="AZ37" s="75"/>
      <c r="BA37" s="66"/>
      <c r="BB37" s="75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75"/>
      <c r="BV37" s="66"/>
      <c r="BW37" s="66"/>
      <c r="BX37" s="75"/>
      <c r="BY37" s="66"/>
      <c r="BZ37" s="75"/>
      <c r="CA37" s="66"/>
      <c r="CB37" s="75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75"/>
      <c r="CT37" s="66"/>
      <c r="CU37" s="66"/>
      <c r="CV37" s="66"/>
      <c r="CW37" s="66"/>
      <c r="CX37" s="66"/>
      <c r="CY37" s="75"/>
      <c r="CZ37" s="66"/>
      <c r="DA37" s="75"/>
      <c r="DB37" s="75"/>
      <c r="DC37" s="75"/>
      <c r="DD37" s="75"/>
      <c r="DE37" s="75"/>
      <c r="DF37" s="75"/>
      <c r="DG37" s="66"/>
      <c r="DH37" s="75"/>
      <c r="DI37" s="66"/>
      <c r="DJ37" s="66"/>
      <c r="DK37" s="66"/>
      <c r="DL37" s="66"/>
      <c r="DM37" s="66"/>
      <c r="DN37" s="76">
        <f t="shared" si="6"/>
        <v>765</v>
      </c>
      <c r="DO37" s="76">
        <f t="shared" si="7"/>
        <v>0</v>
      </c>
    </row>
    <row r="38" spans="1:119" ht="13.5" customHeight="1" x14ac:dyDescent="0.25">
      <c r="A38" s="64"/>
      <c r="B38" s="65"/>
      <c r="C38" s="65"/>
      <c r="D38" s="66"/>
      <c r="E38" s="77"/>
      <c r="F38" s="78"/>
      <c r="G38" s="79"/>
      <c r="H38" s="68"/>
      <c r="I38" s="69"/>
      <c r="J38" s="66" t="s">
        <v>529</v>
      </c>
      <c r="K38" s="70">
        <v>3</v>
      </c>
      <c r="L38" s="70">
        <v>149</v>
      </c>
      <c r="M38" s="71">
        <f t="shared" si="51"/>
        <v>447</v>
      </c>
      <c r="N38" s="66"/>
      <c r="O38" s="72" t="s">
        <v>148</v>
      </c>
      <c r="P38" s="73">
        <f t="shared" si="52"/>
        <v>3.9910714285714284</v>
      </c>
      <c r="Q38" s="74">
        <f t="shared" si="53"/>
        <v>47.892857142857139</v>
      </c>
      <c r="R38" s="75">
        <f t="shared" si="54"/>
        <v>403.09821428571433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75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75"/>
      <c r="AQ38" s="66"/>
      <c r="AR38" s="66"/>
      <c r="AS38" s="66"/>
      <c r="AT38" s="75"/>
      <c r="AU38" s="66"/>
      <c r="AV38" s="66"/>
      <c r="AW38" s="66"/>
      <c r="AX38" s="66"/>
      <c r="AY38" s="66"/>
      <c r="AZ38" s="75"/>
      <c r="BA38" s="66"/>
      <c r="BB38" s="75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75"/>
      <c r="BV38" s="66"/>
      <c r="BW38" s="66"/>
      <c r="BX38" s="75"/>
      <c r="BY38" s="66"/>
      <c r="BZ38" s="75"/>
      <c r="CA38" s="66"/>
      <c r="CB38" s="75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75"/>
      <c r="CT38" s="66"/>
      <c r="CU38" s="66"/>
      <c r="CV38" s="66"/>
      <c r="CW38" s="66"/>
      <c r="CX38" s="66"/>
      <c r="CY38" s="75"/>
      <c r="CZ38" s="66"/>
      <c r="DA38" s="75"/>
      <c r="DB38" s="75"/>
      <c r="DC38" s="75"/>
      <c r="DD38" s="75"/>
      <c r="DE38" s="75"/>
      <c r="DF38" s="75"/>
      <c r="DG38" s="66"/>
      <c r="DH38" s="75"/>
      <c r="DI38" s="66"/>
      <c r="DJ38" s="66"/>
      <c r="DK38" s="66"/>
      <c r="DL38" s="66"/>
      <c r="DM38" s="66"/>
      <c r="DN38" s="76">
        <f t="shared" si="6"/>
        <v>447</v>
      </c>
      <c r="DO38" s="76">
        <f t="shared" si="7"/>
        <v>0</v>
      </c>
    </row>
    <row r="39" spans="1:119" s="87" customFormat="1" ht="13.5" customHeight="1" x14ac:dyDescent="0.25">
      <c r="A39" s="80"/>
      <c r="B39" s="81"/>
      <c r="C39" s="82"/>
      <c r="D39" s="83"/>
      <c r="E39" s="83"/>
      <c r="F39" s="83"/>
      <c r="G39" s="83"/>
      <c r="H39" s="84"/>
      <c r="I39" s="81"/>
      <c r="J39" s="83"/>
      <c r="K39" s="85"/>
      <c r="L39" s="85"/>
      <c r="M39" s="86">
        <f>SUM(M35:M38)</f>
        <v>1777</v>
      </c>
      <c r="N39" s="86"/>
      <c r="O39" s="85" t="s">
        <v>148</v>
      </c>
      <c r="P39" s="86">
        <f t="shared" ref="P39:CA39" si="55">SUM(P35:P38)</f>
        <v>15.866071428571429</v>
      </c>
      <c r="Q39" s="86">
        <f t="shared" si="55"/>
        <v>190.39285714285714</v>
      </c>
      <c r="R39" s="86">
        <f t="shared" si="55"/>
        <v>1602.4732142857142</v>
      </c>
      <c r="S39" s="86">
        <f t="shared" si="55"/>
        <v>0</v>
      </c>
      <c r="T39" s="86">
        <f t="shared" si="55"/>
        <v>0</v>
      </c>
      <c r="U39" s="86">
        <f t="shared" si="55"/>
        <v>0</v>
      </c>
      <c r="V39" s="86">
        <f t="shared" si="55"/>
        <v>0</v>
      </c>
      <c r="W39" s="86">
        <f t="shared" si="55"/>
        <v>0</v>
      </c>
      <c r="X39" s="86">
        <f t="shared" si="55"/>
        <v>0</v>
      </c>
      <c r="Y39" s="86">
        <f t="shared" si="55"/>
        <v>0</v>
      </c>
      <c r="Z39" s="86">
        <f t="shared" si="55"/>
        <v>0</v>
      </c>
      <c r="AA39" s="86">
        <f t="shared" si="55"/>
        <v>0</v>
      </c>
      <c r="AB39" s="86">
        <f t="shared" si="55"/>
        <v>0</v>
      </c>
      <c r="AC39" s="86">
        <f t="shared" si="55"/>
        <v>0</v>
      </c>
      <c r="AD39" s="86">
        <f t="shared" si="55"/>
        <v>0</v>
      </c>
      <c r="AE39" s="86">
        <f t="shared" si="55"/>
        <v>0</v>
      </c>
      <c r="AF39" s="86">
        <f t="shared" si="55"/>
        <v>0</v>
      </c>
      <c r="AG39" s="86">
        <f t="shared" si="55"/>
        <v>0</v>
      </c>
      <c r="AH39" s="86">
        <f t="shared" si="55"/>
        <v>0</v>
      </c>
      <c r="AI39" s="86">
        <f t="shared" si="55"/>
        <v>0</v>
      </c>
      <c r="AJ39" s="86">
        <f t="shared" si="55"/>
        <v>0</v>
      </c>
      <c r="AK39" s="86">
        <f t="shared" si="55"/>
        <v>0</v>
      </c>
      <c r="AL39" s="86">
        <f t="shared" si="55"/>
        <v>0</v>
      </c>
      <c r="AM39" s="86">
        <f t="shared" si="55"/>
        <v>0</v>
      </c>
      <c r="AN39" s="86">
        <f t="shared" si="55"/>
        <v>0</v>
      </c>
      <c r="AO39" s="86">
        <f t="shared" si="55"/>
        <v>0</v>
      </c>
      <c r="AP39" s="86">
        <f t="shared" si="55"/>
        <v>0</v>
      </c>
      <c r="AQ39" s="86">
        <f t="shared" si="55"/>
        <v>0</v>
      </c>
      <c r="AR39" s="86">
        <f t="shared" si="55"/>
        <v>0</v>
      </c>
      <c r="AS39" s="86">
        <f t="shared" si="55"/>
        <v>0</v>
      </c>
      <c r="AT39" s="86">
        <f t="shared" si="55"/>
        <v>0</v>
      </c>
      <c r="AU39" s="86">
        <f t="shared" si="55"/>
        <v>0</v>
      </c>
      <c r="AV39" s="86">
        <f t="shared" si="55"/>
        <v>0</v>
      </c>
      <c r="AW39" s="86">
        <f t="shared" si="55"/>
        <v>0</v>
      </c>
      <c r="AX39" s="86">
        <f t="shared" si="55"/>
        <v>0</v>
      </c>
      <c r="AY39" s="86">
        <f t="shared" si="55"/>
        <v>0</v>
      </c>
      <c r="AZ39" s="86">
        <f t="shared" si="55"/>
        <v>0</v>
      </c>
      <c r="BA39" s="86">
        <f t="shared" si="55"/>
        <v>0</v>
      </c>
      <c r="BB39" s="86">
        <f t="shared" si="55"/>
        <v>0</v>
      </c>
      <c r="BC39" s="86">
        <f t="shared" si="55"/>
        <v>0</v>
      </c>
      <c r="BD39" s="86">
        <f t="shared" si="55"/>
        <v>0</v>
      </c>
      <c r="BE39" s="86">
        <f t="shared" si="55"/>
        <v>0</v>
      </c>
      <c r="BF39" s="86">
        <f t="shared" si="55"/>
        <v>0</v>
      </c>
      <c r="BG39" s="86">
        <f t="shared" si="55"/>
        <v>0</v>
      </c>
      <c r="BH39" s="86">
        <f t="shared" si="55"/>
        <v>0</v>
      </c>
      <c r="BI39" s="86">
        <f t="shared" si="55"/>
        <v>0</v>
      </c>
      <c r="BJ39" s="86">
        <f t="shared" si="55"/>
        <v>0</v>
      </c>
      <c r="BK39" s="86">
        <f t="shared" si="55"/>
        <v>0</v>
      </c>
      <c r="BL39" s="86">
        <f t="shared" si="55"/>
        <v>0</v>
      </c>
      <c r="BM39" s="86">
        <f t="shared" si="55"/>
        <v>0</v>
      </c>
      <c r="BN39" s="86">
        <f t="shared" si="55"/>
        <v>0</v>
      </c>
      <c r="BO39" s="86">
        <f t="shared" si="55"/>
        <v>0</v>
      </c>
      <c r="BP39" s="86">
        <f t="shared" si="55"/>
        <v>0</v>
      </c>
      <c r="BQ39" s="86">
        <f t="shared" si="55"/>
        <v>0</v>
      </c>
      <c r="BR39" s="86">
        <f t="shared" si="55"/>
        <v>0</v>
      </c>
      <c r="BS39" s="86">
        <f t="shared" si="55"/>
        <v>0</v>
      </c>
      <c r="BT39" s="86">
        <f t="shared" si="55"/>
        <v>0</v>
      </c>
      <c r="BU39" s="86">
        <f t="shared" si="55"/>
        <v>0</v>
      </c>
      <c r="BV39" s="86">
        <f t="shared" si="55"/>
        <v>0</v>
      </c>
      <c r="BW39" s="86">
        <f t="shared" si="55"/>
        <v>0</v>
      </c>
      <c r="BX39" s="86">
        <f t="shared" si="55"/>
        <v>0</v>
      </c>
      <c r="BY39" s="86">
        <f t="shared" si="55"/>
        <v>0</v>
      </c>
      <c r="BZ39" s="86">
        <f t="shared" si="55"/>
        <v>0</v>
      </c>
      <c r="CA39" s="86">
        <f t="shared" si="55"/>
        <v>0</v>
      </c>
      <c r="CB39" s="86">
        <f t="shared" ref="CB39:DM39" si="56">SUM(CB35:CB38)</f>
        <v>0</v>
      </c>
      <c r="CC39" s="86">
        <f t="shared" si="56"/>
        <v>0</v>
      </c>
      <c r="CD39" s="86">
        <f t="shared" si="56"/>
        <v>0</v>
      </c>
      <c r="CE39" s="86">
        <f t="shared" si="56"/>
        <v>0</v>
      </c>
      <c r="CF39" s="86">
        <f t="shared" si="56"/>
        <v>0</v>
      </c>
      <c r="CG39" s="86">
        <f t="shared" si="56"/>
        <v>0</v>
      </c>
      <c r="CH39" s="86">
        <f t="shared" si="56"/>
        <v>0</v>
      </c>
      <c r="CI39" s="86">
        <f t="shared" si="56"/>
        <v>0</v>
      </c>
      <c r="CJ39" s="86">
        <f t="shared" si="56"/>
        <v>0</v>
      </c>
      <c r="CK39" s="86">
        <f t="shared" si="56"/>
        <v>0</v>
      </c>
      <c r="CL39" s="86">
        <f t="shared" si="56"/>
        <v>0</v>
      </c>
      <c r="CM39" s="86">
        <f t="shared" si="56"/>
        <v>0</v>
      </c>
      <c r="CN39" s="86">
        <f t="shared" si="56"/>
        <v>0</v>
      </c>
      <c r="CO39" s="86">
        <f t="shared" si="56"/>
        <v>0</v>
      </c>
      <c r="CP39" s="86">
        <f t="shared" si="56"/>
        <v>0</v>
      </c>
      <c r="CQ39" s="86">
        <f t="shared" si="56"/>
        <v>0</v>
      </c>
      <c r="CR39" s="86">
        <f t="shared" si="56"/>
        <v>0</v>
      </c>
      <c r="CS39" s="86">
        <f t="shared" si="56"/>
        <v>0</v>
      </c>
      <c r="CT39" s="86">
        <f t="shared" si="56"/>
        <v>0</v>
      </c>
      <c r="CU39" s="86">
        <f t="shared" si="56"/>
        <v>0</v>
      </c>
      <c r="CV39" s="86">
        <f t="shared" si="56"/>
        <v>0</v>
      </c>
      <c r="CW39" s="86">
        <f t="shared" si="56"/>
        <v>0</v>
      </c>
      <c r="CX39" s="86">
        <f t="shared" si="56"/>
        <v>0</v>
      </c>
      <c r="CY39" s="86">
        <f t="shared" si="56"/>
        <v>0</v>
      </c>
      <c r="CZ39" s="86">
        <f t="shared" si="56"/>
        <v>0</v>
      </c>
      <c r="DA39" s="86">
        <f t="shared" si="56"/>
        <v>0</v>
      </c>
      <c r="DB39" s="86">
        <f t="shared" si="56"/>
        <v>0</v>
      </c>
      <c r="DC39" s="86">
        <f t="shared" si="56"/>
        <v>0</v>
      </c>
      <c r="DD39" s="86">
        <f t="shared" si="56"/>
        <v>0</v>
      </c>
      <c r="DE39" s="86">
        <f t="shared" si="56"/>
        <v>0</v>
      </c>
      <c r="DF39" s="86">
        <f t="shared" si="56"/>
        <v>0</v>
      </c>
      <c r="DG39" s="86">
        <f t="shared" si="56"/>
        <v>0</v>
      </c>
      <c r="DH39" s="86">
        <f t="shared" si="56"/>
        <v>0</v>
      </c>
      <c r="DI39" s="86">
        <f t="shared" si="56"/>
        <v>0</v>
      </c>
      <c r="DJ39" s="86">
        <f t="shared" si="56"/>
        <v>0</v>
      </c>
      <c r="DK39" s="86">
        <f t="shared" si="56"/>
        <v>0</v>
      </c>
      <c r="DL39" s="86">
        <f t="shared" si="56"/>
        <v>0</v>
      </c>
      <c r="DM39" s="86">
        <f t="shared" si="56"/>
        <v>0</v>
      </c>
      <c r="DN39" s="76">
        <f t="shared" si="6"/>
        <v>1777</v>
      </c>
      <c r="DO39" s="76">
        <f t="shared" si="7"/>
        <v>0</v>
      </c>
    </row>
    <row r="40" spans="1:119" ht="18.75" customHeight="1" x14ac:dyDescent="0.25">
      <c r="A40" s="64">
        <v>45901</v>
      </c>
      <c r="B40" s="65">
        <v>4153</v>
      </c>
      <c r="C40" s="65">
        <v>6742</v>
      </c>
      <c r="D40" s="66" t="s">
        <v>463</v>
      </c>
      <c r="E40" s="67" t="s">
        <v>530</v>
      </c>
      <c r="F40" s="67" t="s">
        <v>490</v>
      </c>
      <c r="G40" s="67" t="s">
        <v>531</v>
      </c>
      <c r="H40" s="68" t="s">
        <v>532</v>
      </c>
      <c r="I40" s="69" t="s">
        <v>533</v>
      </c>
      <c r="J40" s="66" t="s">
        <v>534</v>
      </c>
      <c r="K40" s="70">
        <v>5</v>
      </c>
      <c r="L40" s="70">
        <v>97.95</v>
      </c>
      <c r="M40" s="71">
        <f t="shared" ref="M40:M54" si="57">K40*L40</f>
        <v>489.75</v>
      </c>
      <c r="N40" s="66"/>
      <c r="O40" s="72" t="s">
        <v>148</v>
      </c>
      <c r="P40" s="73">
        <f t="shared" ref="P40:P54" si="58">M40/1.12*0.01</f>
        <v>4.3727678571428568</v>
      </c>
      <c r="Q40" s="74">
        <f t="shared" ref="Q40:Q54" si="59">M40/1.12*0.12</f>
        <v>52.473214285714278</v>
      </c>
      <c r="R40" s="75">
        <f t="shared" ref="R40:R54" si="60">M40+P40-Q40</f>
        <v>441.64955357142856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75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75"/>
      <c r="AQ40" s="66"/>
      <c r="AR40" s="66"/>
      <c r="AS40" s="66"/>
      <c r="AT40" s="75"/>
      <c r="AU40" s="66"/>
      <c r="AV40" s="66"/>
      <c r="AW40" s="66"/>
      <c r="AX40" s="66"/>
      <c r="AY40" s="66"/>
      <c r="AZ40" s="75"/>
      <c r="BA40" s="66"/>
      <c r="BB40" s="75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75"/>
      <c r="BV40" s="66"/>
      <c r="BW40" s="66"/>
      <c r="BX40" s="75"/>
      <c r="BY40" s="66"/>
      <c r="BZ40" s="75"/>
      <c r="CA40" s="66"/>
      <c r="CB40" s="75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75"/>
      <c r="CT40" s="66"/>
      <c r="CU40" s="66"/>
      <c r="CV40" s="66"/>
      <c r="CW40" s="66"/>
      <c r="CX40" s="66"/>
      <c r="CY40" s="75"/>
      <c r="CZ40" s="66"/>
      <c r="DA40" s="75"/>
      <c r="DB40" s="75"/>
      <c r="DC40" s="75"/>
      <c r="DD40" s="75"/>
      <c r="DE40" s="75"/>
      <c r="DF40" s="75"/>
      <c r="DG40" s="66"/>
      <c r="DH40" s="75"/>
      <c r="DI40" s="66"/>
      <c r="DJ40" s="66"/>
      <c r="DK40" s="66"/>
      <c r="DL40" s="66"/>
      <c r="DM40" s="66"/>
      <c r="DN40" s="76">
        <f t="shared" si="6"/>
        <v>489.75</v>
      </c>
      <c r="DO40" s="76">
        <f t="shared" si="7"/>
        <v>0</v>
      </c>
    </row>
    <row r="41" spans="1:119" s="136" customFormat="1" ht="12.75" customHeight="1" x14ac:dyDescent="0.25">
      <c r="A41" s="64"/>
      <c r="B41" s="65"/>
      <c r="C41" s="65"/>
      <c r="D41" s="66"/>
      <c r="E41" s="67"/>
      <c r="F41" s="67"/>
      <c r="G41" s="67"/>
      <c r="H41" s="68"/>
      <c r="I41" s="69"/>
      <c r="J41" s="66" t="s">
        <v>535</v>
      </c>
      <c r="K41" s="70">
        <v>4</v>
      </c>
      <c r="L41" s="70">
        <v>105</v>
      </c>
      <c r="M41" s="71">
        <f t="shared" si="57"/>
        <v>420</v>
      </c>
      <c r="N41" s="66"/>
      <c r="O41" s="72" t="s">
        <v>148</v>
      </c>
      <c r="P41" s="73">
        <f t="shared" si="58"/>
        <v>3.7499999999999996</v>
      </c>
      <c r="Q41" s="74">
        <f t="shared" si="59"/>
        <v>44.999999999999993</v>
      </c>
      <c r="R41" s="75">
        <f t="shared" si="60"/>
        <v>378.75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75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75"/>
      <c r="AQ41" s="66"/>
      <c r="AR41" s="66"/>
      <c r="AS41" s="66"/>
      <c r="AT41" s="75"/>
      <c r="AU41" s="66"/>
      <c r="AV41" s="66"/>
      <c r="AW41" s="66"/>
      <c r="AX41" s="66"/>
      <c r="AY41" s="66"/>
      <c r="AZ41" s="75"/>
      <c r="BA41" s="66"/>
      <c r="BB41" s="75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75"/>
      <c r="BV41" s="66"/>
      <c r="BW41" s="66"/>
      <c r="BX41" s="75"/>
      <c r="BY41" s="66"/>
      <c r="BZ41" s="75"/>
      <c r="CA41" s="66"/>
      <c r="CB41" s="75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75"/>
      <c r="CT41" s="66"/>
      <c r="CU41" s="66"/>
      <c r="CV41" s="66"/>
      <c r="CW41" s="66"/>
      <c r="CX41" s="66"/>
      <c r="CY41" s="75"/>
      <c r="CZ41" s="66"/>
      <c r="DA41" s="75"/>
      <c r="DB41" s="75"/>
      <c r="DC41" s="75"/>
      <c r="DD41" s="75"/>
      <c r="DE41" s="75"/>
      <c r="DF41" s="75"/>
      <c r="DG41" s="66"/>
      <c r="DH41" s="75"/>
      <c r="DI41" s="66"/>
      <c r="DJ41" s="66"/>
      <c r="DK41" s="66"/>
      <c r="DL41" s="66"/>
      <c r="DM41" s="66"/>
      <c r="DN41" s="76">
        <f t="shared" si="6"/>
        <v>420</v>
      </c>
      <c r="DO41" s="76">
        <f t="shared" si="7"/>
        <v>0</v>
      </c>
    </row>
    <row r="42" spans="1:119" ht="13.5" customHeight="1" x14ac:dyDescent="0.25">
      <c r="A42" s="64"/>
      <c r="B42" s="65"/>
      <c r="C42" s="65"/>
      <c r="D42" s="66"/>
      <c r="E42" s="67"/>
      <c r="F42" s="67"/>
      <c r="G42" s="67"/>
      <c r="H42" s="68"/>
      <c r="I42" s="69"/>
      <c r="J42" s="66" t="s">
        <v>536</v>
      </c>
      <c r="K42" s="70">
        <v>5</v>
      </c>
      <c r="L42" s="70">
        <v>407</v>
      </c>
      <c r="M42" s="71">
        <f t="shared" si="57"/>
        <v>2035</v>
      </c>
      <c r="N42" s="66"/>
      <c r="O42" s="72" t="s">
        <v>148</v>
      </c>
      <c r="P42" s="73">
        <f t="shared" si="58"/>
        <v>18.169642857142858</v>
      </c>
      <c r="Q42" s="74">
        <f t="shared" si="59"/>
        <v>218.03571428571425</v>
      </c>
      <c r="R42" s="75">
        <f t="shared" si="60"/>
        <v>1835.1339285714284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75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75"/>
      <c r="AQ42" s="66"/>
      <c r="AR42" s="66"/>
      <c r="AS42" s="66"/>
      <c r="AT42" s="75"/>
      <c r="AU42" s="66"/>
      <c r="AV42" s="66"/>
      <c r="AW42" s="66"/>
      <c r="AX42" s="66"/>
      <c r="AY42" s="66"/>
      <c r="AZ42" s="75"/>
      <c r="BA42" s="66"/>
      <c r="BB42" s="75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75"/>
      <c r="BV42" s="66"/>
      <c r="BW42" s="66"/>
      <c r="BX42" s="75"/>
      <c r="BY42" s="66"/>
      <c r="BZ42" s="75"/>
      <c r="CA42" s="66"/>
      <c r="CB42" s="75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75"/>
      <c r="CT42" s="66"/>
      <c r="CU42" s="66"/>
      <c r="CV42" s="66"/>
      <c r="CW42" s="66"/>
      <c r="CX42" s="66"/>
      <c r="CY42" s="75"/>
      <c r="CZ42" s="66"/>
      <c r="DA42" s="75"/>
      <c r="DB42" s="75"/>
      <c r="DC42" s="75"/>
      <c r="DD42" s="75"/>
      <c r="DE42" s="75"/>
      <c r="DF42" s="75"/>
      <c r="DG42" s="66"/>
      <c r="DH42" s="75"/>
      <c r="DI42" s="66"/>
      <c r="DJ42" s="66"/>
      <c r="DK42" s="66"/>
      <c r="DL42" s="66"/>
      <c r="DM42" s="66"/>
      <c r="DN42" s="76">
        <f t="shared" si="6"/>
        <v>2034.9999999999998</v>
      </c>
      <c r="DO42" s="76">
        <f t="shared" si="7"/>
        <v>0</v>
      </c>
    </row>
    <row r="43" spans="1:119" s="136" customFormat="1" ht="13.5" customHeight="1" x14ac:dyDescent="0.25">
      <c r="A43" s="64"/>
      <c r="B43" s="65"/>
      <c r="C43" s="65"/>
      <c r="D43" s="66"/>
      <c r="E43" s="67"/>
      <c r="F43" s="67"/>
      <c r="G43" s="67"/>
      <c r="H43" s="68"/>
      <c r="I43" s="69"/>
      <c r="J43" s="66" t="s">
        <v>537</v>
      </c>
      <c r="K43" s="70">
        <v>1</v>
      </c>
      <c r="L43" s="70">
        <v>86.5</v>
      </c>
      <c r="M43" s="71">
        <f t="shared" si="57"/>
        <v>86.5</v>
      </c>
      <c r="N43" s="66"/>
      <c r="O43" s="72" t="s">
        <v>148</v>
      </c>
      <c r="P43" s="73">
        <f t="shared" si="58"/>
        <v>0.77232142857142849</v>
      </c>
      <c r="Q43" s="74">
        <f t="shared" si="59"/>
        <v>9.2678571428571406</v>
      </c>
      <c r="R43" s="75">
        <f t="shared" si="60"/>
        <v>78.004464285714292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75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75"/>
      <c r="AQ43" s="66"/>
      <c r="AR43" s="66"/>
      <c r="AS43" s="66"/>
      <c r="AT43" s="75"/>
      <c r="AU43" s="66"/>
      <c r="AV43" s="66"/>
      <c r="AW43" s="66"/>
      <c r="AX43" s="66"/>
      <c r="AY43" s="66"/>
      <c r="AZ43" s="75"/>
      <c r="BA43" s="66"/>
      <c r="BB43" s="75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75"/>
      <c r="BV43" s="66"/>
      <c r="BW43" s="66"/>
      <c r="BX43" s="75"/>
      <c r="BY43" s="66"/>
      <c r="BZ43" s="75"/>
      <c r="CA43" s="66"/>
      <c r="CB43" s="75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75"/>
      <c r="CT43" s="66"/>
      <c r="CU43" s="66"/>
      <c r="CV43" s="66"/>
      <c r="CW43" s="66"/>
      <c r="CX43" s="66"/>
      <c r="CY43" s="75"/>
      <c r="CZ43" s="66"/>
      <c r="DA43" s="75"/>
      <c r="DB43" s="75"/>
      <c r="DC43" s="75"/>
      <c r="DD43" s="75"/>
      <c r="DE43" s="75"/>
      <c r="DF43" s="75"/>
      <c r="DG43" s="66"/>
      <c r="DH43" s="75"/>
      <c r="DI43" s="66"/>
      <c r="DJ43" s="66"/>
      <c r="DK43" s="66"/>
      <c r="DL43" s="66"/>
      <c r="DM43" s="66"/>
      <c r="DN43" s="76">
        <f t="shared" si="6"/>
        <v>86.5</v>
      </c>
      <c r="DO43" s="76">
        <f t="shared" si="7"/>
        <v>0</v>
      </c>
    </row>
    <row r="44" spans="1:119" ht="13.5" customHeight="1" x14ac:dyDescent="0.25">
      <c r="A44" s="64"/>
      <c r="B44" s="65"/>
      <c r="C44" s="65"/>
      <c r="D44" s="66"/>
      <c r="E44" s="67"/>
      <c r="F44" s="67"/>
      <c r="G44" s="67"/>
      <c r="H44" s="68"/>
      <c r="I44" s="69"/>
      <c r="J44" s="66" t="s">
        <v>538</v>
      </c>
      <c r="K44" s="70">
        <v>8</v>
      </c>
      <c r="L44" s="70">
        <v>51.8</v>
      </c>
      <c r="M44" s="71">
        <f t="shared" si="57"/>
        <v>414.4</v>
      </c>
      <c r="N44" s="66"/>
      <c r="O44" s="72" t="s">
        <v>304</v>
      </c>
      <c r="P44" s="73">
        <f>M44*0.01</f>
        <v>4.1440000000000001</v>
      </c>
      <c r="Q44" s="74"/>
      <c r="R44" s="75">
        <f t="shared" si="60"/>
        <v>418.54399999999998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75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75"/>
      <c r="AQ44" s="66"/>
      <c r="AR44" s="66"/>
      <c r="AS44" s="66"/>
      <c r="AT44" s="75"/>
      <c r="AU44" s="66"/>
      <c r="AV44" s="66"/>
      <c r="AW44" s="66"/>
      <c r="AX44" s="66"/>
      <c r="AY44" s="66"/>
      <c r="AZ44" s="75"/>
      <c r="BA44" s="66"/>
      <c r="BB44" s="75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75"/>
      <c r="BV44" s="66"/>
      <c r="BW44" s="66"/>
      <c r="BX44" s="75"/>
      <c r="BY44" s="66"/>
      <c r="BZ44" s="75"/>
      <c r="CA44" s="66"/>
      <c r="CB44" s="75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75"/>
      <c r="CT44" s="66"/>
      <c r="CU44" s="66"/>
      <c r="CV44" s="66"/>
      <c r="CW44" s="66"/>
      <c r="CX44" s="66"/>
      <c r="CY44" s="75"/>
      <c r="CZ44" s="66"/>
      <c r="DA44" s="75"/>
      <c r="DB44" s="75"/>
      <c r="DC44" s="75"/>
      <c r="DD44" s="75"/>
      <c r="DE44" s="75"/>
      <c r="DF44" s="75"/>
      <c r="DG44" s="66"/>
      <c r="DH44" s="75"/>
      <c r="DI44" s="66"/>
      <c r="DJ44" s="66"/>
      <c r="DK44" s="66"/>
      <c r="DL44" s="66"/>
      <c r="DM44" s="66"/>
      <c r="DN44" s="76">
        <f t="shared" si="6"/>
        <v>414.4</v>
      </c>
      <c r="DO44" s="76">
        <f t="shared" si="7"/>
        <v>0</v>
      </c>
    </row>
    <row r="45" spans="1:119" s="136" customFormat="1" ht="13.5" customHeight="1" x14ac:dyDescent="0.25">
      <c r="A45" s="64"/>
      <c r="B45" s="65"/>
      <c r="C45" s="65"/>
      <c r="D45" s="66"/>
      <c r="E45" s="67"/>
      <c r="F45" s="67"/>
      <c r="G45" s="67"/>
      <c r="H45" s="68"/>
      <c r="I45" s="69"/>
      <c r="J45" s="66" t="s">
        <v>539</v>
      </c>
      <c r="K45" s="70">
        <v>4</v>
      </c>
      <c r="L45" s="70">
        <v>95.4</v>
      </c>
      <c r="M45" s="71">
        <f t="shared" si="57"/>
        <v>381.6</v>
      </c>
      <c r="N45" s="66"/>
      <c r="O45" s="72" t="s">
        <v>304</v>
      </c>
      <c r="P45" s="73">
        <f>M45*0.01</f>
        <v>3.8160000000000003</v>
      </c>
      <c r="Q45" s="74"/>
      <c r="R45" s="75">
        <f t="shared" si="60"/>
        <v>385.416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75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75"/>
      <c r="AQ45" s="66"/>
      <c r="AR45" s="66"/>
      <c r="AS45" s="66"/>
      <c r="AT45" s="75"/>
      <c r="AU45" s="66"/>
      <c r="AV45" s="66"/>
      <c r="AW45" s="66"/>
      <c r="AX45" s="66"/>
      <c r="AY45" s="66"/>
      <c r="AZ45" s="75"/>
      <c r="BA45" s="66"/>
      <c r="BB45" s="75"/>
      <c r="BC45" s="66"/>
      <c r="BD45" s="66"/>
      <c r="BE45" s="66"/>
      <c r="BF45" s="66"/>
      <c r="BG45" s="66"/>
      <c r="BH45" s="66"/>
      <c r="BI45" s="66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75"/>
      <c r="BV45" s="66"/>
      <c r="BW45" s="66"/>
      <c r="BX45" s="75"/>
      <c r="BY45" s="66"/>
      <c r="BZ45" s="75"/>
      <c r="CA45" s="66"/>
      <c r="CB45" s="75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75"/>
      <c r="CT45" s="66"/>
      <c r="CU45" s="66"/>
      <c r="CV45" s="66"/>
      <c r="CW45" s="66"/>
      <c r="CX45" s="66"/>
      <c r="CY45" s="75"/>
      <c r="CZ45" s="66"/>
      <c r="DA45" s="75"/>
      <c r="DB45" s="75"/>
      <c r="DC45" s="75"/>
      <c r="DD45" s="75"/>
      <c r="DE45" s="75"/>
      <c r="DF45" s="75"/>
      <c r="DG45" s="66"/>
      <c r="DH45" s="75"/>
      <c r="DI45" s="66"/>
      <c r="DJ45" s="66"/>
      <c r="DK45" s="66"/>
      <c r="DL45" s="66"/>
      <c r="DM45" s="66"/>
      <c r="DN45" s="76">
        <f t="shared" si="6"/>
        <v>381.6</v>
      </c>
      <c r="DO45" s="76">
        <f t="shared" si="7"/>
        <v>0</v>
      </c>
    </row>
    <row r="46" spans="1:119" ht="13.5" customHeight="1" x14ac:dyDescent="0.25">
      <c r="A46" s="64"/>
      <c r="B46" s="65"/>
      <c r="C46" s="65"/>
      <c r="D46" s="66"/>
      <c r="E46" s="67"/>
      <c r="F46" s="67"/>
      <c r="G46" s="67"/>
      <c r="H46" s="68"/>
      <c r="I46" s="69"/>
      <c r="J46" s="66" t="s">
        <v>540</v>
      </c>
      <c r="K46" s="70">
        <v>15</v>
      </c>
      <c r="L46" s="70">
        <v>129</v>
      </c>
      <c r="M46" s="71">
        <f t="shared" si="57"/>
        <v>1935</v>
      </c>
      <c r="N46" s="66"/>
      <c r="O46" s="72" t="s">
        <v>148</v>
      </c>
      <c r="P46" s="73">
        <f t="shared" si="58"/>
        <v>17.276785714285715</v>
      </c>
      <c r="Q46" s="74">
        <f t="shared" si="59"/>
        <v>207.32142857142856</v>
      </c>
      <c r="R46" s="75">
        <f t="shared" si="60"/>
        <v>1744.9553571428573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75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75"/>
      <c r="AQ46" s="66"/>
      <c r="AR46" s="66"/>
      <c r="AS46" s="66"/>
      <c r="AT46" s="75"/>
      <c r="AU46" s="66"/>
      <c r="AV46" s="66"/>
      <c r="AW46" s="66"/>
      <c r="AX46" s="66"/>
      <c r="AY46" s="66"/>
      <c r="AZ46" s="75"/>
      <c r="BA46" s="66"/>
      <c r="BB46" s="75"/>
      <c r="BC46" s="66"/>
      <c r="BD46" s="66"/>
      <c r="BE46" s="66"/>
      <c r="BF46" s="66"/>
      <c r="BG46" s="66"/>
      <c r="BH46" s="66"/>
      <c r="BI46" s="66"/>
      <c r="BJ46" s="66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75"/>
      <c r="BV46" s="66"/>
      <c r="BW46" s="66"/>
      <c r="BX46" s="75"/>
      <c r="BY46" s="66"/>
      <c r="BZ46" s="75"/>
      <c r="CA46" s="66"/>
      <c r="CB46" s="75"/>
      <c r="CC46" s="66"/>
      <c r="CD46" s="66"/>
      <c r="CE46" s="66"/>
      <c r="CF46" s="66"/>
      <c r="CG46" s="66"/>
      <c r="CH46" s="66"/>
      <c r="CI46" s="66"/>
      <c r="CJ46" s="66"/>
      <c r="CK46" s="66"/>
      <c r="CL46" s="66"/>
      <c r="CM46" s="66"/>
      <c r="CN46" s="66"/>
      <c r="CO46" s="66"/>
      <c r="CP46" s="66"/>
      <c r="CQ46" s="66"/>
      <c r="CR46" s="66"/>
      <c r="CS46" s="75"/>
      <c r="CT46" s="66"/>
      <c r="CU46" s="66"/>
      <c r="CV46" s="66"/>
      <c r="CW46" s="66"/>
      <c r="CX46" s="66"/>
      <c r="CY46" s="75"/>
      <c r="CZ46" s="66"/>
      <c r="DA46" s="75"/>
      <c r="DB46" s="75"/>
      <c r="DC46" s="75"/>
      <c r="DD46" s="75"/>
      <c r="DE46" s="75"/>
      <c r="DF46" s="75"/>
      <c r="DG46" s="66"/>
      <c r="DH46" s="75"/>
      <c r="DI46" s="66"/>
      <c r="DJ46" s="66"/>
      <c r="DK46" s="66"/>
      <c r="DL46" s="66"/>
      <c r="DM46" s="66"/>
      <c r="DN46" s="76">
        <f t="shared" si="6"/>
        <v>1935</v>
      </c>
      <c r="DO46" s="76">
        <f t="shared" si="7"/>
        <v>0</v>
      </c>
    </row>
    <row r="47" spans="1:119" s="136" customFormat="1" ht="13.5" customHeight="1" x14ac:dyDescent="0.25">
      <c r="A47" s="64"/>
      <c r="B47" s="65"/>
      <c r="C47" s="65"/>
      <c r="D47" s="66"/>
      <c r="E47" s="67"/>
      <c r="F47" s="67"/>
      <c r="G47" s="67"/>
      <c r="H47" s="68"/>
      <c r="I47" s="69"/>
      <c r="J47" s="66" t="s">
        <v>541</v>
      </c>
      <c r="K47" s="70">
        <v>1</v>
      </c>
      <c r="L47" s="70">
        <v>601.79999999999995</v>
      </c>
      <c r="M47" s="71">
        <f t="shared" si="57"/>
        <v>601.79999999999995</v>
      </c>
      <c r="N47" s="66"/>
      <c r="O47" s="72" t="s">
        <v>148</v>
      </c>
      <c r="P47" s="73">
        <f t="shared" si="58"/>
        <v>5.3732142857142842</v>
      </c>
      <c r="Q47" s="74">
        <f t="shared" si="59"/>
        <v>64.478571428571414</v>
      </c>
      <c r="R47" s="75">
        <f t="shared" si="60"/>
        <v>542.69464285714287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75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75"/>
      <c r="AQ47" s="66"/>
      <c r="AR47" s="66"/>
      <c r="AS47" s="66"/>
      <c r="AT47" s="75"/>
      <c r="AU47" s="66"/>
      <c r="AV47" s="66"/>
      <c r="AW47" s="66"/>
      <c r="AX47" s="66"/>
      <c r="AY47" s="66"/>
      <c r="AZ47" s="75"/>
      <c r="BA47" s="66"/>
      <c r="BB47" s="75"/>
      <c r="BC47" s="66"/>
      <c r="BD47" s="66"/>
      <c r="BE47" s="66"/>
      <c r="BF47" s="66"/>
      <c r="BG47" s="66"/>
      <c r="BH47" s="66"/>
      <c r="BI47" s="66"/>
      <c r="BJ47" s="66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75"/>
      <c r="BV47" s="66"/>
      <c r="BW47" s="66"/>
      <c r="BX47" s="75"/>
      <c r="BY47" s="66"/>
      <c r="BZ47" s="75"/>
      <c r="CA47" s="66"/>
      <c r="CB47" s="75"/>
      <c r="CC47" s="66"/>
      <c r="CD47" s="66"/>
      <c r="CE47" s="66"/>
      <c r="CF47" s="66"/>
      <c r="CG47" s="66"/>
      <c r="CH47" s="66"/>
      <c r="CI47" s="66"/>
      <c r="CJ47" s="66"/>
      <c r="CK47" s="66"/>
      <c r="CL47" s="66"/>
      <c r="CM47" s="66"/>
      <c r="CN47" s="66"/>
      <c r="CO47" s="66"/>
      <c r="CP47" s="66"/>
      <c r="CQ47" s="66"/>
      <c r="CR47" s="66"/>
      <c r="CS47" s="75"/>
      <c r="CT47" s="66"/>
      <c r="CU47" s="66"/>
      <c r="CV47" s="66"/>
      <c r="CW47" s="66"/>
      <c r="CX47" s="66"/>
      <c r="CY47" s="75"/>
      <c r="CZ47" s="66"/>
      <c r="DA47" s="75"/>
      <c r="DB47" s="75"/>
      <c r="DC47" s="75"/>
      <c r="DD47" s="75"/>
      <c r="DE47" s="75"/>
      <c r="DF47" s="75"/>
      <c r="DG47" s="66"/>
      <c r="DH47" s="75"/>
      <c r="DI47" s="66"/>
      <c r="DJ47" s="66"/>
      <c r="DK47" s="66"/>
      <c r="DL47" s="66"/>
      <c r="DM47" s="66"/>
      <c r="DN47" s="76">
        <f t="shared" si="6"/>
        <v>601.79999999999995</v>
      </c>
      <c r="DO47" s="76">
        <f t="shared" si="7"/>
        <v>0</v>
      </c>
    </row>
    <row r="48" spans="1:119" ht="13.5" customHeight="1" x14ac:dyDescent="0.25">
      <c r="A48" s="64"/>
      <c r="B48" s="65"/>
      <c r="C48" s="65"/>
      <c r="D48" s="66"/>
      <c r="E48" s="67"/>
      <c r="F48" s="67"/>
      <c r="G48" s="67"/>
      <c r="H48" s="68"/>
      <c r="I48" s="69"/>
      <c r="J48" s="66" t="s">
        <v>542</v>
      </c>
      <c r="K48" s="70">
        <v>11</v>
      </c>
      <c r="L48" s="70">
        <v>32</v>
      </c>
      <c r="M48" s="71">
        <f t="shared" si="57"/>
        <v>352</v>
      </c>
      <c r="N48" s="66"/>
      <c r="O48" s="72" t="s">
        <v>148</v>
      </c>
      <c r="P48" s="73">
        <f t="shared" si="58"/>
        <v>3.1428571428571428</v>
      </c>
      <c r="Q48" s="74">
        <f t="shared" si="59"/>
        <v>37.714285714285715</v>
      </c>
      <c r="R48" s="75">
        <f t="shared" si="60"/>
        <v>317.42857142857144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75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75"/>
      <c r="AQ48" s="66"/>
      <c r="AR48" s="66"/>
      <c r="AS48" s="66"/>
      <c r="AT48" s="75"/>
      <c r="AU48" s="66"/>
      <c r="AV48" s="66"/>
      <c r="AW48" s="66"/>
      <c r="AX48" s="66"/>
      <c r="AY48" s="66"/>
      <c r="AZ48" s="75"/>
      <c r="BA48" s="66"/>
      <c r="BB48" s="75"/>
      <c r="BC48" s="66"/>
      <c r="BD48" s="66"/>
      <c r="BE48" s="66"/>
      <c r="BF48" s="66"/>
      <c r="BG48" s="66"/>
      <c r="BH48" s="66"/>
      <c r="BI48" s="66"/>
      <c r="BJ48" s="66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75"/>
      <c r="BV48" s="66"/>
      <c r="BW48" s="66"/>
      <c r="BX48" s="75"/>
      <c r="BY48" s="66"/>
      <c r="BZ48" s="75"/>
      <c r="CA48" s="66"/>
      <c r="CB48" s="75"/>
      <c r="CC48" s="66"/>
      <c r="CD48" s="66"/>
      <c r="CE48" s="66"/>
      <c r="CF48" s="66"/>
      <c r="CG48" s="66"/>
      <c r="CH48" s="66"/>
      <c r="CI48" s="66"/>
      <c r="CJ48" s="66"/>
      <c r="CK48" s="66"/>
      <c r="CL48" s="66"/>
      <c r="CM48" s="66"/>
      <c r="CN48" s="66"/>
      <c r="CO48" s="66"/>
      <c r="CP48" s="66"/>
      <c r="CQ48" s="66"/>
      <c r="CR48" s="66"/>
      <c r="CS48" s="75"/>
      <c r="CT48" s="66"/>
      <c r="CU48" s="66"/>
      <c r="CV48" s="66"/>
      <c r="CW48" s="66"/>
      <c r="CX48" s="66"/>
      <c r="CY48" s="75"/>
      <c r="CZ48" s="66"/>
      <c r="DA48" s="75"/>
      <c r="DB48" s="75"/>
      <c r="DC48" s="75"/>
      <c r="DD48" s="75"/>
      <c r="DE48" s="75"/>
      <c r="DF48" s="75"/>
      <c r="DG48" s="66"/>
      <c r="DH48" s="75"/>
      <c r="DI48" s="66"/>
      <c r="DJ48" s="66"/>
      <c r="DK48" s="66"/>
      <c r="DL48" s="66"/>
      <c r="DM48" s="66"/>
      <c r="DN48" s="76">
        <f t="shared" si="6"/>
        <v>352</v>
      </c>
      <c r="DO48" s="76">
        <f t="shared" si="7"/>
        <v>0</v>
      </c>
    </row>
    <row r="49" spans="1:119" s="87" customFormat="1" ht="13.5" customHeight="1" x14ac:dyDescent="0.25">
      <c r="A49" s="64"/>
      <c r="B49" s="65"/>
      <c r="C49" s="65"/>
      <c r="D49" s="66"/>
      <c r="E49" s="67"/>
      <c r="F49" s="67"/>
      <c r="G49" s="67"/>
      <c r="H49" s="68"/>
      <c r="I49" s="69"/>
      <c r="J49" s="66" t="s">
        <v>543</v>
      </c>
      <c r="K49" s="70">
        <v>20</v>
      </c>
      <c r="L49" s="70">
        <v>39.049999999999997</v>
      </c>
      <c r="M49" s="71">
        <f t="shared" si="57"/>
        <v>781</v>
      </c>
      <c r="N49" s="66"/>
      <c r="O49" s="72" t="s">
        <v>148</v>
      </c>
      <c r="P49" s="73">
        <f t="shared" si="58"/>
        <v>6.9732142857142856</v>
      </c>
      <c r="Q49" s="74">
        <f t="shared" si="59"/>
        <v>83.678571428571431</v>
      </c>
      <c r="R49" s="75">
        <f t="shared" si="60"/>
        <v>704.29464285714289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75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75"/>
      <c r="AQ49" s="66"/>
      <c r="AR49" s="66"/>
      <c r="AS49" s="66"/>
      <c r="AT49" s="75"/>
      <c r="AU49" s="66"/>
      <c r="AV49" s="66"/>
      <c r="AW49" s="66"/>
      <c r="AX49" s="66"/>
      <c r="AY49" s="66"/>
      <c r="AZ49" s="75"/>
      <c r="BA49" s="66"/>
      <c r="BB49" s="75"/>
      <c r="BC49" s="66"/>
      <c r="BD49" s="66"/>
      <c r="BE49" s="66"/>
      <c r="BF49" s="66"/>
      <c r="BG49" s="66"/>
      <c r="BH49" s="66"/>
      <c r="BI49" s="66"/>
      <c r="BJ49" s="66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75"/>
      <c r="BV49" s="66"/>
      <c r="BW49" s="66"/>
      <c r="BX49" s="75"/>
      <c r="BY49" s="66"/>
      <c r="BZ49" s="75"/>
      <c r="CA49" s="66"/>
      <c r="CB49" s="75"/>
      <c r="CC49" s="66"/>
      <c r="CD49" s="66"/>
      <c r="CE49" s="66"/>
      <c r="CF49" s="66"/>
      <c r="CG49" s="66"/>
      <c r="CH49" s="66"/>
      <c r="CI49" s="66"/>
      <c r="CJ49" s="66"/>
      <c r="CK49" s="66"/>
      <c r="CL49" s="66"/>
      <c r="CM49" s="66"/>
      <c r="CN49" s="66"/>
      <c r="CO49" s="66"/>
      <c r="CP49" s="66"/>
      <c r="CQ49" s="66"/>
      <c r="CR49" s="66"/>
      <c r="CS49" s="75"/>
      <c r="CT49" s="66"/>
      <c r="CU49" s="66"/>
      <c r="CV49" s="66"/>
      <c r="CW49" s="66"/>
      <c r="CX49" s="66"/>
      <c r="CY49" s="75"/>
      <c r="CZ49" s="66"/>
      <c r="DA49" s="75"/>
      <c r="DB49" s="75"/>
      <c r="DC49" s="75"/>
      <c r="DD49" s="75"/>
      <c r="DE49" s="75"/>
      <c r="DF49" s="75"/>
      <c r="DG49" s="66"/>
      <c r="DH49" s="75"/>
      <c r="DI49" s="66"/>
      <c r="DJ49" s="66"/>
      <c r="DK49" s="66"/>
      <c r="DL49" s="66"/>
      <c r="DM49" s="66"/>
      <c r="DN49" s="76">
        <f t="shared" si="6"/>
        <v>781</v>
      </c>
      <c r="DO49" s="76">
        <f t="shared" si="7"/>
        <v>0</v>
      </c>
    </row>
    <row r="50" spans="1:119" ht="13.5" customHeight="1" x14ac:dyDescent="0.25">
      <c r="A50" s="64"/>
      <c r="B50" s="65"/>
      <c r="C50" s="65"/>
      <c r="D50" s="66"/>
      <c r="E50" s="67"/>
      <c r="F50" s="67"/>
      <c r="G50" s="67"/>
      <c r="H50" s="68"/>
      <c r="I50" s="69"/>
      <c r="J50" s="66" t="s">
        <v>544</v>
      </c>
      <c r="K50" s="70">
        <v>11</v>
      </c>
      <c r="L50" s="70">
        <v>36.5</v>
      </c>
      <c r="M50" s="71">
        <f t="shared" si="57"/>
        <v>401.5</v>
      </c>
      <c r="N50" s="66"/>
      <c r="O50" s="72" t="s">
        <v>148</v>
      </c>
      <c r="P50" s="73">
        <f t="shared" si="58"/>
        <v>3.5848214285714284</v>
      </c>
      <c r="Q50" s="74">
        <f t="shared" si="59"/>
        <v>43.017857142857139</v>
      </c>
      <c r="R50" s="75">
        <f t="shared" si="60"/>
        <v>362.06696428571433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75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75"/>
      <c r="AQ50" s="66"/>
      <c r="AR50" s="66"/>
      <c r="AS50" s="66"/>
      <c r="AT50" s="75"/>
      <c r="AU50" s="66"/>
      <c r="AV50" s="66"/>
      <c r="AW50" s="66"/>
      <c r="AX50" s="66"/>
      <c r="AY50" s="66"/>
      <c r="AZ50" s="75"/>
      <c r="BA50" s="66"/>
      <c r="BB50" s="75"/>
      <c r="BC50" s="66"/>
      <c r="BD50" s="66"/>
      <c r="BE50" s="66"/>
      <c r="BF50" s="66"/>
      <c r="BG50" s="66"/>
      <c r="BH50" s="66"/>
      <c r="BI50" s="66"/>
      <c r="BJ50" s="66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75"/>
      <c r="BV50" s="66"/>
      <c r="BW50" s="66"/>
      <c r="BX50" s="75"/>
      <c r="BY50" s="66"/>
      <c r="BZ50" s="75"/>
      <c r="CA50" s="66"/>
      <c r="CB50" s="75"/>
      <c r="CC50" s="66"/>
      <c r="CD50" s="66"/>
      <c r="CE50" s="66"/>
      <c r="CF50" s="66"/>
      <c r="CG50" s="66"/>
      <c r="CH50" s="66"/>
      <c r="CI50" s="66"/>
      <c r="CJ50" s="66"/>
      <c r="CK50" s="66"/>
      <c r="CL50" s="66"/>
      <c r="CM50" s="66"/>
      <c r="CN50" s="66"/>
      <c r="CO50" s="66"/>
      <c r="CP50" s="66"/>
      <c r="CQ50" s="66"/>
      <c r="CR50" s="66"/>
      <c r="CS50" s="75"/>
      <c r="CT50" s="66"/>
      <c r="CU50" s="66"/>
      <c r="CV50" s="66"/>
      <c r="CW50" s="66"/>
      <c r="CX50" s="66"/>
      <c r="CY50" s="75"/>
      <c r="CZ50" s="66"/>
      <c r="DA50" s="75"/>
      <c r="DB50" s="75"/>
      <c r="DC50" s="75"/>
      <c r="DD50" s="75"/>
      <c r="DE50" s="75"/>
      <c r="DF50" s="75"/>
      <c r="DG50" s="66"/>
      <c r="DH50" s="75"/>
      <c r="DI50" s="66"/>
      <c r="DJ50" s="66"/>
      <c r="DK50" s="66"/>
      <c r="DL50" s="66"/>
      <c r="DM50" s="66"/>
      <c r="DN50" s="76">
        <f t="shared" si="6"/>
        <v>401.5</v>
      </c>
      <c r="DO50" s="76">
        <f t="shared" si="7"/>
        <v>0</v>
      </c>
    </row>
    <row r="51" spans="1:119" s="87" customFormat="1" ht="13.5" customHeight="1" x14ac:dyDescent="0.25">
      <c r="A51" s="64"/>
      <c r="B51" s="65"/>
      <c r="C51" s="65"/>
      <c r="D51" s="66"/>
      <c r="E51" s="67"/>
      <c r="F51" s="67"/>
      <c r="G51" s="67"/>
      <c r="H51" s="68"/>
      <c r="I51" s="69"/>
      <c r="J51" s="66" t="s">
        <v>545</v>
      </c>
      <c r="K51" s="70">
        <v>12</v>
      </c>
      <c r="L51" s="70">
        <v>19.5</v>
      </c>
      <c r="M51" s="71">
        <f t="shared" si="57"/>
        <v>234</v>
      </c>
      <c r="N51" s="66"/>
      <c r="O51" s="72" t="s">
        <v>148</v>
      </c>
      <c r="P51" s="73">
        <f t="shared" si="58"/>
        <v>2.0892857142857144</v>
      </c>
      <c r="Q51" s="74">
        <f t="shared" si="59"/>
        <v>25.071428571428569</v>
      </c>
      <c r="R51" s="75">
        <f t="shared" si="60"/>
        <v>211.01785714285717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75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75"/>
      <c r="AQ51" s="66"/>
      <c r="AR51" s="66"/>
      <c r="AS51" s="66"/>
      <c r="AT51" s="75"/>
      <c r="AU51" s="66"/>
      <c r="AV51" s="66"/>
      <c r="AW51" s="66"/>
      <c r="AX51" s="66"/>
      <c r="AY51" s="66"/>
      <c r="AZ51" s="75"/>
      <c r="BA51" s="66"/>
      <c r="BB51" s="75"/>
      <c r="BC51" s="66"/>
      <c r="BD51" s="66"/>
      <c r="BE51" s="66"/>
      <c r="BF51" s="66"/>
      <c r="BG51" s="66"/>
      <c r="BH51" s="66"/>
      <c r="BI51" s="66"/>
      <c r="BJ51" s="66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75"/>
      <c r="BV51" s="66"/>
      <c r="BW51" s="66"/>
      <c r="BX51" s="75"/>
      <c r="BY51" s="66"/>
      <c r="BZ51" s="75"/>
      <c r="CA51" s="66"/>
      <c r="CB51" s="75"/>
      <c r="CC51" s="66"/>
      <c r="CD51" s="66"/>
      <c r="CE51" s="66"/>
      <c r="CF51" s="66"/>
      <c r="CG51" s="66"/>
      <c r="CH51" s="66"/>
      <c r="CI51" s="66"/>
      <c r="CJ51" s="66"/>
      <c r="CK51" s="66"/>
      <c r="CL51" s="66"/>
      <c r="CM51" s="66"/>
      <c r="CN51" s="66"/>
      <c r="CO51" s="66"/>
      <c r="CP51" s="66"/>
      <c r="CQ51" s="66"/>
      <c r="CR51" s="66"/>
      <c r="CS51" s="75"/>
      <c r="CT51" s="66"/>
      <c r="CU51" s="66"/>
      <c r="CV51" s="66"/>
      <c r="CW51" s="66"/>
      <c r="CX51" s="66"/>
      <c r="CY51" s="75"/>
      <c r="CZ51" s="66"/>
      <c r="DA51" s="75"/>
      <c r="DB51" s="75"/>
      <c r="DC51" s="75"/>
      <c r="DD51" s="75"/>
      <c r="DE51" s="75"/>
      <c r="DF51" s="75"/>
      <c r="DG51" s="66"/>
      <c r="DH51" s="75"/>
      <c r="DI51" s="66"/>
      <c r="DJ51" s="66"/>
      <c r="DK51" s="66"/>
      <c r="DL51" s="66"/>
      <c r="DM51" s="66"/>
      <c r="DN51" s="76">
        <f t="shared" si="6"/>
        <v>234</v>
      </c>
      <c r="DO51" s="76">
        <f t="shared" si="7"/>
        <v>0</v>
      </c>
    </row>
    <row r="52" spans="1:119" ht="13.5" customHeight="1" x14ac:dyDescent="0.25">
      <c r="A52" s="64"/>
      <c r="B52" s="65"/>
      <c r="C52" s="65"/>
      <c r="D52" s="66"/>
      <c r="E52" s="67"/>
      <c r="F52" s="67"/>
      <c r="G52" s="67"/>
      <c r="H52" s="68"/>
      <c r="I52" s="69"/>
      <c r="J52" s="66" t="s">
        <v>546</v>
      </c>
      <c r="K52" s="70">
        <v>14</v>
      </c>
      <c r="L52" s="70">
        <v>65.75</v>
      </c>
      <c r="M52" s="71">
        <f t="shared" si="57"/>
        <v>920.5</v>
      </c>
      <c r="N52" s="66"/>
      <c r="O52" s="72" t="s">
        <v>148</v>
      </c>
      <c r="P52" s="73">
        <f t="shared" si="58"/>
        <v>8.2187499999999982</v>
      </c>
      <c r="Q52" s="74">
        <f t="shared" si="59"/>
        <v>98.624999999999986</v>
      </c>
      <c r="R52" s="75">
        <f t="shared" si="60"/>
        <v>830.09375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75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75"/>
      <c r="AQ52" s="66"/>
      <c r="AR52" s="66"/>
      <c r="AS52" s="66"/>
      <c r="AT52" s="75"/>
      <c r="AU52" s="66"/>
      <c r="AV52" s="66"/>
      <c r="AW52" s="66"/>
      <c r="AX52" s="66"/>
      <c r="AY52" s="66"/>
      <c r="AZ52" s="75"/>
      <c r="BA52" s="66"/>
      <c r="BB52" s="75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75"/>
      <c r="BV52" s="66"/>
      <c r="BW52" s="66"/>
      <c r="BX52" s="75"/>
      <c r="BY52" s="66"/>
      <c r="BZ52" s="75"/>
      <c r="CA52" s="66"/>
      <c r="CB52" s="75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75"/>
      <c r="CT52" s="66"/>
      <c r="CU52" s="66"/>
      <c r="CV52" s="66"/>
      <c r="CW52" s="66"/>
      <c r="CX52" s="66"/>
      <c r="CY52" s="75"/>
      <c r="CZ52" s="66"/>
      <c r="DA52" s="75"/>
      <c r="DB52" s="75"/>
      <c r="DC52" s="75"/>
      <c r="DD52" s="75"/>
      <c r="DE52" s="75"/>
      <c r="DF52" s="75"/>
      <c r="DG52" s="66"/>
      <c r="DH52" s="75"/>
      <c r="DI52" s="66"/>
      <c r="DJ52" s="66"/>
      <c r="DK52" s="66"/>
      <c r="DL52" s="66"/>
      <c r="DM52" s="66"/>
      <c r="DN52" s="76">
        <f t="shared" si="6"/>
        <v>920.5</v>
      </c>
      <c r="DO52" s="76">
        <f t="shared" si="7"/>
        <v>0</v>
      </c>
    </row>
    <row r="53" spans="1:119" s="87" customFormat="1" ht="13.5" customHeight="1" x14ac:dyDescent="0.25">
      <c r="A53" s="64"/>
      <c r="B53" s="65"/>
      <c r="C53" s="65"/>
      <c r="D53" s="66"/>
      <c r="E53" s="77"/>
      <c r="F53" s="78"/>
      <c r="G53" s="79"/>
      <c r="H53" s="68"/>
      <c r="I53" s="69"/>
      <c r="J53" s="66" t="s">
        <v>547</v>
      </c>
      <c r="K53" s="70">
        <v>2</v>
      </c>
      <c r="L53" s="70">
        <v>55.25</v>
      </c>
      <c r="M53" s="71">
        <f t="shared" si="57"/>
        <v>110.5</v>
      </c>
      <c r="N53" s="66"/>
      <c r="O53" s="72" t="s">
        <v>148</v>
      </c>
      <c r="P53" s="73">
        <f t="shared" si="58"/>
        <v>0.98660714285714279</v>
      </c>
      <c r="Q53" s="74">
        <f t="shared" si="59"/>
        <v>11.839285714285714</v>
      </c>
      <c r="R53" s="75">
        <f t="shared" si="60"/>
        <v>99.647321428571431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75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75"/>
      <c r="AQ53" s="66"/>
      <c r="AR53" s="66"/>
      <c r="AS53" s="66"/>
      <c r="AT53" s="75"/>
      <c r="AU53" s="66"/>
      <c r="AV53" s="66"/>
      <c r="AW53" s="66"/>
      <c r="AX53" s="66"/>
      <c r="AY53" s="66"/>
      <c r="AZ53" s="75"/>
      <c r="BA53" s="66"/>
      <c r="BB53" s="75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75"/>
      <c r="BV53" s="66"/>
      <c r="BW53" s="66"/>
      <c r="BX53" s="75"/>
      <c r="BY53" s="66"/>
      <c r="BZ53" s="75"/>
      <c r="CA53" s="66"/>
      <c r="CB53" s="75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75"/>
      <c r="CT53" s="66"/>
      <c r="CU53" s="66"/>
      <c r="CV53" s="66"/>
      <c r="CW53" s="66"/>
      <c r="CX53" s="66"/>
      <c r="CY53" s="75"/>
      <c r="CZ53" s="66"/>
      <c r="DA53" s="75"/>
      <c r="DB53" s="75"/>
      <c r="DC53" s="75"/>
      <c r="DD53" s="75"/>
      <c r="DE53" s="75"/>
      <c r="DF53" s="75"/>
      <c r="DG53" s="66"/>
      <c r="DH53" s="75"/>
      <c r="DI53" s="66"/>
      <c r="DJ53" s="66"/>
      <c r="DK53" s="66"/>
      <c r="DL53" s="66"/>
      <c r="DM53" s="66"/>
      <c r="DN53" s="76">
        <f t="shared" si="6"/>
        <v>110.5</v>
      </c>
      <c r="DO53" s="76">
        <f t="shared" si="7"/>
        <v>0</v>
      </c>
    </row>
    <row r="54" spans="1:119" ht="13.5" customHeight="1" x14ac:dyDescent="0.25">
      <c r="A54" s="64"/>
      <c r="B54" s="65"/>
      <c r="C54" s="65"/>
      <c r="D54" s="66"/>
      <c r="E54" s="77"/>
      <c r="F54" s="78"/>
      <c r="G54" s="79"/>
      <c r="H54" s="68"/>
      <c r="I54" s="69"/>
      <c r="J54" s="66" t="s">
        <v>548</v>
      </c>
      <c r="K54" s="70">
        <v>3</v>
      </c>
      <c r="L54" s="70">
        <v>208</v>
      </c>
      <c r="M54" s="71">
        <f t="shared" si="57"/>
        <v>624</v>
      </c>
      <c r="N54" s="66"/>
      <c r="O54" s="72" t="s">
        <v>148</v>
      </c>
      <c r="P54" s="73">
        <f t="shared" si="58"/>
        <v>5.5714285714285712</v>
      </c>
      <c r="Q54" s="74">
        <f t="shared" si="59"/>
        <v>66.857142857142847</v>
      </c>
      <c r="R54" s="75">
        <f t="shared" si="60"/>
        <v>562.71428571428567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75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75"/>
      <c r="AQ54" s="66"/>
      <c r="AR54" s="66"/>
      <c r="AS54" s="66"/>
      <c r="AT54" s="75"/>
      <c r="AU54" s="66"/>
      <c r="AV54" s="66"/>
      <c r="AW54" s="66"/>
      <c r="AX54" s="66"/>
      <c r="AY54" s="66"/>
      <c r="AZ54" s="75"/>
      <c r="BA54" s="66"/>
      <c r="BB54" s="75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75"/>
      <c r="BV54" s="66"/>
      <c r="BW54" s="66"/>
      <c r="BX54" s="75"/>
      <c r="BY54" s="66"/>
      <c r="BZ54" s="75"/>
      <c r="CA54" s="66"/>
      <c r="CB54" s="75"/>
      <c r="CC54" s="66"/>
      <c r="CD54" s="66"/>
      <c r="CE54" s="66"/>
      <c r="CF54" s="66"/>
      <c r="CG54" s="66"/>
      <c r="CH54" s="66"/>
      <c r="CI54" s="66"/>
      <c r="CJ54" s="66"/>
      <c r="CK54" s="66"/>
      <c r="CL54" s="66"/>
      <c r="CM54" s="66"/>
      <c r="CN54" s="66"/>
      <c r="CO54" s="66"/>
      <c r="CP54" s="66"/>
      <c r="CQ54" s="66"/>
      <c r="CR54" s="66"/>
      <c r="CS54" s="75"/>
      <c r="CT54" s="66"/>
      <c r="CU54" s="66"/>
      <c r="CV54" s="66"/>
      <c r="CW54" s="66"/>
      <c r="CX54" s="66"/>
      <c r="CY54" s="75"/>
      <c r="CZ54" s="66"/>
      <c r="DA54" s="75"/>
      <c r="DB54" s="75"/>
      <c r="DC54" s="75"/>
      <c r="DD54" s="75"/>
      <c r="DE54" s="75"/>
      <c r="DF54" s="75"/>
      <c r="DG54" s="66"/>
      <c r="DH54" s="75"/>
      <c r="DI54" s="66"/>
      <c r="DJ54" s="66"/>
      <c r="DK54" s="66"/>
      <c r="DL54" s="66"/>
      <c r="DM54" s="66"/>
      <c r="DN54" s="76">
        <f t="shared" si="6"/>
        <v>624</v>
      </c>
      <c r="DO54" s="76">
        <f t="shared" si="7"/>
        <v>0</v>
      </c>
    </row>
    <row r="55" spans="1:119" s="136" customFormat="1" ht="13.5" customHeight="1" x14ac:dyDescent="0.25">
      <c r="A55" s="80"/>
      <c r="B55" s="81"/>
      <c r="C55" s="82"/>
      <c r="D55" s="83"/>
      <c r="E55" s="83"/>
      <c r="F55" s="83"/>
      <c r="G55" s="83"/>
      <c r="H55" s="84"/>
      <c r="I55" s="81"/>
      <c r="J55" s="83"/>
      <c r="K55" s="85"/>
      <c r="L55" s="85"/>
      <c r="M55" s="86">
        <f>SUM(M40:M54)</f>
        <v>9787.5499999999993</v>
      </c>
      <c r="N55" s="86"/>
      <c r="O55" s="85" t="s">
        <v>148</v>
      </c>
      <c r="P55" s="86">
        <f t="shared" ref="P55:CA55" si="61">SUM(P40:P54)</f>
        <v>88.24169642857143</v>
      </c>
      <c r="Q55" s="86">
        <f t="shared" si="61"/>
        <v>963.38035714285695</v>
      </c>
      <c r="R55" s="86">
        <f t="shared" si="61"/>
        <v>8912.4113392857143</v>
      </c>
      <c r="S55" s="86">
        <f t="shared" si="61"/>
        <v>0</v>
      </c>
      <c r="T55" s="86">
        <f t="shared" si="61"/>
        <v>0</v>
      </c>
      <c r="U55" s="86">
        <f t="shared" si="61"/>
        <v>0</v>
      </c>
      <c r="V55" s="86">
        <f t="shared" si="61"/>
        <v>0</v>
      </c>
      <c r="W55" s="86">
        <f t="shared" si="61"/>
        <v>0</v>
      </c>
      <c r="X55" s="86">
        <f t="shared" si="61"/>
        <v>0</v>
      </c>
      <c r="Y55" s="86">
        <f t="shared" si="61"/>
        <v>0</v>
      </c>
      <c r="Z55" s="86">
        <f t="shared" si="61"/>
        <v>0</v>
      </c>
      <c r="AA55" s="86">
        <f t="shared" si="61"/>
        <v>0</v>
      </c>
      <c r="AB55" s="86">
        <f t="shared" si="61"/>
        <v>0</v>
      </c>
      <c r="AC55" s="86">
        <f t="shared" si="61"/>
        <v>0</v>
      </c>
      <c r="AD55" s="86">
        <f t="shared" si="61"/>
        <v>0</v>
      </c>
      <c r="AE55" s="86">
        <f t="shared" si="61"/>
        <v>0</v>
      </c>
      <c r="AF55" s="86">
        <f t="shared" si="61"/>
        <v>0</v>
      </c>
      <c r="AG55" s="86">
        <f t="shared" si="61"/>
        <v>0</v>
      </c>
      <c r="AH55" s="86">
        <f t="shared" si="61"/>
        <v>0</v>
      </c>
      <c r="AI55" s="86">
        <f t="shared" si="61"/>
        <v>0</v>
      </c>
      <c r="AJ55" s="86">
        <f t="shared" si="61"/>
        <v>0</v>
      </c>
      <c r="AK55" s="86">
        <f t="shared" si="61"/>
        <v>0</v>
      </c>
      <c r="AL55" s="86">
        <f t="shared" si="61"/>
        <v>0</v>
      </c>
      <c r="AM55" s="86">
        <f t="shared" si="61"/>
        <v>0</v>
      </c>
      <c r="AN55" s="86">
        <f t="shared" si="61"/>
        <v>0</v>
      </c>
      <c r="AO55" s="86">
        <f t="shared" si="61"/>
        <v>0</v>
      </c>
      <c r="AP55" s="86">
        <f t="shared" si="61"/>
        <v>0</v>
      </c>
      <c r="AQ55" s="86">
        <f t="shared" si="61"/>
        <v>0</v>
      </c>
      <c r="AR55" s="86">
        <f t="shared" si="61"/>
        <v>0</v>
      </c>
      <c r="AS55" s="86">
        <f t="shared" si="61"/>
        <v>0</v>
      </c>
      <c r="AT55" s="86">
        <f t="shared" si="61"/>
        <v>0</v>
      </c>
      <c r="AU55" s="86">
        <f t="shared" si="61"/>
        <v>0</v>
      </c>
      <c r="AV55" s="86">
        <f t="shared" si="61"/>
        <v>0</v>
      </c>
      <c r="AW55" s="86">
        <f t="shared" si="61"/>
        <v>0</v>
      </c>
      <c r="AX55" s="86">
        <f t="shared" si="61"/>
        <v>0</v>
      </c>
      <c r="AY55" s="86">
        <f t="shared" si="61"/>
        <v>0</v>
      </c>
      <c r="AZ55" s="86">
        <f t="shared" si="61"/>
        <v>0</v>
      </c>
      <c r="BA55" s="86">
        <f t="shared" si="61"/>
        <v>0</v>
      </c>
      <c r="BB55" s="86">
        <f t="shared" si="61"/>
        <v>0</v>
      </c>
      <c r="BC55" s="86">
        <f t="shared" si="61"/>
        <v>0</v>
      </c>
      <c r="BD55" s="86">
        <f t="shared" si="61"/>
        <v>0</v>
      </c>
      <c r="BE55" s="86">
        <f t="shared" si="61"/>
        <v>0</v>
      </c>
      <c r="BF55" s="86">
        <f t="shared" si="61"/>
        <v>0</v>
      </c>
      <c r="BG55" s="86">
        <f t="shared" si="61"/>
        <v>0</v>
      </c>
      <c r="BH55" s="86">
        <f t="shared" si="61"/>
        <v>0</v>
      </c>
      <c r="BI55" s="86">
        <f t="shared" si="61"/>
        <v>0</v>
      </c>
      <c r="BJ55" s="86">
        <f t="shared" si="61"/>
        <v>0</v>
      </c>
      <c r="BK55" s="86">
        <f t="shared" si="61"/>
        <v>0</v>
      </c>
      <c r="BL55" s="86">
        <f t="shared" si="61"/>
        <v>0</v>
      </c>
      <c r="BM55" s="86">
        <f t="shared" si="61"/>
        <v>0</v>
      </c>
      <c r="BN55" s="86">
        <f t="shared" si="61"/>
        <v>0</v>
      </c>
      <c r="BO55" s="86">
        <f t="shared" si="61"/>
        <v>0</v>
      </c>
      <c r="BP55" s="86">
        <f t="shared" si="61"/>
        <v>0</v>
      </c>
      <c r="BQ55" s="86">
        <f t="shared" si="61"/>
        <v>0</v>
      </c>
      <c r="BR55" s="86">
        <f t="shared" si="61"/>
        <v>0</v>
      </c>
      <c r="BS55" s="86">
        <f t="shared" si="61"/>
        <v>0</v>
      </c>
      <c r="BT55" s="86">
        <f t="shared" si="61"/>
        <v>0</v>
      </c>
      <c r="BU55" s="86">
        <f t="shared" si="61"/>
        <v>0</v>
      </c>
      <c r="BV55" s="86">
        <f t="shared" si="61"/>
        <v>0</v>
      </c>
      <c r="BW55" s="86">
        <f t="shared" si="61"/>
        <v>0</v>
      </c>
      <c r="BX55" s="86">
        <f t="shared" si="61"/>
        <v>0</v>
      </c>
      <c r="BY55" s="86">
        <f t="shared" si="61"/>
        <v>0</v>
      </c>
      <c r="BZ55" s="86">
        <f t="shared" si="61"/>
        <v>0</v>
      </c>
      <c r="CA55" s="86">
        <f t="shared" si="61"/>
        <v>0</v>
      </c>
      <c r="CB55" s="86">
        <f t="shared" ref="CB55:DM55" si="62">SUM(CB40:CB54)</f>
        <v>0</v>
      </c>
      <c r="CC55" s="86">
        <f t="shared" si="62"/>
        <v>0</v>
      </c>
      <c r="CD55" s="86">
        <f t="shared" si="62"/>
        <v>0</v>
      </c>
      <c r="CE55" s="86">
        <f t="shared" si="62"/>
        <v>0</v>
      </c>
      <c r="CF55" s="86">
        <f t="shared" si="62"/>
        <v>0</v>
      </c>
      <c r="CG55" s="86">
        <f t="shared" si="62"/>
        <v>0</v>
      </c>
      <c r="CH55" s="86">
        <f t="shared" si="62"/>
        <v>0</v>
      </c>
      <c r="CI55" s="86">
        <f t="shared" si="62"/>
        <v>0</v>
      </c>
      <c r="CJ55" s="86">
        <f t="shared" si="62"/>
        <v>0</v>
      </c>
      <c r="CK55" s="86">
        <f t="shared" si="62"/>
        <v>0</v>
      </c>
      <c r="CL55" s="86">
        <f t="shared" si="62"/>
        <v>0</v>
      </c>
      <c r="CM55" s="86">
        <f t="shared" si="62"/>
        <v>0</v>
      </c>
      <c r="CN55" s="86">
        <f t="shared" si="62"/>
        <v>0</v>
      </c>
      <c r="CO55" s="86">
        <f t="shared" si="62"/>
        <v>0</v>
      </c>
      <c r="CP55" s="86">
        <f t="shared" si="62"/>
        <v>0</v>
      </c>
      <c r="CQ55" s="86">
        <f t="shared" si="62"/>
        <v>0</v>
      </c>
      <c r="CR55" s="86">
        <f t="shared" si="62"/>
        <v>0</v>
      </c>
      <c r="CS55" s="86">
        <f t="shared" si="62"/>
        <v>0</v>
      </c>
      <c r="CT55" s="86">
        <f t="shared" si="62"/>
        <v>0</v>
      </c>
      <c r="CU55" s="86">
        <f t="shared" si="62"/>
        <v>0</v>
      </c>
      <c r="CV55" s="86">
        <f t="shared" si="62"/>
        <v>0</v>
      </c>
      <c r="CW55" s="86">
        <f t="shared" si="62"/>
        <v>0</v>
      </c>
      <c r="CX55" s="86">
        <f t="shared" si="62"/>
        <v>0</v>
      </c>
      <c r="CY55" s="86">
        <f t="shared" si="62"/>
        <v>0</v>
      </c>
      <c r="CZ55" s="86">
        <f t="shared" si="62"/>
        <v>0</v>
      </c>
      <c r="DA55" s="86">
        <f t="shared" si="62"/>
        <v>0</v>
      </c>
      <c r="DB55" s="86">
        <f t="shared" si="62"/>
        <v>0</v>
      </c>
      <c r="DC55" s="86">
        <f t="shared" si="62"/>
        <v>0</v>
      </c>
      <c r="DD55" s="86">
        <f t="shared" si="62"/>
        <v>0</v>
      </c>
      <c r="DE55" s="86">
        <f t="shared" si="62"/>
        <v>0</v>
      </c>
      <c r="DF55" s="86">
        <f t="shared" si="62"/>
        <v>0</v>
      </c>
      <c r="DG55" s="86">
        <f t="shared" si="62"/>
        <v>0</v>
      </c>
      <c r="DH55" s="86">
        <f t="shared" si="62"/>
        <v>0</v>
      </c>
      <c r="DI55" s="86">
        <f t="shared" si="62"/>
        <v>0</v>
      </c>
      <c r="DJ55" s="86">
        <f t="shared" si="62"/>
        <v>0</v>
      </c>
      <c r="DK55" s="86">
        <f t="shared" si="62"/>
        <v>0</v>
      </c>
      <c r="DL55" s="86">
        <f t="shared" si="62"/>
        <v>0</v>
      </c>
      <c r="DM55" s="86">
        <f t="shared" si="62"/>
        <v>0</v>
      </c>
      <c r="DN55" s="76">
        <f t="shared" si="6"/>
        <v>9787.5499999999993</v>
      </c>
      <c r="DO55" s="76">
        <f t="shared" si="7"/>
        <v>0</v>
      </c>
    </row>
    <row r="56" spans="1:119" ht="13.5" customHeight="1" x14ac:dyDescent="0.25">
      <c r="A56" s="64">
        <v>45901</v>
      </c>
      <c r="B56" s="65">
        <v>4153</v>
      </c>
      <c r="C56" s="65">
        <v>6743</v>
      </c>
      <c r="D56" s="66" t="s">
        <v>549</v>
      </c>
      <c r="E56" s="67" t="s">
        <v>550</v>
      </c>
      <c r="F56" s="67" t="s">
        <v>551</v>
      </c>
      <c r="G56" s="67" t="s">
        <v>552</v>
      </c>
      <c r="H56" s="68" t="s">
        <v>553</v>
      </c>
      <c r="I56" s="69" t="s">
        <v>554</v>
      </c>
      <c r="J56" s="66" t="s">
        <v>555</v>
      </c>
      <c r="K56" s="70">
        <v>5</v>
      </c>
      <c r="L56" s="70">
        <v>155.80000000000001</v>
      </c>
      <c r="M56" s="71">
        <f t="shared" ref="M56:M60" si="63">K56*L56</f>
        <v>779</v>
      </c>
      <c r="N56" s="66"/>
      <c r="O56" s="72" t="s">
        <v>148</v>
      </c>
      <c r="P56" s="73">
        <f t="shared" ref="P56:P60" si="64">M56/1.12*0.01</f>
        <v>6.9553571428571423</v>
      </c>
      <c r="Q56" s="74">
        <f t="shared" ref="Q56:Q60" si="65">M56/1.12*0.12</f>
        <v>83.464285714285708</v>
      </c>
      <c r="R56" s="75">
        <f t="shared" ref="R56:R60" si="66">M56+P56-Q56</f>
        <v>702.49107142857144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75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75"/>
      <c r="AQ56" s="66"/>
      <c r="AR56" s="66"/>
      <c r="AS56" s="66"/>
      <c r="AT56" s="75"/>
      <c r="AU56" s="66"/>
      <c r="AV56" s="66"/>
      <c r="AW56" s="66"/>
      <c r="AX56" s="66"/>
      <c r="AY56" s="66"/>
      <c r="AZ56" s="75"/>
      <c r="BA56" s="66"/>
      <c r="BB56" s="75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75"/>
      <c r="BV56" s="66"/>
      <c r="BW56" s="66"/>
      <c r="BX56" s="75"/>
      <c r="BY56" s="66"/>
      <c r="BZ56" s="75"/>
      <c r="CA56" s="66"/>
      <c r="CB56" s="75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  <c r="CP56" s="66"/>
      <c r="CQ56" s="66"/>
      <c r="CR56" s="66"/>
      <c r="CS56" s="75"/>
      <c r="CT56" s="66"/>
      <c r="CU56" s="66"/>
      <c r="CV56" s="66"/>
      <c r="CW56" s="66"/>
      <c r="CX56" s="66"/>
      <c r="CY56" s="75"/>
      <c r="CZ56" s="66"/>
      <c r="DA56" s="75"/>
      <c r="DB56" s="75"/>
      <c r="DC56" s="75"/>
      <c r="DD56" s="75"/>
      <c r="DE56" s="75"/>
      <c r="DF56" s="75"/>
      <c r="DG56" s="66"/>
      <c r="DH56" s="75"/>
      <c r="DI56" s="66"/>
      <c r="DJ56" s="66"/>
      <c r="DK56" s="66"/>
      <c r="DL56" s="66"/>
      <c r="DM56" s="66"/>
      <c r="DN56" s="76">
        <f t="shared" si="6"/>
        <v>779</v>
      </c>
      <c r="DO56" s="76">
        <f t="shared" si="7"/>
        <v>0</v>
      </c>
    </row>
    <row r="57" spans="1:119" s="136" customFormat="1" ht="13.5" customHeight="1" x14ac:dyDescent="0.25">
      <c r="A57" s="64"/>
      <c r="B57" s="65"/>
      <c r="C57" s="65"/>
      <c r="D57" s="66"/>
      <c r="E57" s="77"/>
      <c r="F57" s="78"/>
      <c r="G57" s="79"/>
      <c r="H57" s="68"/>
      <c r="I57" s="69"/>
      <c r="J57" s="66" t="s">
        <v>556</v>
      </c>
      <c r="K57" s="70">
        <v>1</v>
      </c>
      <c r="L57" s="70">
        <v>482.5</v>
      </c>
      <c r="M57" s="71">
        <f t="shared" si="63"/>
        <v>482.5</v>
      </c>
      <c r="N57" s="66"/>
      <c r="O57" s="72" t="s">
        <v>148</v>
      </c>
      <c r="P57" s="73">
        <f t="shared" si="64"/>
        <v>4.3080357142857144</v>
      </c>
      <c r="Q57" s="74">
        <f t="shared" si="65"/>
        <v>51.696428571428562</v>
      </c>
      <c r="R57" s="75">
        <f t="shared" si="66"/>
        <v>435.11160714285717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75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75"/>
      <c r="AQ57" s="66"/>
      <c r="AR57" s="66"/>
      <c r="AS57" s="66"/>
      <c r="AT57" s="75"/>
      <c r="AU57" s="66"/>
      <c r="AV57" s="66"/>
      <c r="AW57" s="66"/>
      <c r="AX57" s="66"/>
      <c r="AY57" s="66"/>
      <c r="AZ57" s="75"/>
      <c r="BA57" s="66"/>
      <c r="BB57" s="75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75"/>
      <c r="BV57" s="66"/>
      <c r="BW57" s="66"/>
      <c r="BX57" s="75"/>
      <c r="BY57" s="66"/>
      <c r="BZ57" s="75"/>
      <c r="CA57" s="66"/>
      <c r="CB57" s="75"/>
      <c r="CC57" s="66"/>
      <c r="CD57" s="66"/>
      <c r="CE57" s="66"/>
      <c r="CF57" s="66"/>
      <c r="CG57" s="66"/>
      <c r="CH57" s="66"/>
      <c r="CI57" s="66"/>
      <c r="CJ57" s="66"/>
      <c r="CK57" s="66"/>
      <c r="CL57" s="66"/>
      <c r="CM57" s="66"/>
      <c r="CN57" s="66"/>
      <c r="CO57" s="66"/>
      <c r="CP57" s="66"/>
      <c r="CQ57" s="66"/>
      <c r="CR57" s="66"/>
      <c r="CS57" s="75"/>
      <c r="CT57" s="66"/>
      <c r="CU57" s="66"/>
      <c r="CV57" s="66"/>
      <c r="CW57" s="66"/>
      <c r="CX57" s="66"/>
      <c r="CY57" s="75"/>
      <c r="CZ57" s="66"/>
      <c r="DA57" s="75"/>
      <c r="DB57" s="75"/>
      <c r="DC57" s="75"/>
      <c r="DD57" s="75"/>
      <c r="DE57" s="75"/>
      <c r="DF57" s="75"/>
      <c r="DG57" s="66"/>
      <c r="DH57" s="75"/>
      <c r="DI57" s="66"/>
      <c r="DJ57" s="66"/>
      <c r="DK57" s="66"/>
      <c r="DL57" s="66"/>
      <c r="DM57" s="66"/>
      <c r="DN57" s="76">
        <f t="shared" si="6"/>
        <v>482.5</v>
      </c>
      <c r="DO57" s="76">
        <f t="shared" si="7"/>
        <v>0</v>
      </c>
    </row>
    <row r="58" spans="1:119" ht="13.5" customHeight="1" x14ac:dyDescent="0.25">
      <c r="A58" s="64"/>
      <c r="B58" s="65"/>
      <c r="C58" s="65"/>
      <c r="D58" s="66"/>
      <c r="E58" s="77"/>
      <c r="F58" s="78"/>
      <c r="G58" s="79"/>
      <c r="H58" s="68"/>
      <c r="I58" s="69"/>
      <c r="J58" s="66" t="s">
        <v>557</v>
      </c>
      <c r="K58" s="70">
        <v>5</v>
      </c>
      <c r="L58" s="70">
        <v>58</v>
      </c>
      <c r="M58" s="71">
        <f t="shared" si="63"/>
        <v>290</v>
      </c>
      <c r="N58" s="66"/>
      <c r="O58" s="72" t="s">
        <v>148</v>
      </c>
      <c r="P58" s="73">
        <f t="shared" si="64"/>
        <v>2.589285714285714</v>
      </c>
      <c r="Q58" s="74">
        <f t="shared" si="65"/>
        <v>31.071428571428566</v>
      </c>
      <c r="R58" s="75">
        <f t="shared" si="66"/>
        <v>261.51785714285717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75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75"/>
      <c r="AQ58" s="66"/>
      <c r="AR58" s="66"/>
      <c r="AS58" s="66"/>
      <c r="AT58" s="75"/>
      <c r="AU58" s="66"/>
      <c r="AV58" s="66"/>
      <c r="AW58" s="66"/>
      <c r="AX58" s="66"/>
      <c r="AY58" s="66"/>
      <c r="AZ58" s="75"/>
      <c r="BA58" s="66"/>
      <c r="BB58" s="75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75"/>
      <c r="BV58" s="66"/>
      <c r="BW58" s="66"/>
      <c r="BX58" s="75"/>
      <c r="BY58" s="66"/>
      <c r="BZ58" s="75"/>
      <c r="CA58" s="66"/>
      <c r="CB58" s="75"/>
      <c r="CC58" s="66"/>
      <c r="CD58" s="66"/>
      <c r="CE58" s="66"/>
      <c r="CF58" s="66"/>
      <c r="CG58" s="66"/>
      <c r="CH58" s="66"/>
      <c r="CI58" s="66"/>
      <c r="CJ58" s="66"/>
      <c r="CK58" s="66"/>
      <c r="CL58" s="66"/>
      <c r="CM58" s="66"/>
      <c r="CN58" s="66"/>
      <c r="CO58" s="66"/>
      <c r="CP58" s="66"/>
      <c r="CQ58" s="66"/>
      <c r="CR58" s="66"/>
      <c r="CS58" s="75"/>
      <c r="CT58" s="66"/>
      <c r="CU58" s="66"/>
      <c r="CV58" s="66"/>
      <c r="CW58" s="66"/>
      <c r="CX58" s="66"/>
      <c r="CY58" s="75"/>
      <c r="CZ58" s="66"/>
      <c r="DA58" s="75"/>
      <c r="DB58" s="75"/>
      <c r="DC58" s="75"/>
      <c r="DD58" s="75"/>
      <c r="DE58" s="75"/>
      <c r="DF58" s="75"/>
      <c r="DG58" s="66"/>
      <c r="DH58" s="75"/>
      <c r="DI58" s="66"/>
      <c r="DJ58" s="66"/>
      <c r="DK58" s="66"/>
      <c r="DL58" s="66"/>
      <c r="DM58" s="66"/>
      <c r="DN58" s="76">
        <f t="shared" si="6"/>
        <v>290</v>
      </c>
      <c r="DO58" s="76">
        <f t="shared" si="7"/>
        <v>0</v>
      </c>
    </row>
    <row r="59" spans="1:119" s="87" customFormat="1" ht="13.5" customHeight="1" x14ac:dyDescent="0.25">
      <c r="A59" s="64"/>
      <c r="B59" s="65"/>
      <c r="C59" s="65"/>
      <c r="D59" s="66"/>
      <c r="E59" s="77"/>
      <c r="F59" s="78"/>
      <c r="G59" s="79"/>
      <c r="H59" s="68"/>
      <c r="I59" s="69"/>
      <c r="J59" s="66" t="s">
        <v>558</v>
      </c>
      <c r="K59" s="70">
        <v>12</v>
      </c>
      <c r="L59" s="70">
        <v>18.899999999999999</v>
      </c>
      <c r="M59" s="71">
        <f t="shared" si="63"/>
        <v>226.79999999999998</v>
      </c>
      <c r="N59" s="66"/>
      <c r="O59" s="72" t="s">
        <v>148</v>
      </c>
      <c r="P59" s="73">
        <f t="shared" si="64"/>
        <v>2.0249999999999999</v>
      </c>
      <c r="Q59" s="74">
        <f t="shared" si="65"/>
        <v>24.299999999999997</v>
      </c>
      <c r="R59" s="75">
        <f t="shared" si="66"/>
        <v>204.52499999999998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75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75"/>
      <c r="AQ59" s="66"/>
      <c r="AR59" s="66"/>
      <c r="AS59" s="66"/>
      <c r="AT59" s="75"/>
      <c r="AU59" s="66"/>
      <c r="AV59" s="66"/>
      <c r="AW59" s="66"/>
      <c r="AX59" s="66"/>
      <c r="AY59" s="66"/>
      <c r="AZ59" s="75"/>
      <c r="BA59" s="66"/>
      <c r="BB59" s="75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75"/>
      <c r="BV59" s="66"/>
      <c r="BW59" s="66"/>
      <c r="BX59" s="75"/>
      <c r="BY59" s="66"/>
      <c r="BZ59" s="75"/>
      <c r="CA59" s="66"/>
      <c r="CB59" s="75"/>
      <c r="CC59" s="66"/>
      <c r="CD59" s="66"/>
      <c r="CE59" s="66"/>
      <c r="CF59" s="66"/>
      <c r="CG59" s="66"/>
      <c r="CH59" s="66"/>
      <c r="CI59" s="66"/>
      <c r="CJ59" s="66"/>
      <c r="CK59" s="66"/>
      <c r="CL59" s="66"/>
      <c r="CM59" s="66"/>
      <c r="CN59" s="66"/>
      <c r="CO59" s="66"/>
      <c r="CP59" s="66"/>
      <c r="CQ59" s="66"/>
      <c r="CR59" s="66"/>
      <c r="CS59" s="75"/>
      <c r="CT59" s="66"/>
      <c r="CU59" s="66"/>
      <c r="CV59" s="66"/>
      <c r="CW59" s="66"/>
      <c r="CX59" s="66"/>
      <c r="CY59" s="75"/>
      <c r="CZ59" s="66"/>
      <c r="DA59" s="75"/>
      <c r="DB59" s="75"/>
      <c r="DC59" s="75"/>
      <c r="DD59" s="75"/>
      <c r="DE59" s="75"/>
      <c r="DF59" s="75"/>
      <c r="DG59" s="66"/>
      <c r="DH59" s="75"/>
      <c r="DI59" s="66"/>
      <c r="DJ59" s="66"/>
      <c r="DK59" s="66"/>
      <c r="DL59" s="66"/>
      <c r="DM59" s="66"/>
      <c r="DN59" s="76">
        <f t="shared" si="6"/>
        <v>226.79999999999998</v>
      </c>
      <c r="DO59" s="76">
        <f t="shared" si="7"/>
        <v>0</v>
      </c>
    </row>
    <row r="60" spans="1:119" ht="13.5" customHeight="1" x14ac:dyDescent="0.25">
      <c r="A60" s="64"/>
      <c r="B60" s="65"/>
      <c r="C60" s="65"/>
      <c r="D60" s="66"/>
      <c r="E60" s="67"/>
      <c r="F60" s="67"/>
      <c r="G60" s="67"/>
      <c r="H60" s="68"/>
      <c r="I60" s="69"/>
      <c r="J60" s="66" t="s">
        <v>559</v>
      </c>
      <c r="K60" s="70">
        <v>12</v>
      </c>
      <c r="L60" s="70">
        <v>18.899999999999999</v>
      </c>
      <c r="M60" s="71">
        <f t="shared" si="63"/>
        <v>226.79999999999998</v>
      </c>
      <c r="N60" s="66"/>
      <c r="O60" s="72" t="s">
        <v>148</v>
      </c>
      <c r="P60" s="73">
        <f t="shared" si="64"/>
        <v>2.0249999999999999</v>
      </c>
      <c r="Q60" s="74">
        <f t="shared" si="65"/>
        <v>24.299999999999997</v>
      </c>
      <c r="R60" s="75">
        <f t="shared" si="66"/>
        <v>204.52499999999998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75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75"/>
      <c r="AQ60" s="66"/>
      <c r="AR60" s="66"/>
      <c r="AS60" s="66"/>
      <c r="AT60" s="75"/>
      <c r="AU60" s="66"/>
      <c r="AV60" s="66"/>
      <c r="AW60" s="66"/>
      <c r="AX60" s="66"/>
      <c r="AY60" s="66"/>
      <c r="AZ60" s="75"/>
      <c r="BA60" s="66"/>
      <c r="BB60" s="75"/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75"/>
      <c r="BV60" s="66"/>
      <c r="BW60" s="66"/>
      <c r="BX60" s="75"/>
      <c r="BY60" s="66"/>
      <c r="BZ60" s="75"/>
      <c r="CA60" s="66"/>
      <c r="CB60" s="75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6"/>
      <c r="CS60" s="75"/>
      <c r="CT60" s="66"/>
      <c r="CU60" s="66"/>
      <c r="CV60" s="66"/>
      <c r="CW60" s="66"/>
      <c r="CX60" s="66"/>
      <c r="CY60" s="75"/>
      <c r="CZ60" s="66"/>
      <c r="DA60" s="75"/>
      <c r="DB60" s="75"/>
      <c r="DC60" s="75"/>
      <c r="DD60" s="75"/>
      <c r="DE60" s="75"/>
      <c r="DF60" s="75"/>
      <c r="DG60" s="66"/>
      <c r="DH60" s="75"/>
      <c r="DI60" s="66"/>
      <c r="DJ60" s="66"/>
      <c r="DK60" s="66"/>
      <c r="DL60" s="66"/>
      <c r="DM60" s="66"/>
      <c r="DN60" s="76">
        <f t="shared" si="6"/>
        <v>226.79999999999998</v>
      </c>
      <c r="DO60" s="76">
        <f t="shared" si="7"/>
        <v>0</v>
      </c>
    </row>
    <row r="61" spans="1:119" s="136" customFormat="1" ht="13.5" customHeight="1" x14ac:dyDescent="0.25">
      <c r="A61" s="80"/>
      <c r="B61" s="81"/>
      <c r="C61" s="82"/>
      <c r="D61" s="83"/>
      <c r="E61" s="83"/>
      <c r="F61" s="83"/>
      <c r="G61" s="83"/>
      <c r="H61" s="84"/>
      <c r="I61" s="81"/>
      <c r="J61" s="83"/>
      <c r="K61" s="85"/>
      <c r="L61" s="85"/>
      <c r="M61" s="86">
        <f>SUM(M56:M60)</f>
        <v>2005.1</v>
      </c>
      <c r="N61" s="86"/>
      <c r="O61" s="85" t="s">
        <v>148</v>
      </c>
      <c r="P61" s="86">
        <f t="shared" ref="P61:CA61" si="67">SUM(P56:P60)</f>
        <v>17.90267857142857</v>
      </c>
      <c r="Q61" s="86">
        <f t="shared" si="67"/>
        <v>214.83214285714286</v>
      </c>
      <c r="R61" s="86">
        <f t="shared" si="67"/>
        <v>1808.170535714286</v>
      </c>
      <c r="S61" s="86">
        <f t="shared" si="67"/>
        <v>0</v>
      </c>
      <c r="T61" s="86">
        <f t="shared" si="67"/>
        <v>0</v>
      </c>
      <c r="U61" s="86">
        <f t="shared" si="67"/>
        <v>0</v>
      </c>
      <c r="V61" s="86">
        <f t="shared" si="67"/>
        <v>0</v>
      </c>
      <c r="W61" s="86">
        <f t="shared" si="67"/>
        <v>0</v>
      </c>
      <c r="X61" s="86">
        <f t="shared" si="67"/>
        <v>0</v>
      </c>
      <c r="Y61" s="86">
        <f t="shared" si="67"/>
        <v>0</v>
      </c>
      <c r="Z61" s="86">
        <f t="shared" si="67"/>
        <v>0</v>
      </c>
      <c r="AA61" s="86">
        <f t="shared" si="67"/>
        <v>0</v>
      </c>
      <c r="AB61" s="86">
        <f t="shared" si="67"/>
        <v>0</v>
      </c>
      <c r="AC61" s="86">
        <f t="shared" si="67"/>
        <v>0</v>
      </c>
      <c r="AD61" s="86">
        <f t="shared" si="67"/>
        <v>0</v>
      </c>
      <c r="AE61" s="86">
        <f t="shared" si="67"/>
        <v>0</v>
      </c>
      <c r="AF61" s="86">
        <f t="shared" si="67"/>
        <v>0</v>
      </c>
      <c r="AG61" s="86">
        <f t="shared" si="67"/>
        <v>0</v>
      </c>
      <c r="AH61" s="86">
        <f t="shared" si="67"/>
        <v>0</v>
      </c>
      <c r="AI61" s="86">
        <f t="shared" si="67"/>
        <v>0</v>
      </c>
      <c r="AJ61" s="86">
        <f t="shared" si="67"/>
        <v>0</v>
      </c>
      <c r="AK61" s="86">
        <f t="shared" si="67"/>
        <v>0</v>
      </c>
      <c r="AL61" s="86">
        <f t="shared" si="67"/>
        <v>0</v>
      </c>
      <c r="AM61" s="86">
        <f t="shared" si="67"/>
        <v>0</v>
      </c>
      <c r="AN61" s="86">
        <f t="shared" si="67"/>
        <v>0</v>
      </c>
      <c r="AO61" s="86">
        <f t="shared" si="67"/>
        <v>0</v>
      </c>
      <c r="AP61" s="86">
        <f t="shared" si="67"/>
        <v>0</v>
      </c>
      <c r="AQ61" s="86">
        <f t="shared" si="67"/>
        <v>0</v>
      </c>
      <c r="AR61" s="86">
        <f t="shared" si="67"/>
        <v>0</v>
      </c>
      <c r="AS61" s="86">
        <f t="shared" si="67"/>
        <v>0</v>
      </c>
      <c r="AT61" s="86">
        <f t="shared" si="67"/>
        <v>0</v>
      </c>
      <c r="AU61" s="86">
        <f t="shared" si="67"/>
        <v>0</v>
      </c>
      <c r="AV61" s="86">
        <f t="shared" si="67"/>
        <v>0</v>
      </c>
      <c r="AW61" s="86">
        <f t="shared" si="67"/>
        <v>0</v>
      </c>
      <c r="AX61" s="86">
        <f t="shared" si="67"/>
        <v>0</v>
      </c>
      <c r="AY61" s="86">
        <f t="shared" si="67"/>
        <v>0</v>
      </c>
      <c r="AZ61" s="86">
        <f t="shared" si="67"/>
        <v>0</v>
      </c>
      <c r="BA61" s="86">
        <f t="shared" si="67"/>
        <v>0</v>
      </c>
      <c r="BB61" s="86">
        <f t="shared" si="67"/>
        <v>0</v>
      </c>
      <c r="BC61" s="86">
        <f t="shared" si="67"/>
        <v>0</v>
      </c>
      <c r="BD61" s="86">
        <f t="shared" si="67"/>
        <v>0</v>
      </c>
      <c r="BE61" s="86">
        <f t="shared" si="67"/>
        <v>0</v>
      </c>
      <c r="BF61" s="86">
        <f t="shared" si="67"/>
        <v>0</v>
      </c>
      <c r="BG61" s="86">
        <f t="shared" si="67"/>
        <v>0</v>
      </c>
      <c r="BH61" s="86">
        <f t="shared" si="67"/>
        <v>0</v>
      </c>
      <c r="BI61" s="86">
        <f t="shared" si="67"/>
        <v>0</v>
      </c>
      <c r="BJ61" s="86">
        <f t="shared" si="67"/>
        <v>0</v>
      </c>
      <c r="BK61" s="86">
        <f t="shared" si="67"/>
        <v>0</v>
      </c>
      <c r="BL61" s="86">
        <f t="shared" si="67"/>
        <v>0</v>
      </c>
      <c r="BM61" s="86">
        <f t="shared" si="67"/>
        <v>0</v>
      </c>
      <c r="BN61" s="86">
        <f t="shared" si="67"/>
        <v>0</v>
      </c>
      <c r="BO61" s="86">
        <f t="shared" si="67"/>
        <v>0</v>
      </c>
      <c r="BP61" s="86">
        <f t="shared" si="67"/>
        <v>0</v>
      </c>
      <c r="BQ61" s="86">
        <f t="shared" si="67"/>
        <v>0</v>
      </c>
      <c r="BR61" s="86">
        <f t="shared" si="67"/>
        <v>0</v>
      </c>
      <c r="BS61" s="86">
        <f t="shared" si="67"/>
        <v>0</v>
      </c>
      <c r="BT61" s="86">
        <f t="shared" si="67"/>
        <v>0</v>
      </c>
      <c r="BU61" s="86">
        <f t="shared" si="67"/>
        <v>0</v>
      </c>
      <c r="BV61" s="86">
        <f t="shared" si="67"/>
        <v>0</v>
      </c>
      <c r="BW61" s="86">
        <f t="shared" si="67"/>
        <v>0</v>
      </c>
      <c r="BX61" s="86">
        <f t="shared" si="67"/>
        <v>0</v>
      </c>
      <c r="BY61" s="86">
        <f t="shared" si="67"/>
        <v>0</v>
      </c>
      <c r="BZ61" s="86">
        <f t="shared" si="67"/>
        <v>0</v>
      </c>
      <c r="CA61" s="86">
        <f t="shared" si="67"/>
        <v>0</v>
      </c>
      <c r="CB61" s="86">
        <f t="shared" ref="CB61:DM61" si="68">SUM(CB56:CB60)</f>
        <v>0</v>
      </c>
      <c r="CC61" s="86">
        <f t="shared" si="68"/>
        <v>0</v>
      </c>
      <c r="CD61" s="86">
        <f t="shared" si="68"/>
        <v>0</v>
      </c>
      <c r="CE61" s="86">
        <f t="shared" si="68"/>
        <v>0</v>
      </c>
      <c r="CF61" s="86">
        <f t="shared" si="68"/>
        <v>0</v>
      </c>
      <c r="CG61" s="86">
        <f t="shared" si="68"/>
        <v>0</v>
      </c>
      <c r="CH61" s="86">
        <f t="shared" si="68"/>
        <v>0</v>
      </c>
      <c r="CI61" s="86">
        <f t="shared" si="68"/>
        <v>0</v>
      </c>
      <c r="CJ61" s="86">
        <f t="shared" si="68"/>
        <v>0</v>
      </c>
      <c r="CK61" s="86">
        <f t="shared" si="68"/>
        <v>0</v>
      </c>
      <c r="CL61" s="86">
        <f t="shared" si="68"/>
        <v>0</v>
      </c>
      <c r="CM61" s="86">
        <f t="shared" si="68"/>
        <v>0</v>
      </c>
      <c r="CN61" s="86">
        <f t="shared" si="68"/>
        <v>0</v>
      </c>
      <c r="CO61" s="86">
        <f t="shared" si="68"/>
        <v>0</v>
      </c>
      <c r="CP61" s="86">
        <f t="shared" si="68"/>
        <v>0</v>
      </c>
      <c r="CQ61" s="86">
        <f t="shared" si="68"/>
        <v>0</v>
      </c>
      <c r="CR61" s="86">
        <f t="shared" si="68"/>
        <v>0</v>
      </c>
      <c r="CS61" s="86">
        <f t="shared" si="68"/>
        <v>0</v>
      </c>
      <c r="CT61" s="86">
        <f t="shared" si="68"/>
        <v>0</v>
      </c>
      <c r="CU61" s="86">
        <f t="shared" si="68"/>
        <v>0</v>
      </c>
      <c r="CV61" s="86">
        <f t="shared" si="68"/>
        <v>0</v>
      </c>
      <c r="CW61" s="86">
        <f t="shared" si="68"/>
        <v>0</v>
      </c>
      <c r="CX61" s="86">
        <f t="shared" si="68"/>
        <v>0</v>
      </c>
      <c r="CY61" s="86">
        <f t="shared" si="68"/>
        <v>0</v>
      </c>
      <c r="CZ61" s="86">
        <f t="shared" si="68"/>
        <v>0</v>
      </c>
      <c r="DA61" s="86">
        <f t="shared" si="68"/>
        <v>0</v>
      </c>
      <c r="DB61" s="86">
        <f t="shared" si="68"/>
        <v>0</v>
      </c>
      <c r="DC61" s="86">
        <f t="shared" si="68"/>
        <v>0</v>
      </c>
      <c r="DD61" s="86">
        <f t="shared" si="68"/>
        <v>0</v>
      </c>
      <c r="DE61" s="86">
        <f t="shared" si="68"/>
        <v>0</v>
      </c>
      <c r="DF61" s="86">
        <f t="shared" si="68"/>
        <v>0</v>
      </c>
      <c r="DG61" s="86">
        <f t="shared" si="68"/>
        <v>0</v>
      </c>
      <c r="DH61" s="86">
        <f t="shared" si="68"/>
        <v>0</v>
      </c>
      <c r="DI61" s="86">
        <f t="shared" si="68"/>
        <v>0</v>
      </c>
      <c r="DJ61" s="86">
        <f t="shared" si="68"/>
        <v>0</v>
      </c>
      <c r="DK61" s="86">
        <f t="shared" si="68"/>
        <v>0</v>
      </c>
      <c r="DL61" s="86">
        <f t="shared" si="68"/>
        <v>0</v>
      </c>
      <c r="DM61" s="86">
        <f t="shared" si="68"/>
        <v>0</v>
      </c>
      <c r="DN61" s="76">
        <f t="shared" si="6"/>
        <v>2005.1000000000001</v>
      </c>
      <c r="DO61" s="76">
        <f t="shared" si="7"/>
        <v>0</v>
      </c>
    </row>
    <row r="62" spans="1:119" ht="13.5" customHeight="1" x14ac:dyDescent="0.25">
      <c r="A62" s="64">
        <v>45901</v>
      </c>
      <c r="B62" s="65">
        <v>4153</v>
      </c>
      <c r="C62" s="65">
        <v>6744</v>
      </c>
      <c r="D62" s="66" t="s">
        <v>549</v>
      </c>
      <c r="E62" s="67" t="s">
        <v>550</v>
      </c>
      <c r="F62" s="67" t="s">
        <v>551</v>
      </c>
      <c r="G62" s="67" t="s">
        <v>552</v>
      </c>
      <c r="H62" s="68" t="s">
        <v>560</v>
      </c>
      <c r="I62" s="69" t="s">
        <v>561</v>
      </c>
      <c r="J62" s="66" t="s">
        <v>562</v>
      </c>
      <c r="K62" s="70">
        <v>4</v>
      </c>
      <c r="L62" s="70">
        <v>76.599999999999994</v>
      </c>
      <c r="M62" s="71">
        <f t="shared" ref="M62:M69" si="69">K62*L62</f>
        <v>306.39999999999998</v>
      </c>
      <c r="N62" s="66"/>
      <c r="O62" s="72" t="s">
        <v>148</v>
      </c>
      <c r="P62" s="73">
        <f t="shared" ref="P62:P69" si="70">M62/1.12*0.01</f>
        <v>2.7357142857142849</v>
      </c>
      <c r="Q62" s="74">
        <f t="shared" ref="Q62:Q69" si="71">M62/1.12*0.12</f>
        <v>32.828571428571422</v>
      </c>
      <c r="R62" s="75">
        <f t="shared" ref="R62:R69" si="72">M62+P62-Q62</f>
        <v>276.30714285714282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75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75"/>
      <c r="AQ62" s="66"/>
      <c r="AR62" s="66"/>
      <c r="AS62" s="66"/>
      <c r="AT62" s="75"/>
      <c r="AU62" s="66"/>
      <c r="AV62" s="66"/>
      <c r="AW62" s="66"/>
      <c r="AX62" s="66"/>
      <c r="AY62" s="66"/>
      <c r="AZ62" s="75"/>
      <c r="BA62" s="66"/>
      <c r="BB62" s="75"/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75"/>
      <c r="BV62" s="66"/>
      <c r="BW62" s="66"/>
      <c r="BX62" s="75"/>
      <c r="BY62" s="66"/>
      <c r="BZ62" s="75"/>
      <c r="CA62" s="66"/>
      <c r="CB62" s="75"/>
      <c r="CC62" s="66"/>
      <c r="CD62" s="66"/>
      <c r="CE62" s="66"/>
      <c r="CF62" s="66"/>
      <c r="CG62" s="66"/>
      <c r="CH62" s="66"/>
      <c r="CI62" s="66"/>
      <c r="CJ62" s="66"/>
      <c r="CK62" s="66"/>
      <c r="CL62" s="66"/>
      <c r="CM62" s="66"/>
      <c r="CN62" s="66"/>
      <c r="CO62" s="66"/>
      <c r="CP62" s="66"/>
      <c r="CQ62" s="66"/>
      <c r="CR62" s="66"/>
      <c r="CS62" s="75"/>
      <c r="CT62" s="66"/>
      <c r="CU62" s="66"/>
      <c r="CV62" s="66"/>
      <c r="CW62" s="66"/>
      <c r="CX62" s="66"/>
      <c r="CY62" s="75"/>
      <c r="CZ62" s="66"/>
      <c r="DA62" s="75"/>
      <c r="DB62" s="75"/>
      <c r="DC62" s="75"/>
      <c r="DD62" s="75"/>
      <c r="DE62" s="75"/>
      <c r="DF62" s="75"/>
      <c r="DG62" s="66"/>
      <c r="DH62" s="75"/>
      <c r="DI62" s="66"/>
      <c r="DJ62" s="66"/>
      <c r="DK62" s="66"/>
      <c r="DL62" s="66"/>
      <c r="DM62" s="66"/>
      <c r="DN62" s="76">
        <f t="shared" si="6"/>
        <v>306.39999999999998</v>
      </c>
      <c r="DO62" s="76">
        <f t="shared" si="7"/>
        <v>0</v>
      </c>
    </row>
    <row r="63" spans="1:119" s="87" customFormat="1" ht="13.5" customHeight="1" x14ac:dyDescent="0.25">
      <c r="A63" s="64"/>
      <c r="B63" s="65"/>
      <c r="C63" s="65"/>
      <c r="D63" s="66"/>
      <c r="E63" s="77"/>
      <c r="F63" s="78"/>
      <c r="G63" s="79"/>
      <c r="H63" s="68"/>
      <c r="I63" s="69"/>
      <c r="J63" s="66" t="s">
        <v>563</v>
      </c>
      <c r="K63" s="70">
        <v>3</v>
      </c>
      <c r="L63" s="70">
        <v>158</v>
      </c>
      <c r="M63" s="71">
        <f t="shared" si="69"/>
        <v>474</v>
      </c>
      <c r="N63" s="66"/>
      <c r="O63" s="72" t="s">
        <v>148</v>
      </c>
      <c r="P63" s="73">
        <f t="shared" si="70"/>
        <v>4.2321428571428568</v>
      </c>
      <c r="Q63" s="74">
        <f t="shared" si="71"/>
        <v>50.785714285714278</v>
      </c>
      <c r="R63" s="75">
        <f t="shared" si="72"/>
        <v>427.44642857142856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75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75"/>
      <c r="AQ63" s="66"/>
      <c r="AR63" s="66"/>
      <c r="AS63" s="66"/>
      <c r="AT63" s="75"/>
      <c r="AU63" s="66"/>
      <c r="AV63" s="66"/>
      <c r="AW63" s="66"/>
      <c r="AX63" s="66"/>
      <c r="AY63" s="66"/>
      <c r="AZ63" s="75"/>
      <c r="BA63" s="66"/>
      <c r="BB63" s="75"/>
      <c r="BC63" s="66"/>
      <c r="BD63" s="66"/>
      <c r="BE63" s="66"/>
      <c r="BF63" s="66"/>
      <c r="BG63" s="66"/>
      <c r="BH63" s="66"/>
      <c r="BI63" s="66"/>
      <c r="BJ63" s="66"/>
      <c r="BK63" s="66"/>
      <c r="BL63" s="66"/>
      <c r="BM63" s="66"/>
      <c r="BN63" s="66"/>
      <c r="BO63" s="66"/>
      <c r="BP63" s="66"/>
      <c r="BQ63" s="66"/>
      <c r="BR63" s="66"/>
      <c r="BS63" s="66"/>
      <c r="BT63" s="66"/>
      <c r="BU63" s="75"/>
      <c r="BV63" s="66"/>
      <c r="BW63" s="66"/>
      <c r="BX63" s="75"/>
      <c r="BY63" s="66"/>
      <c r="BZ63" s="75"/>
      <c r="CA63" s="66"/>
      <c r="CB63" s="75"/>
      <c r="CC63" s="66"/>
      <c r="CD63" s="66"/>
      <c r="CE63" s="66"/>
      <c r="CF63" s="66"/>
      <c r="CG63" s="66"/>
      <c r="CH63" s="66"/>
      <c r="CI63" s="66"/>
      <c r="CJ63" s="66"/>
      <c r="CK63" s="66"/>
      <c r="CL63" s="66"/>
      <c r="CM63" s="66"/>
      <c r="CN63" s="66"/>
      <c r="CO63" s="66"/>
      <c r="CP63" s="66"/>
      <c r="CQ63" s="66"/>
      <c r="CR63" s="66"/>
      <c r="CS63" s="75"/>
      <c r="CT63" s="66"/>
      <c r="CU63" s="66"/>
      <c r="CV63" s="66"/>
      <c r="CW63" s="66"/>
      <c r="CX63" s="66"/>
      <c r="CY63" s="75"/>
      <c r="CZ63" s="66"/>
      <c r="DA63" s="75"/>
      <c r="DB63" s="75"/>
      <c r="DC63" s="75"/>
      <c r="DD63" s="75"/>
      <c r="DE63" s="75"/>
      <c r="DF63" s="75"/>
      <c r="DG63" s="66"/>
      <c r="DH63" s="75"/>
      <c r="DI63" s="66"/>
      <c r="DJ63" s="66"/>
      <c r="DK63" s="66"/>
      <c r="DL63" s="66"/>
      <c r="DM63" s="66"/>
      <c r="DN63" s="76">
        <f t="shared" si="6"/>
        <v>474</v>
      </c>
      <c r="DO63" s="76">
        <f t="shared" si="7"/>
        <v>0</v>
      </c>
    </row>
    <row r="64" spans="1:119" ht="13.5" customHeight="1" x14ac:dyDescent="0.25">
      <c r="A64" s="64"/>
      <c r="B64" s="65"/>
      <c r="C64" s="65"/>
      <c r="D64" s="66"/>
      <c r="E64" s="77"/>
      <c r="F64" s="78"/>
      <c r="G64" s="79"/>
      <c r="H64" s="68"/>
      <c r="I64" s="69"/>
      <c r="J64" s="66" t="s">
        <v>564</v>
      </c>
      <c r="K64" s="70">
        <v>4</v>
      </c>
      <c r="L64" s="70">
        <v>155.9</v>
      </c>
      <c r="M64" s="71">
        <f t="shared" si="69"/>
        <v>623.6</v>
      </c>
      <c r="N64" s="66"/>
      <c r="O64" s="72" t="s">
        <v>148</v>
      </c>
      <c r="P64" s="73">
        <f t="shared" si="70"/>
        <v>5.5678571428571422</v>
      </c>
      <c r="Q64" s="74">
        <f t="shared" si="71"/>
        <v>66.814285714285703</v>
      </c>
      <c r="R64" s="75">
        <f t="shared" si="72"/>
        <v>562.35357142857151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75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75"/>
      <c r="AQ64" s="66"/>
      <c r="AR64" s="66"/>
      <c r="AS64" s="66"/>
      <c r="AT64" s="75"/>
      <c r="AU64" s="66"/>
      <c r="AV64" s="66"/>
      <c r="AW64" s="66"/>
      <c r="AX64" s="66"/>
      <c r="AY64" s="66"/>
      <c r="AZ64" s="75"/>
      <c r="BA64" s="66"/>
      <c r="BB64" s="75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66"/>
      <c r="BP64" s="66"/>
      <c r="BQ64" s="66"/>
      <c r="BR64" s="66"/>
      <c r="BS64" s="66"/>
      <c r="BT64" s="66"/>
      <c r="BU64" s="75"/>
      <c r="BV64" s="66"/>
      <c r="BW64" s="66"/>
      <c r="BX64" s="75"/>
      <c r="BY64" s="66"/>
      <c r="BZ64" s="75"/>
      <c r="CA64" s="66"/>
      <c r="CB64" s="75"/>
      <c r="CC64" s="66"/>
      <c r="CD64" s="66"/>
      <c r="CE64" s="66"/>
      <c r="CF64" s="66"/>
      <c r="CG64" s="66"/>
      <c r="CH64" s="66"/>
      <c r="CI64" s="66"/>
      <c r="CJ64" s="66"/>
      <c r="CK64" s="66"/>
      <c r="CL64" s="66"/>
      <c r="CM64" s="66"/>
      <c r="CN64" s="66"/>
      <c r="CO64" s="66"/>
      <c r="CP64" s="66"/>
      <c r="CQ64" s="66"/>
      <c r="CR64" s="66"/>
      <c r="CS64" s="75"/>
      <c r="CT64" s="66"/>
      <c r="CU64" s="66"/>
      <c r="CV64" s="66"/>
      <c r="CW64" s="66"/>
      <c r="CX64" s="66"/>
      <c r="CY64" s="75"/>
      <c r="CZ64" s="66"/>
      <c r="DA64" s="75"/>
      <c r="DB64" s="75"/>
      <c r="DC64" s="75"/>
      <c r="DD64" s="75"/>
      <c r="DE64" s="75"/>
      <c r="DF64" s="75"/>
      <c r="DG64" s="66"/>
      <c r="DH64" s="75"/>
      <c r="DI64" s="66"/>
      <c r="DJ64" s="66"/>
      <c r="DK64" s="66"/>
      <c r="DL64" s="66"/>
      <c r="DM64" s="66"/>
      <c r="DN64" s="76">
        <f t="shared" si="6"/>
        <v>623.6</v>
      </c>
      <c r="DO64" s="76">
        <f t="shared" si="7"/>
        <v>0</v>
      </c>
    </row>
    <row r="65" spans="1:119" s="136" customFormat="1" ht="13.5" customHeight="1" x14ac:dyDescent="0.25">
      <c r="A65" s="64"/>
      <c r="B65" s="65"/>
      <c r="C65" s="65"/>
      <c r="D65" s="66"/>
      <c r="E65" s="77"/>
      <c r="F65" s="78"/>
      <c r="G65" s="79"/>
      <c r="H65" s="68"/>
      <c r="I65" s="69"/>
      <c r="J65" s="66" t="s">
        <v>565</v>
      </c>
      <c r="K65" s="70">
        <v>2</v>
      </c>
      <c r="L65" s="70">
        <v>16.25</v>
      </c>
      <c r="M65" s="71">
        <f t="shared" si="69"/>
        <v>32.5</v>
      </c>
      <c r="N65" s="66"/>
      <c r="O65" s="72" t="s">
        <v>148</v>
      </c>
      <c r="P65" s="73">
        <f t="shared" si="70"/>
        <v>0.2901785714285714</v>
      </c>
      <c r="Q65" s="74">
        <f t="shared" si="71"/>
        <v>3.4821428571428563</v>
      </c>
      <c r="R65" s="75">
        <f t="shared" si="72"/>
        <v>29.308035714285712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75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75"/>
      <c r="AQ65" s="66"/>
      <c r="AR65" s="66"/>
      <c r="AS65" s="66"/>
      <c r="AT65" s="75"/>
      <c r="AU65" s="66"/>
      <c r="AV65" s="66"/>
      <c r="AW65" s="66"/>
      <c r="AX65" s="66"/>
      <c r="AY65" s="66"/>
      <c r="AZ65" s="75"/>
      <c r="BA65" s="66"/>
      <c r="BB65" s="75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  <c r="BO65" s="66"/>
      <c r="BP65" s="66"/>
      <c r="BQ65" s="66"/>
      <c r="BR65" s="66"/>
      <c r="BS65" s="66"/>
      <c r="BT65" s="66"/>
      <c r="BU65" s="75"/>
      <c r="BV65" s="66"/>
      <c r="BW65" s="66"/>
      <c r="BX65" s="75"/>
      <c r="BY65" s="66"/>
      <c r="BZ65" s="75"/>
      <c r="CA65" s="66"/>
      <c r="CB65" s="75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6"/>
      <c r="CS65" s="75"/>
      <c r="CT65" s="66"/>
      <c r="CU65" s="66"/>
      <c r="CV65" s="66"/>
      <c r="CW65" s="66"/>
      <c r="CX65" s="66"/>
      <c r="CY65" s="75"/>
      <c r="CZ65" s="66"/>
      <c r="DA65" s="75"/>
      <c r="DB65" s="75"/>
      <c r="DC65" s="75"/>
      <c r="DD65" s="75"/>
      <c r="DE65" s="75"/>
      <c r="DF65" s="75"/>
      <c r="DG65" s="66"/>
      <c r="DH65" s="75"/>
      <c r="DI65" s="66"/>
      <c r="DJ65" s="66"/>
      <c r="DK65" s="66"/>
      <c r="DL65" s="66"/>
      <c r="DM65" s="66"/>
      <c r="DN65" s="76">
        <f t="shared" si="6"/>
        <v>32.5</v>
      </c>
      <c r="DO65" s="76">
        <f t="shared" si="7"/>
        <v>0</v>
      </c>
    </row>
    <row r="66" spans="1:119" ht="13.5" customHeight="1" x14ac:dyDescent="0.25">
      <c r="A66" s="64"/>
      <c r="B66" s="65"/>
      <c r="C66" s="65"/>
      <c r="D66" s="66"/>
      <c r="E66" s="77"/>
      <c r="F66" s="78"/>
      <c r="G66" s="79"/>
      <c r="H66" s="68"/>
      <c r="I66" s="69"/>
      <c r="J66" s="66" t="s">
        <v>566</v>
      </c>
      <c r="K66" s="70">
        <v>9</v>
      </c>
      <c r="L66" s="70">
        <v>55.95</v>
      </c>
      <c r="M66" s="71">
        <f t="shared" si="69"/>
        <v>503.55</v>
      </c>
      <c r="N66" s="66"/>
      <c r="O66" s="72" t="s">
        <v>148</v>
      </c>
      <c r="P66" s="73">
        <f t="shared" si="70"/>
        <v>4.4959821428571427</v>
      </c>
      <c r="Q66" s="74">
        <f t="shared" si="71"/>
        <v>53.951785714285712</v>
      </c>
      <c r="R66" s="75">
        <f t="shared" si="72"/>
        <v>454.09419642857142</v>
      </c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75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75"/>
      <c r="AQ66" s="66"/>
      <c r="AR66" s="66"/>
      <c r="AS66" s="66"/>
      <c r="AT66" s="75"/>
      <c r="AU66" s="66"/>
      <c r="AV66" s="66"/>
      <c r="AW66" s="66"/>
      <c r="AX66" s="66"/>
      <c r="AY66" s="66"/>
      <c r="AZ66" s="75"/>
      <c r="BA66" s="66"/>
      <c r="BB66" s="75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66"/>
      <c r="BU66" s="75"/>
      <c r="BV66" s="66"/>
      <c r="BW66" s="66"/>
      <c r="BX66" s="75"/>
      <c r="BY66" s="66"/>
      <c r="BZ66" s="75"/>
      <c r="CA66" s="66"/>
      <c r="CB66" s="75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6"/>
      <c r="CS66" s="75"/>
      <c r="CT66" s="66"/>
      <c r="CU66" s="66"/>
      <c r="CV66" s="66"/>
      <c r="CW66" s="66"/>
      <c r="CX66" s="66"/>
      <c r="CY66" s="75"/>
      <c r="CZ66" s="66"/>
      <c r="DA66" s="75"/>
      <c r="DB66" s="75"/>
      <c r="DC66" s="75"/>
      <c r="DD66" s="75"/>
      <c r="DE66" s="75"/>
      <c r="DF66" s="75"/>
      <c r="DG66" s="66"/>
      <c r="DH66" s="75"/>
      <c r="DI66" s="66"/>
      <c r="DJ66" s="66"/>
      <c r="DK66" s="66"/>
      <c r="DL66" s="66"/>
      <c r="DM66" s="66"/>
      <c r="DN66" s="76">
        <f t="shared" si="6"/>
        <v>503.55</v>
      </c>
      <c r="DO66" s="76">
        <f t="shared" si="7"/>
        <v>0</v>
      </c>
    </row>
    <row r="67" spans="1:119" s="87" customFormat="1" ht="13.5" customHeight="1" x14ac:dyDescent="0.25">
      <c r="A67" s="64"/>
      <c r="B67" s="65"/>
      <c r="C67" s="65"/>
      <c r="D67" s="66"/>
      <c r="E67" s="67"/>
      <c r="F67" s="67"/>
      <c r="G67" s="67"/>
      <c r="H67" s="68"/>
      <c r="I67" s="69"/>
      <c r="J67" s="66" t="s">
        <v>567</v>
      </c>
      <c r="K67" s="70">
        <v>1</v>
      </c>
      <c r="L67" s="70">
        <v>55.95</v>
      </c>
      <c r="M67" s="71">
        <f t="shared" si="69"/>
        <v>55.95</v>
      </c>
      <c r="N67" s="66"/>
      <c r="O67" s="72" t="s">
        <v>148</v>
      </c>
      <c r="P67" s="73">
        <f t="shared" si="70"/>
        <v>0.49955357142857137</v>
      </c>
      <c r="Q67" s="74">
        <f t="shared" si="71"/>
        <v>5.9946428571428561</v>
      </c>
      <c r="R67" s="75">
        <f t="shared" si="72"/>
        <v>50.454910714285717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75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75"/>
      <c r="AQ67" s="66"/>
      <c r="AR67" s="66"/>
      <c r="AS67" s="66"/>
      <c r="AT67" s="75"/>
      <c r="AU67" s="66"/>
      <c r="AV67" s="66"/>
      <c r="AW67" s="66"/>
      <c r="AX67" s="66"/>
      <c r="AY67" s="66"/>
      <c r="AZ67" s="75"/>
      <c r="BA67" s="66"/>
      <c r="BB67" s="75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75"/>
      <c r="BV67" s="66"/>
      <c r="BW67" s="66"/>
      <c r="BX67" s="75"/>
      <c r="BY67" s="66"/>
      <c r="BZ67" s="75"/>
      <c r="CA67" s="66"/>
      <c r="CB67" s="75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75"/>
      <c r="CT67" s="66"/>
      <c r="CU67" s="66"/>
      <c r="CV67" s="66"/>
      <c r="CW67" s="66"/>
      <c r="CX67" s="66"/>
      <c r="CY67" s="75"/>
      <c r="CZ67" s="66"/>
      <c r="DA67" s="75"/>
      <c r="DB67" s="75"/>
      <c r="DC67" s="75"/>
      <c r="DD67" s="75"/>
      <c r="DE67" s="75"/>
      <c r="DF67" s="75"/>
      <c r="DG67" s="66"/>
      <c r="DH67" s="75"/>
      <c r="DI67" s="66"/>
      <c r="DJ67" s="66"/>
      <c r="DK67" s="66"/>
      <c r="DL67" s="66"/>
      <c r="DM67" s="66"/>
      <c r="DN67" s="76">
        <f t="shared" si="6"/>
        <v>55.95</v>
      </c>
      <c r="DO67" s="76">
        <f t="shared" si="7"/>
        <v>0</v>
      </c>
    </row>
    <row r="68" spans="1:119" ht="13.5" customHeight="1" x14ac:dyDescent="0.25">
      <c r="A68" s="64"/>
      <c r="B68" s="65"/>
      <c r="C68" s="65"/>
      <c r="D68" s="66"/>
      <c r="E68" s="67"/>
      <c r="F68" s="67"/>
      <c r="G68" s="67"/>
      <c r="H68" s="68"/>
      <c r="I68" s="69"/>
      <c r="J68" s="66" t="s">
        <v>568</v>
      </c>
      <c r="K68" s="70">
        <v>3</v>
      </c>
      <c r="L68" s="70">
        <v>47.8</v>
      </c>
      <c r="M68" s="71">
        <f t="shared" si="69"/>
        <v>143.39999999999998</v>
      </c>
      <c r="N68" s="66"/>
      <c r="O68" s="72" t="s">
        <v>148</v>
      </c>
      <c r="P68" s="73">
        <f t="shared" si="70"/>
        <v>1.2803571428571425</v>
      </c>
      <c r="Q68" s="74">
        <f t="shared" si="71"/>
        <v>15.364285714285709</v>
      </c>
      <c r="R68" s="75">
        <f t="shared" si="72"/>
        <v>129.31607142857143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75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75"/>
      <c r="AQ68" s="66"/>
      <c r="AR68" s="66"/>
      <c r="AS68" s="66"/>
      <c r="AT68" s="75"/>
      <c r="AU68" s="66"/>
      <c r="AV68" s="66"/>
      <c r="AW68" s="66"/>
      <c r="AX68" s="66"/>
      <c r="AY68" s="66"/>
      <c r="AZ68" s="75"/>
      <c r="BA68" s="66"/>
      <c r="BB68" s="75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66"/>
      <c r="BP68" s="66"/>
      <c r="BQ68" s="66"/>
      <c r="BR68" s="66"/>
      <c r="BS68" s="66"/>
      <c r="BT68" s="66"/>
      <c r="BU68" s="75"/>
      <c r="BV68" s="66"/>
      <c r="BW68" s="66"/>
      <c r="BX68" s="75"/>
      <c r="BY68" s="66"/>
      <c r="BZ68" s="75"/>
      <c r="CA68" s="66"/>
      <c r="CB68" s="75"/>
      <c r="CC68" s="66"/>
      <c r="CD68" s="66"/>
      <c r="CE68" s="66"/>
      <c r="CF68" s="66"/>
      <c r="CG68" s="66"/>
      <c r="CH68" s="66"/>
      <c r="CI68" s="66"/>
      <c r="CJ68" s="66"/>
      <c r="CK68" s="66"/>
      <c r="CL68" s="66"/>
      <c r="CM68" s="66"/>
      <c r="CN68" s="66"/>
      <c r="CO68" s="66"/>
      <c r="CP68" s="66"/>
      <c r="CQ68" s="66"/>
      <c r="CR68" s="66"/>
      <c r="CS68" s="75"/>
      <c r="CT68" s="66"/>
      <c r="CU68" s="66"/>
      <c r="CV68" s="66"/>
      <c r="CW68" s="66"/>
      <c r="CX68" s="66"/>
      <c r="CY68" s="75"/>
      <c r="CZ68" s="66"/>
      <c r="DA68" s="75"/>
      <c r="DB68" s="75"/>
      <c r="DC68" s="75"/>
      <c r="DD68" s="75"/>
      <c r="DE68" s="75"/>
      <c r="DF68" s="75"/>
      <c r="DG68" s="66"/>
      <c r="DH68" s="75"/>
      <c r="DI68" s="66"/>
      <c r="DJ68" s="66"/>
      <c r="DK68" s="66"/>
      <c r="DL68" s="66"/>
      <c r="DM68" s="66"/>
      <c r="DN68" s="76">
        <f t="shared" si="6"/>
        <v>143.39999999999998</v>
      </c>
      <c r="DO68" s="76">
        <f t="shared" si="7"/>
        <v>0</v>
      </c>
    </row>
    <row r="69" spans="1:119" s="87" customFormat="1" ht="13.5" customHeight="1" x14ac:dyDescent="0.25">
      <c r="A69" s="64"/>
      <c r="B69" s="65"/>
      <c r="C69" s="65"/>
      <c r="D69" s="66"/>
      <c r="E69" s="67"/>
      <c r="F69" s="67"/>
      <c r="G69" s="67"/>
      <c r="H69" s="68"/>
      <c r="I69" s="69"/>
      <c r="J69" s="66" t="s">
        <v>569</v>
      </c>
      <c r="K69" s="70">
        <v>4</v>
      </c>
      <c r="L69" s="70">
        <v>92.95</v>
      </c>
      <c r="M69" s="71">
        <f t="shared" si="69"/>
        <v>371.8</v>
      </c>
      <c r="N69" s="66"/>
      <c r="O69" s="72" t="s">
        <v>148</v>
      </c>
      <c r="P69" s="73">
        <f t="shared" si="70"/>
        <v>3.3196428571428567</v>
      </c>
      <c r="Q69" s="74">
        <f t="shared" si="71"/>
        <v>39.835714285714282</v>
      </c>
      <c r="R69" s="75">
        <f t="shared" si="72"/>
        <v>335.28392857142859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75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75"/>
      <c r="AQ69" s="66"/>
      <c r="AR69" s="66"/>
      <c r="AS69" s="66"/>
      <c r="AT69" s="75"/>
      <c r="AU69" s="66"/>
      <c r="AV69" s="66"/>
      <c r="AW69" s="66"/>
      <c r="AX69" s="66"/>
      <c r="AY69" s="66"/>
      <c r="AZ69" s="75"/>
      <c r="BA69" s="66"/>
      <c r="BB69" s="75"/>
      <c r="BC69" s="66"/>
      <c r="BD69" s="66"/>
      <c r="BE69" s="66"/>
      <c r="BF69" s="66"/>
      <c r="BG69" s="66"/>
      <c r="BH69" s="66"/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66"/>
      <c r="BU69" s="75"/>
      <c r="BV69" s="66"/>
      <c r="BW69" s="66"/>
      <c r="BX69" s="75"/>
      <c r="BY69" s="66"/>
      <c r="BZ69" s="75"/>
      <c r="CA69" s="66"/>
      <c r="CB69" s="75"/>
      <c r="CC69" s="66"/>
      <c r="CD69" s="66"/>
      <c r="CE69" s="66"/>
      <c r="CF69" s="66"/>
      <c r="CG69" s="66"/>
      <c r="CH69" s="66"/>
      <c r="CI69" s="66"/>
      <c r="CJ69" s="66"/>
      <c r="CK69" s="66"/>
      <c r="CL69" s="66"/>
      <c r="CM69" s="66"/>
      <c r="CN69" s="66"/>
      <c r="CO69" s="66"/>
      <c r="CP69" s="66"/>
      <c r="CQ69" s="66"/>
      <c r="CR69" s="66"/>
      <c r="CS69" s="75"/>
      <c r="CT69" s="66"/>
      <c r="CU69" s="66"/>
      <c r="CV69" s="66"/>
      <c r="CW69" s="66"/>
      <c r="CX69" s="66"/>
      <c r="CY69" s="75"/>
      <c r="CZ69" s="66"/>
      <c r="DA69" s="75"/>
      <c r="DB69" s="75"/>
      <c r="DC69" s="75"/>
      <c r="DD69" s="75"/>
      <c r="DE69" s="75"/>
      <c r="DF69" s="75"/>
      <c r="DG69" s="66"/>
      <c r="DH69" s="75"/>
      <c r="DI69" s="66"/>
      <c r="DJ69" s="66"/>
      <c r="DK69" s="66"/>
      <c r="DL69" s="66"/>
      <c r="DM69" s="66"/>
      <c r="DN69" s="76">
        <f t="shared" si="6"/>
        <v>371.8</v>
      </c>
      <c r="DO69" s="76">
        <f t="shared" si="7"/>
        <v>0</v>
      </c>
    </row>
    <row r="70" spans="1:119" ht="13.5" customHeight="1" x14ac:dyDescent="0.25">
      <c r="A70" s="80"/>
      <c r="B70" s="81"/>
      <c r="C70" s="82"/>
      <c r="D70" s="83"/>
      <c r="E70" s="83"/>
      <c r="F70" s="83"/>
      <c r="G70" s="83"/>
      <c r="H70" s="84"/>
      <c r="I70" s="81"/>
      <c r="J70" s="83"/>
      <c r="K70" s="85"/>
      <c r="L70" s="85"/>
      <c r="M70" s="86">
        <f>SUM(M62:M69)</f>
        <v>2511.2000000000003</v>
      </c>
      <c r="N70" s="86"/>
      <c r="O70" s="85" t="s">
        <v>148</v>
      </c>
      <c r="P70" s="86">
        <f t="shared" ref="P70:CA70" si="73">SUM(P62:P69)</f>
        <v>22.421428571428567</v>
      </c>
      <c r="Q70" s="86">
        <f t="shared" si="73"/>
        <v>269.05714285714276</v>
      </c>
      <c r="R70" s="86">
        <f t="shared" si="73"/>
        <v>2264.5642857142857</v>
      </c>
      <c r="S70" s="86">
        <f t="shared" si="73"/>
        <v>0</v>
      </c>
      <c r="T70" s="86">
        <f t="shared" si="73"/>
        <v>0</v>
      </c>
      <c r="U70" s="86">
        <f t="shared" si="73"/>
        <v>0</v>
      </c>
      <c r="V70" s="86">
        <f t="shared" si="73"/>
        <v>0</v>
      </c>
      <c r="W70" s="86">
        <f t="shared" si="73"/>
        <v>0</v>
      </c>
      <c r="X70" s="86">
        <f t="shared" si="73"/>
        <v>0</v>
      </c>
      <c r="Y70" s="86">
        <f t="shared" si="73"/>
        <v>0</v>
      </c>
      <c r="Z70" s="86">
        <f t="shared" si="73"/>
        <v>0</v>
      </c>
      <c r="AA70" s="86">
        <f t="shared" si="73"/>
        <v>0</v>
      </c>
      <c r="AB70" s="86">
        <f t="shared" si="73"/>
        <v>0</v>
      </c>
      <c r="AC70" s="86">
        <f t="shared" si="73"/>
        <v>0</v>
      </c>
      <c r="AD70" s="86">
        <f t="shared" si="73"/>
        <v>0</v>
      </c>
      <c r="AE70" s="86">
        <f t="shared" si="73"/>
        <v>0</v>
      </c>
      <c r="AF70" s="86">
        <f t="shared" si="73"/>
        <v>0</v>
      </c>
      <c r="AG70" s="86">
        <f t="shared" si="73"/>
        <v>0</v>
      </c>
      <c r="AH70" s="86">
        <f t="shared" si="73"/>
        <v>0</v>
      </c>
      <c r="AI70" s="86">
        <f t="shared" si="73"/>
        <v>0</v>
      </c>
      <c r="AJ70" s="86">
        <f t="shared" si="73"/>
        <v>0</v>
      </c>
      <c r="AK70" s="86">
        <f t="shared" si="73"/>
        <v>0</v>
      </c>
      <c r="AL70" s="86">
        <f t="shared" si="73"/>
        <v>0</v>
      </c>
      <c r="AM70" s="86">
        <f t="shared" si="73"/>
        <v>0</v>
      </c>
      <c r="AN70" s="86">
        <f t="shared" si="73"/>
        <v>0</v>
      </c>
      <c r="AO70" s="86">
        <f t="shared" si="73"/>
        <v>0</v>
      </c>
      <c r="AP70" s="86">
        <f t="shared" si="73"/>
        <v>0</v>
      </c>
      <c r="AQ70" s="86">
        <f t="shared" si="73"/>
        <v>0</v>
      </c>
      <c r="AR70" s="86">
        <f t="shared" si="73"/>
        <v>0</v>
      </c>
      <c r="AS70" s="86">
        <f t="shared" si="73"/>
        <v>0</v>
      </c>
      <c r="AT70" s="86">
        <f t="shared" si="73"/>
        <v>0</v>
      </c>
      <c r="AU70" s="86">
        <f t="shared" si="73"/>
        <v>0</v>
      </c>
      <c r="AV70" s="86">
        <f t="shared" si="73"/>
        <v>0</v>
      </c>
      <c r="AW70" s="86">
        <f t="shared" si="73"/>
        <v>0</v>
      </c>
      <c r="AX70" s="86">
        <f t="shared" si="73"/>
        <v>0</v>
      </c>
      <c r="AY70" s="86">
        <f t="shared" si="73"/>
        <v>0</v>
      </c>
      <c r="AZ70" s="86">
        <f t="shared" si="73"/>
        <v>0</v>
      </c>
      <c r="BA70" s="86">
        <f t="shared" si="73"/>
        <v>0</v>
      </c>
      <c r="BB70" s="86">
        <f t="shared" si="73"/>
        <v>0</v>
      </c>
      <c r="BC70" s="86">
        <f t="shared" si="73"/>
        <v>0</v>
      </c>
      <c r="BD70" s="86">
        <f t="shared" si="73"/>
        <v>0</v>
      </c>
      <c r="BE70" s="86">
        <f t="shared" si="73"/>
        <v>0</v>
      </c>
      <c r="BF70" s="86">
        <f t="shared" si="73"/>
        <v>0</v>
      </c>
      <c r="BG70" s="86">
        <f t="shared" si="73"/>
        <v>0</v>
      </c>
      <c r="BH70" s="86">
        <f t="shared" si="73"/>
        <v>0</v>
      </c>
      <c r="BI70" s="86">
        <f t="shared" si="73"/>
        <v>0</v>
      </c>
      <c r="BJ70" s="86">
        <f t="shared" si="73"/>
        <v>0</v>
      </c>
      <c r="BK70" s="86">
        <f t="shared" si="73"/>
        <v>0</v>
      </c>
      <c r="BL70" s="86">
        <f t="shared" si="73"/>
        <v>0</v>
      </c>
      <c r="BM70" s="86">
        <f t="shared" si="73"/>
        <v>0</v>
      </c>
      <c r="BN70" s="86">
        <f t="shared" si="73"/>
        <v>0</v>
      </c>
      <c r="BO70" s="86">
        <f t="shared" si="73"/>
        <v>0</v>
      </c>
      <c r="BP70" s="86">
        <f t="shared" si="73"/>
        <v>0</v>
      </c>
      <c r="BQ70" s="86">
        <f t="shared" si="73"/>
        <v>0</v>
      </c>
      <c r="BR70" s="86">
        <f t="shared" si="73"/>
        <v>0</v>
      </c>
      <c r="BS70" s="86">
        <f t="shared" si="73"/>
        <v>0</v>
      </c>
      <c r="BT70" s="86">
        <f t="shared" si="73"/>
        <v>0</v>
      </c>
      <c r="BU70" s="86">
        <f t="shared" si="73"/>
        <v>0</v>
      </c>
      <c r="BV70" s="86">
        <f t="shared" si="73"/>
        <v>0</v>
      </c>
      <c r="BW70" s="86">
        <f t="shared" si="73"/>
        <v>0</v>
      </c>
      <c r="BX70" s="86">
        <f t="shared" si="73"/>
        <v>0</v>
      </c>
      <c r="BY70" s="86">
        <f t="shared" si="73"/>
        <v>0</v>
      </c>
      <c r="BZ70" s="86">
        <f t="shared" si="73"/>
        <v>0</v>
      </c>
      <c r="CA70" s="86">
        <f t="shared" si="73"/>
        <v>0</v>
      </c>
      <c r="CB70" s="86">
        <f t="shared" ref="CB70:DM70" si="74">SUM(CB62:CB69)</f>
        <v>0</v>
      </c>
      <c r="CC70" s="86">
        <f t="shared" si="74"/>
        <v>0</v>
      </c>
      <c r="CD70" s="86">
        <f t="shared" si="74"/>
        <v>0</v>
      </c>
      <c r="CE70" s="86">
        <f t="shared" si="74"/>
        <v>0</v>
      </c>
      <c r="CF70" s="86">
        <f t="shared" si="74"/>
        <v>0</v>
      </c>
      <c r="CG70" s="86">
        <f t="shared" si="74"/>
        <v>0</v>
      </c>
      <c r="CH70" s="86">
        <f t="shared" si="74"/>
        <v>0</v>
      </c>
      <c r="CI70" s="86">
        <f t="shared" si="74"/>
        <v>0</v>
      </c>
      <c r="CJ70" s="86">
        <f t="shared" si="74"/>
        <v>0</v>
      </c>
      <c r="CK70" s="86">
        <f t="shared" si="74"/>
        <v>0</v>
      </c>
      <c r="CL70" s="86">
        <f t="shared" si="74"/>
        <v>0</v>
      </c>
      <c r="CM70" s="86">
        <f t="shared" si="74"/>
        <v>0</v>
      </c>
      <c r="CN70" s="86">
        <f t="shared" si="74"/>
        <v>0</v>
      </c>
      <c r="CO70" s="86">
        <f t="shared" si="74"/>
        <v>0</v>
      </c>
      <c r="CP70" s="86">
        <f t="shared" si="74"/>
        <v>0</v>
      </c>
      <c r="CQ70" s="86">
        <f t="shared" si="74"/>
        <v>0</v>
      </c>
      <c r="CR70" s="86">
        <f t="shared" si="74"/>
        <v>0</v>
      </c>
      <c r="CS70" s="86">
        <f t="shared" si="74"/>
        <v>0</v>
      </c>
      <c r="CT70" s="86">
        <f t="shared" si="74"/>
        <v>0</v>
      </c>
      <c r="CU70" s="86">
        <f t="shared" si="74"/>
        <v>0</v>
      </c>
      <c r="CV70" s="86">
        <f t="shared" si="74"/>
        <v>0</v>
      </c>
      <c r="CW70" s="86">
        <f t="shared" si="74"/>
        <v>0</v>
      </c>
      <c r="CX70" s="86">
        <f t="shared" si="74"/>
        <v>0</v>
      </c>
      <c r="CY70" s="86">
        <f t="shared" si="74"/>
        <v>0</v>
      </c>
      <c r="CZ70" s="86">
        <f t="shared" si="74"/>
        <v>0</v>
      </c>
      <c r="DA70" s="86">
        <f t="shared" si="74"/>
        <v>0</v>
      </c>
      <c r="DB70" s="86">
        <f t="shared" si="74"/>
        <v>0</v>
      </c>
      <c r="DC70" s="86">
        <f t="shared" si="74"/>
        <v>0</v>
      </c>
      <c r="DD70" s="86">
        <f t="shared" si="74"/>
        <v>0</v>
      </c>
      <c r="DE70" s="86">
        <f t="shared" si="74"/>
        <v>0</v>
      </c>
      <c r="DF70" s="86">
        <f t="shared" si="74"/>
        <v>0</v>
      </c>
      <c r="DG70" s="86">
        <f t="shared" si="74"/>
        <v>0</v>
      </c>
      <c r="DH70" s="86">
        <f t="shared" si="74"/>
        <v>0</v>
      </c>
      <c r="DI70" s="86">
        <f t="shared" si="74"/>
        <v>0</v>
      </c>
      <c r="DJ70" s="86">
        <f t="shared" si="74"/>
        <v>0</v>
      </c>
      <c r="DK70" s="86">
        <f t="shared" si="74"/>
        <v>0</v>
      </c>
      <c r="DL70" s="86">
        <f t="shared" si="74"/>
        <v>0</v>
      </c>
      <c r="DM70" s="86">
        <f t="shared" si="74"/>
        <v>0</v>
      </c>
      <c r="DN70" s="76">
        <f t="shared" si="6"/>
        <v>2511.2000000000003</v>
      </c>
      <c r="DO70" s="76">
        <f t="shared" si="7"/>
        <v>0</v>
      </c>
    </row>
    <row r="71" spans="1:119" s="87" customFormat="1" ht="13.5" customHeight="1" x14ac:dyDescent="0.25">
      <c r="A71" s="64">
        <v>45901</v>
      </c>
      <c r="B71" s="65">
        <v>4153</v>
      </c>
      <c r="C71" s="65">
        <v>6745</v>
      </c>
      <c r="D71" s="66" t="s">
        <v>463</v>
      </c>
      <c r="E71" s="67" t="s">
        <v>550</v>
      </c>
      <c r="F71" s="67" t="s">
        <v>551</v>
      </c>
      <c r="G71" s="67" t="s">
        <v>552</v>
      </c>
      <c r="H71" s="68" t="s">
        <v>570</v>
      </c>
      <c r="I71" s="69" t="s">
        <v>571</v>
      </c>
      <c r="J71" s="66" t="s">
        <v>572</v>
      </c>
      <c r="K71" s="70">
        <v>10</v>
      </c>
      <c r="L71" s="70">
        <v>14.95</v>
      </c>
      <c r="M71" s="71">
        <f t="shared" ref="M71" si="75">K71*L71</f>
        <v>149.5</v>
      </c>
      <c r="N71" s="66"/>
      <c r="O71" s="72" t="s">
        <v>148</v>
      </c>
      <c r="P71" s="73">
        <f t="shared" ref="P71" si="76">M71/1.12*0.01</f>
        <v>1.3348214285714284</v>
      </c>
      <c r="Q71" s="74">
        <f t="shared" ref="Q71" si="77">M71/1.12*0.12</f>
        <v>16.017857142857139</v>
      </c>
      <c r="R71" s="75">
        <f t="shared" ref="R71" si="78">M71+P71-Q71</f>
        <v>134.81696428571428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75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75"/>
      <c r="AQ71" s="66"/>
      <c r="AR71" s="66"/>
      <c r="AS71" s="66"/>
      <c r="AT71" s="75"/>
      <c r="AU71" s="66"/>
      <c r="AV71" s="66"/>
      <c r="AW71" s="66"/>
      <c r="AX71" s="66"/>
      <c r="AY71" s="66"/>
      <c r="AZ71" s="75"/>
      <c r="BA71" s="66"/>
      <c r="BB71" s="75"/>
      <c r="BC71" s="66"/>
      <c r="BD71" s="66"/>
      <c r="BE71" s="66"/>
      <c r="BF71" s="66"/>
      <c r="BG71" s="66"/>
      <c r="BH71" s="66"/>
      <c r="BI71" s="66"/>
      <c r="BJ71" s="66"/>
      <c r="BK71" s="66"/>
      <c r="BL71" s="66"/>
      <c r="BM71" s="66"/>
      <c r="BN71" s="66"/>
      <c r="BO71" s="66"/>
      <c r="BP71" s="66"/>
      <c r="BQ71" s="66"/>
      <c r="BR71" s="66"/>
      <c r="BS71" s="66"/>
      <c r="BT71" s="66"/>
      <c r="BU71" s="75"/>
      <c r="BV71" s="66"/>
      <c r="BW71" s="66"/>
      <c r="BX71" s="75"/>
      <c r="BY71" s="66"/>
      <c r="BZ71" s="75"/>
      <c r="CA71" s="66"/>
      <c r="CB71" s="75"/>
      <c r="CC71" s="66"/>
      <c r="CD71" s="66"/>
      <c r="CE71" s="66"/>
      <c r="CF71" s="66"/>
      <c r="CG71" s="66"/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75"/>
      <c r="CT71" s="66"/>
      <c r="CU71" s="66"/>
      <c r="CV71" s="66"/>
      <c r="CW71" s="66"/>
      <c r="CX71" s="66"/>
      <c r="CY71" s="75"/>
      <c r="CZ71" s="66"/>
      <c r="DA71" s="75"/>
      <c r="DB71" s="75"/>
      <c r="DC71" s="75"/>
      <c r="DD71" s="75"/>
      <c r="DE71" s="75"/>
      <c r="DF71" s="75"/>
      <c r="DG71" s="66"/>
      <c r="DH71" s="75"/>
      <c r="DI71" s="66"/>
      <c r="DJ71" s="66"/>
      <c r="DK71" s="66"/>
      <c r="DL71" s="66"/>
      <c r="DM71" s="66"/>
      <c r="DN71" s="76">
        <f t="shared" si="6"/>
        <v>149.5</v>
      </c>
      <c r="DO71" s="76">
        <f t="shared" si="7"/>
        <v>0</v>
      </c>
    </row>
    <row r="72" spans="1:119" ht="13.5" customHeight="1" x14ac:dyDescent="0.25">
      <c r="A72" s="80"/>
      <c r="B72" s="81"/>
      <c r="C72" s="82"/>
      <c r="D72" s="83"/>
      <c r="E72" s="83"/>
      <c r="F72" s="83"/>
      <c r="G72" s="83"/>
      <c r="H72" s="84"/>
      <c r="I72" s="81"/>
      <c r="J72" s="83"/>
      <c r="K72" s="85"/>
      <c r="L72" s="85"/>
      <c r="M72" s="86">
        <f>SUM(M71:M71)</f>
        <v>149.5</v>
      </c>
      <c r="N72" s="86"/>
      <c r="O72" s="85" t="s">
        <v>148</v>
      </c>
      <c r="P72" s="86">
        <f t="shared" ref="P72:CA72" si="79">SUM(P71:P71)</f>
        <v>1.3348214285714284</v>
      </c>
      <c r="Q72" s="86">
        <f t="shared" si="79"/>
        <v>16.017857142857139</v>
      </c>
      <c r="R72" s="86">
        <f t="shared" si="79"/>
        <v>134.81696428571428</v>
      </c>
      <c r="S72" s="86">
        <f t="shared" si="79"/>
        <v>0</v>
      </c>
      <c r="T72" s="86">
        <f t="shared" si="79"/>
        <v>0</v>
      </c>
      <c r="U72" s="86">
        <f t="shared" si="79"/>
        <v>0</v>
      </c>
      <c r="V72" s="86">
        <f t="shared" si="79"/>
        <v>0</v>
      </c>
      <c r="W72" s="86">
        <f t="shared" si="79"/>
        <v>0</v>
      </c>
      <c r="X72" s="86">
        <f t="shared" si="79"/>
        <v>0</v>
      </c>
      <c r="Y72" s="86">
        <f t="shared" si="79"/>
        <v>0</v>
      </c>
      <c r="Z72" s="86">
        <f t="shared" si="79"/>
        <v>0</v>
      </c>
      <c r="AA72" s="86">
        <f t="shared" si="79"/>
        <v>0</v>
      </c>
      <c r="AB72" s="86">
        <f t="shared" si="79"/>
        <v>0</v>
      </c>
      <c r="AC72" s="86">
        <f t="shared" si="79"/>
        <v>0</v>
      </c>
      <c r="AD72" s="86">
        <f t="shared" si="79"/>
        <v>0</v>
      </c>
      <c r="AE72" s="86">
        <f t="shared" si="79"/>
        <v>0</v>
      </c>
      <c r="AF72" s="86">
        <f t="shared" si="79"/>
        <v>0</v>
      </c>
      <c r="AG72" s="86">
        <f t="shared" si="79"/>
        <v>0</v>
      </c>
      <c r="AH72" s="86">
        <f t="shared" si="79"/>
        <v>0</v>
      </c>
      <c r="AI72" s="86">
        <f t="shared" si="79"/>
        <v>0</v>
      </c>
      <c r="AJ72" s="86">
        <f t="shared" si="79"/>
        <v>0</v>
      </c>
      <c r="AK72" s="86">
        <f t="shared" si="79"/>
        <v>0</v>
      </c>
      <c r="AL72" s="86">
        <f t="shared" si="79"/>
        <v>0</v>
      </c>
      <c r="AM72" s="86">
        <f t="shared" si="79"/>
        <v>0</v>
      </c>
      <c r="AN72" s="86">
        <f t="shared" si="79"/>
        <v>0</v>
      </c>
      <c r="AO72" s="86">
        <f t="shared" si="79"/>
        <v>0</v>
      </c>
      <c r="AP72" s="86">
        <f t="shared" si="79"/>
        <v>0</v>
      </c>
      <c r="AQ72" s="86">
        <f t="shared" si="79"/>
        <v>0</v>
      </c>
      <c r="AR72" s="86">
        <f t="shared" si="79"/>
        <v>0</v>
      </c>
      <c r="AS72" s="86">
        <f t="shared" si="79"/>
        <v>0</v>
      </c>
      <c r="AT72" s="86">
        <f t="shared" si="79"/>
        <v>0</v>
      </c>
      <c r="AU72" s="86">
        <f t="shared" si="79"/>
        <v>0</v>
      </c>
      <c r="AV72" s="86">
        <f t="shared" si="79"/>
        <v>0</v>
      </c>
      <c r="AW72" s="86">
        <f t="shared" si="79"/>
        <v>0</v>
      </c>
      <c r="AX72" s="86">
        <f t="shared" si="79"/>
        <v>0</v>
      </c>
      <c r="AY72" s="86">
        <f t="shared" si="79"/>
        <v>0</v>
      </c>
      <c r="AZ72" s="86">
        <f t="shared" si="79"/>
        <v>0</v>
      </c>
      <c r="BA72" s="86">
        <f t="shared" si="79"/>
        <v>0</v>
      </c>
      <c r="BB72" s="86">
        <f t="shared" si="79"/>
        <v>0</v>
      </c>
      <c r="BC72" s="86">
        <f t="shared" si="79"/>
        <v>0</v>
      </c>
      <c r="BD72" s="86">
        <f t="shared" si="79"/>
        <v>0</v>
      </c>
      <c r="BE72" s="86">
        <f t="shared" si="79"/>
        <v>0</v>
      </c>
      <c r="BF72" s="86">
        <f t="shared" si="79"/>
        <v>0</v>
      </c>
      <c r="BG72" s="86">
        <f t="shared" si="79"/>
        <v>0</v>
      </c>
      <c r="BH72" s="86">
        <f t="shared" si="79"/>
        <v>0</v>
      </c>
      <c r="BI72" s="86">
        <f t="shared" si="79"/>
        <v>0</v>
      </c>
      <c r="BJ72" s="86">
        <f t="shared" si="79"/>
        <v>0</v>
      </c>
      <c r="BK72" s="86">
        <f t="shared" si="79"/>
        <v>0</v>
      </c>
      <c r="BL72" s="86">
        <f t="shared" si="79"/>
        <v>0</v>
      </c>
      <c r="BM72" s="86">
        <f t="shared" si="79"/>
        <v>0</v>
      </c>
      <c r="BN72" s="86">
        <f t="shared" si="79"/>
        <v>0</v>
      </c>
      <c r="BO72" s="86">
        <f t="shared" si="79"/>
        <v>0</v>
      </c>
      <c r="BP72" s="86">
        <f t="shared" si="79"/>
        <v>0</v>
      </c>
      <c r="BQ72" s="86">
        <f t="shared" si="79"/>
        <v>0</v>
      </c>
      <c r="BR72" s="86">
        <f t="shared" si="79"/>
        <v>0</v>
      </c>
      <c r="BS72" s="86">
        <f t="shared" si="79"/>
        <v>0</v>
      </c>
      <c r="BT72" s="86">
        <f t="shared" si="79"/>
        <v>0</v>
      </c>
      <c r="BU72" s="86">
        <f t="shared" si="79"/>
        <v>0</v>
      </c>
      <c r="BV72" s="86">
        <f t="shared" si="79"/>
        <v>0</v>
      </c>
      <c r="BW72" s="86">
        <f t="shared" si="79"/>
        <v>0</v>
      </c>
      <c r="BX72" s="86">
        <f t="shared" si="79"/>
        <v>0</v>
      </c>
      <c r="BY72" s="86">
        <f t="shared" si="79"/>
        <v>0</v>
      </c>
      <c r="BZ72" s="86">
        <f t="shared" si="79"/>
        <v>0</v>
      </c>
      <c r="CA72" s="86">
        <f t="shared" si="79"/>
        <v>0</v>
      </c>
      <c r="CB72" s="86">
        <f t="shared" ref="CB72:DM72" si="80">SUM(CB71:CB71)</f>
        <v>0</v>
      </c>
      <c r="CC72" s="86">
        <f t="shared" si="80"/>
        <v>0</v>
      </c>
      <c r="CD72" s="86">
        <f t="shared" si="80"/>
        <v>0</v>
      </c>
      <c r="CE72" s="86">
        <f t="shared" si="80"/>
        <v>0</v>
      </c>
      <c r="CF72" s="86">
        <f t="shared" si="80"/>
        <v>0</v>
      </c>
      <c r="CG72" s="86">
        <f t="shared" si="80"/>
        <v>0</v>
      </c>
      <c r="CH72" s="86">
        <f t="shared" si="80"/>
        <v>0</v>
      </c>
      <c r="CI72" s="86">
        <f t="shared" si="80"/>
        <v>0</v>
      </c>
      <c r="CJ72" s="86">
        <f t="shared" si="80"/>
        <v>0</v>
      </c>
      <c r="CK72" s="86">
        <f t="shared" si="80"/>
        <v>0</v>
      </c>
      <c r="CL72" s="86">
        <f t="shared" si="80"/>
        <v>0</v>
      </c>
      <c r="CM72" s="86">
        <f t="shared" si="80"/>
        <v>0</v>
      </c>
      <c r="CN72" s="86">
        <f t="shared" si="80"/>
        <v>0</v>
      </c>
      <c r="CO72" s="86">
        <f t="shared" si="80"/>
        <v>0</v>
      </c>
      <c r="CP72" s="86">
        <f t="shared" si="80"/>
        <v>0</v>
      </c>
      <c r="CQ72" s="86">
        <f t="shared" si="80"/>
        <v>0</v>
      </c>
      <c r="CR72" s="86">
        <f t="shared" si="80"/>
        <v>0</v>
      </c>
      <c r="CS72" s="86">
        <f t="shared" si="80"/>
        <v>0</v>
      </c>
      <c r="CT72" s="86">
        <f t="shared" si="80"/>
        <v>0</v>
      </c>
      <c r="CU72" s="86">
        <f t="shared" si="80"/>
        <v>0</v>
      </c>
      <c r="CV72" s="86">
        <f t="shared" si="80"/>
        <v>0</v>
      </c>
      <c r="CW72" s="86">
        <f t="shared" si="80"/>
        <v>0</v>
      </c>
      <c r="CX72" s="86">
        <f t="shared" si="80"/>
        <v>0</v>
      </c>
      <c r="CY72" s="86">
        <f t="shared" si="80"/>
        <v>0</v>
      </c>
      <c r="CZ72" s="86">
        <f t="shared" si="80"/>
        <v>0</v>
      </c>
      <c r="DA72" s="86">
        <f t="shared" si="80"/>
        <v>0</v>
      </c>
      <c r="DB72" s="86">
        <f t="shared" si="80"/>
        <v>0</v>
      </c>
      <c r="DC72" s="86">
        <f t="shared" si="80"/>
        <v>0</v>
      </c>
      <c r="DD72" s="86">
        <f t="shared" si="80"/>
        <v>0</v>
      </c>
      <c r="DE72" s="86">
        <f t="shared" si="80"/>
        <v>0</v>
      </c>
      <c r="DF72" s="86">
        <f t="shared" si="80"/>
        <v>0</v>
      </c>
      <c r="DG72" s="86">
        <f t="shared" si="80"/>
        <v>0</v>
      </c>
      <c r="DH72" s="86">
        <f t="shared" si="80"/>
        <v>0</v>
      </c>
      <c r="DI72" s="86">
        <f t="shared" si="80"/>
        <v>0</v>
      </c>
      <c r="DJ72" s="86">
        <f t="shared" si="80"/>
        <v>0</v>
      </c>
      <c r="DK72" s="86">
        <f t="shared" si="80"/>
        <v>0</v>
      </c>
      <c r="DL72" s="86">
        <f t="shared" si="80"/>
        <v>0</v>
      </c>
      <c r="DM72" s="86">
        <f t="shared" si="80"/>
        <v>0</v>
      </c>
      <c r="DN72" s="76">
        <f t="shared" ref="DN72:DN124" si="81">SUM(Q72:DM72)-P72</f>
        <v>149.5</v>
      </c>
      <c r="DO72" s="76">
        <f t="shared" ref="DO72:DO124" si="82">DN72-M72</f>
        <v>0</v>
      </c>
    </row>
    <row r="73" spans="1:119" ht="13.5" customHeight="1" x14ac:dyDescent="0.25">
      <c r="A73" s="64">
        <v>45901</v>
      </c>
      <c r="B73" s="65">
        <v>4153</v>
      </c>
      <c r="C73" s="65">
        <v>6746</v>
      </c>
      <c r="D73" s="66" t="s">
        <v>463</v>
      </c>
      <c r="E73" s="67" t="s">
        <v>530</v>
      </c>
      <c r="F73" s="67" t="s">
        <v>573</v>
      </c>
      <c r="G73" s="67" t="s">
        <v>531</v>
      </c>
      <c r="H73" s="68" t="s">
        <v>574</v>
      </c>
      <c r="I73" s="69" t="s">
        <v>575</v>
      </c>
      <c r="J73" s="66" t="s">
        <v>576</v>
      </c>
      <c r="K73" s="70">
        <v>4</v>
      </c>
      <c r="L73" s="70">
        <v>135.25</v>
      </c>
      <c r="M73" s="71">
        <f t="shared" ref="M73:M76" si="83">K73*L73</f>
        <v>541</v>
      </c>
      <c r="N73" s="66"/>
      <c r="O73" s="72" t="s">
        <v>148</v>
      </c>
      <c r="P73" s="73">
        <f t="shared" ref="P73:P76" si="84">M73/1.12*0.01</f>
        <v>4.8303571428571423</v>
      </c>
      <c r="Q73" s="74">
        <f t="shared" ref="Q73:Q76" si="85">M73/1.12*0.12</f>
        <v>57.964285714285701</v>
      </c>
      <c r="R73" s="75">
        <f t="shared" ref="R73:R76" si="86">M73+P73-Q73</f>
        <v>487.86607142857139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75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75"/>
      <c r="AQ73" s="66"/>
      <c r="AR73" s="66"/>
      <c r="AS73" s="66"/>
      <c r="AT73" s="75"/>
      <c r="AU73" s="66"/>
      <c r="AV73" s="66"/>
      <c r="AW73" s="66"/>
      <c r="AX73" s="66"/>
      <c r="AY73" s="66"/>
      <c r="AZ73" s="75"/>
      <c r="BA73" s="66"/>
      <c r="BB73" s="75"/>
      <c r="BC73" s="66"/>
      <c r="BD73" s="66"/>
      <c r="BE73" s="66"/>
      <c r="BF73" s="66"/>
      <c r="BG73" s="66"/>
      <c r="BH73" s="66"/>
      <c r="BI73" s="66"/>
      <c r="BJ73" s="66"/>
      <c r="BK73" s="66"/>
      <c r="BL73" s="66"/>
      <c r="BM73" s="66"/>
      <c r="BN73" s="66"/>
      <c r="BO73" s="66"/>
      <c r="BP73" s="66"/>
      <c r="BQ73" s="66"/>
      <c r="BR73" s="66"/>
      <c r="BS73" s="66"/>
      <c r="BT73" s="66"/>
      <c r="BU73" s="75"/>
      <c r="BV73" s="66"/>
      <c r="BW73" s="66"/>
      <c r="BX73" s="75"/>
      <c r="BY73" s="66"/>
      <c r="BZ73" s="75"/>
      <c r="CA73" s="66"/>
      <c r="CB73" s="75"/>
      <c r="CC73" s="66"/>
      <c r="CD73" s="66"/>
      <c r="CE73" s="66"/>
      <c r="CF73" s="66"/>
      <c r="CG73" s="66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75"/>
      <c r="CT73" s="66"/>
      <c r="CU73" s="66"/>
      <c r="CV73" s="66"/>
      <c r="CW73" s="66"/>
      <c r="CX73" s="66"/>
      <c r="CY73" s="75"/>
      <c r="CZ73" s="66"/>
      <c r="DA73" s="75"/>
      <c r="DB73" s="75"/>
      <c r="DC73" s="75"/>
      <c r="DD73" s="75"/>
      <c r="DE73" s="75"/>
      <c r="DF73" s="75"/>
      <c r="DG73" s="66"/>
      <c r="DH73" s="75"/>
      <c r="DI73" s="66"/>
      <c r="DJ73" s="66"/>
      <c r="DK73" s="66"/>
      <c r="DL73" s="66"/>
      <c r="DM73" s="66"/>
      <c r="DN73" s="76">
        <f t="shared" si="81"/>
        <v>541</v>
      </c>
      <c r="DO73" s="76">
        <f t="shared" si="82"/>
        <v>0</v>
      </c>
    </row>
    <row r="74" spans="1:119" ht="13.5" customHeight="1" x14ac:dyDescent="0.25">
      <c r="A74" s="64"/>
      <c r="B74" s="65"/>
      <c r="C74" s="65"/>
      <c r="D74" s="66"/>
      <c r="E74" s="77"/>
      <c r="F74" s="78"/>
      <c r="G74" s="79"/>
      <c r="H74" s="68"/>
      <c r="I74" s="69"/>
      <c r="J74" s="66" t="s">
        <v>577</v>
      </c>
      <c r="K74" s="70">
        <v>2</v>
      </c>
      <c r="L74" s="70">
        <v>147.15</v>
      </c>
      <c r="M74" s="71">
        <f t="shared" si="83"/>
        <v>294.3</v>
      </c>
      <c r="N74" s="66"/>
      <c r="O74" s="72" t="s">
        <v>148</v>
      </c>
      <c r="P74" s="73">
        <f t="shared" si="84"/>
        <v>2.6276785714285711</v>
      </c>
      <c r="Q74" s="74">
        <f t="shared" si="85"/>
        <v>31.532142857142851</v>
      </c>
      <c r="R74" s="75">
        <f t="shared" si="86"/>
        <v>265.39553571428576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75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75"/>
      <c r="AQ74" s="66"/>
      <c r="AR74" s="66"/>
      <c r="AS74" s="66"/>
      <c r="AT74" s="75"/>
      <c r="AU74" s="66"/>
      <c r="AV74" s="66"/>
      <c r="AW74" s="66"/>
      <c r="AX74" s="66"/>
      <c r="AY74" s="66"/>
      <c r="AZ74" s="75"/>
      <c r="BA74" s="66"/>
      <c r="BB74" s="75"/>
      <c r="BC74" s="66"/>
      <c r="BD74" s="66"/>
      <c r="BE74" s="66"/>
      <c r="BF74" s="66"/>
      <c r="BG74" s="66"/>
      <c r="BH74" s="66"/>
      <c r="BI74" s="66"/>
      <c r="BJ74" s="66"/>
      <c r="BK74" s="66"/>
      <c r="BL74" s="66"/>
      <c r="BM74" s="66"/>
      <c r="BN74" s="66"/>
      <c r="BO74" s="66"/>
      <c r="BP74" s="66"/>
      <c r="BQ74" s="66"/>
      <c r="BR74" s="66"/>
      <c r="BS74" s="66"/>
      <c r="BT74" s="66"/>
      <c r="BU74" s="75"/>
      <c r="BV74" s="66"/>
      <c r="BW74" s="66"/>
      <c r="BX74" s="75"/>
      <c r="BY74" s="66"/>
      <c r="BZ74" s="75"/>
      <c r="CA74" s="66"/>
      <c r="CB74" s="75"/>
      <c r="CC74" s="66"/>
      <c r="CD74" s="66"/>
      <c r="CE74" s="66"/>
      <c r="CF74" s="66"/>
      <c r="CG74" s="66"/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75"/>
      <c r="CT74" s="66"/>
      <c r="CU74" s="66"/>
      <c r="CV74" s="66"/>
      <c r="CW74" s="66"/>
      <c r="CX74" s="66"/>
      <c r="CY74" s="75"/>
      <c r="CZ74" s="66"/>
      <c r="DA74" s="75"/>
      <c r="DB74" s="75"/>
      <c r="DC74" s="75"/>
      <c r="DD74" s="75"/>
      <c r="DE74" s="75"/>
      <c r="DF74" s="75"/>
      <c r="DG74" s="66"/>
      <c r="DH74" s="75"/>
      <c r="DI74" s="66"/>
      <c r="DJ74" s="66"/>
      <c r="DK74" s="66"/>
      <c r="DL74" s="66"/>
      <c r="DM74" s="66"/>
      <c r="DN74" s="76">
        <f t="shared" si="81"/>
        <v>294.3</v>
      </c>
      <c r="DO74" s="76">
        <f t="shared" si="82"/>
        <v>0</v>
      </c>
    </row>
    <row r="75" spans="1:119" ht="13.5" customHeight="1" x14ac:dyDescent="0.25">
      <c r="A75" s="64"/>
      <c r="B75" s="65"/>
      <c r="C75" s="65"/>
      <c r="D75" s="66"/>
      <c r="E75" s="77"/>
      <c r="F75" s="78"/>
      <c r="G75" s="79"/>
      <c r="H75" s="68"/>
      <c r="I75" s="69"/>
      <c r="J75" s="66" t="s">
        <v>578</v>
      </c>
      <c r="K75" s="70">
        <v>2</v>
      </c>
      <c r="L75" s="70">
        <v>142.30000000000001</v>
      </c>
      <c r="M75" s="71">
        <f t="shared" si="83"/>
        <v>284.60000000000002</v>
      </c>
      <c r="N75" s="66"/>
      <c r="O75" s="72" t="s">
        <v>148</v>
      </c>
      <c r="P75" s="73">
        <f t="shared" si="84"/>
        <v>2.5410714285714286</v>
      </c>
      <c r="Q75" s="74">
        <f t="shared" si="85"/>
        <v>30.492857142857144</v>
      </c>
      <c r="R75" s="75">
        <f t="shared" si="86"/>
        <v>256.64821428571435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75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75"/>
      <c r="AQ75" s="66"/>
      <c r="AR75" s="66"/>
      <c r="AS75" s="66"/>
      <c r="AT75" s="75"/>
      <c r="AU75" s="66"/>
      <c r="AV75" s="66"/>
      <c r="AW75" s="66"/>
      <c r="AX75" s="66"/>
      <c r="AY75" s="66"/>
      <c r="AZ75" s="75"/>
      <c r="BA75" s="66"/>
      <c r="BB75" s="75"/>
      <c r="BC75" s="66"/>
      <c r="BD75" s="66"/>
      <c r="BE75" s="66"/>
      <c r="BF75" s="66"/>
      <c r="BG75" s="66"/>
      <c r="BH75" s="66"/>
      <c r="BI75" s="66"/>
      <c r="BJ75" s="66"/>
      <c r="BK75" s="66"/>
      <c r="BL75" s="66"/>
      <c r="BM75" s="66"/>
      <c r="BN75" s="66"/>
      <c r="BO75" s="66"/>
      <c r="BP75" s="66"/>
      <c r="BQ75" s="66"/>
      <c r="BR75" s="66"/>
      <c r="BS75" s="66"/>
      <c r="BT75" s="66"/>
      <c r="BU75" s="75"/>
      <c r="BV75" s="66"/>
      <c r="BW75" s="66"/>
      <c r="BX75" s="75"/>
      <c r="BY75" s="66"/>
      <c r="BZ75" s="75"/>
      <c r="CA75" s="66"/>
      <c r="CB75" s="75"/>
      <c r="CC75" s="66"/>
      <c r="CD75" s="66"/>
      <c r="CE75" s="66"/>
      <c r="CF75" s="66"/>
      <c r="CG75" s="66"/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75"/>
      <c r="CT75" s="66"/>
      <c r="CU75" s="66"/>
      <c r="CV75" s="66"/>
      <c r="CW75" s="66"/>
      <c r="CX75" s="66"/>
      <c r="CY75" s="75"/>
      <c r="CZ75" s="66"/>
      <c r="DA75" s="75"/>
      <c r="DB75" s="75"/>
      <c r="DC75" s="75"/>
      <c r="DD75" s="75"/>
      <c r="DE75" s="75"/>
      <c r="DF75" s="75"/>
      <c r="DG75" s="66"/>
      <c r="DH75" s="75"/>
      <c r="DI75" s="66"/>
      <c r="DJ75" s="66"/>
      <c r="DK75" s="66"/>
      <c r="DL75" s="66"/>
      <c r="DM75" s="66"/>
      <c r="DN75" s="76">
        <f t="shared" si="81"/>
        <v>284.60000000000002</v>
      </c>
      <c r="DO75" s="76">
        <f t="shared" si="82"/>
        <v>0</v>
      </c>
    </row>
    <row r="76" spans="1:119" s="87" customFormat="1" ht="13.5" customHeight="1" x14ac:dyDescent="0.25">
      <c r="A76" s="64"/>
      <c r="B76" s="65"/>
      <c r="C76" s="65"/>
      <c r="D76" s="66"/>
      <c r="E76" s="77"/>
      <c r="F76" s="78"/>
      <c r="G76" s="79"/>
      <c r="H76" s="68"/>
      <c r="I76" s="69"/>
      <c r="J76" s="66" t="s">
        <v>579</v>
      </c>
      <c r="K76" s="70">
        <v>1</v>
      </c>
      <c r="L76" s="70">
        <v>323.2</v>
      </c>
      <c r="M76" s="71">
        <f t="shared" si="83"/>
        <v>323.2</v>
      </c>
      <c r="N76" s="66"/>
      <c r="O76" s="72" t="s">
        <v>148</v>
      </c>
      <c r="P76" s="73">
        <f t="shared" si="84"/>
        <v>2.8857142857142857</v>
      </c>
      <c r="Q76" s="74">
        <f t="shared" si="85"/>
        <v>34.628571428571426</v>
      </c>
      <c r="R76" s="75">
        <f t="shared" si="86"/>
        <v>291.45714285714286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75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75"/>
      <c r="AQ76" s="66"/>
      <c r="AR76" s="66"/>
      <c r="AS76" s="66"/>
      <c r="AT76" s="75"/>
      <c r="AU76" s="66"/>
      <c r="AV76" s="66"/>
      <c r="AW76" s="66"/>
      <c r="AX76" s="66"/>
      <c r="AY76" s="66"/>
      <c r="AZ76" s="75"/>
      <c r="BA76" s="66"/>
      <c r="BB76" s="75"/>
      <c r="BC76" s="66"/>
      <c r="BD76" s="66"/>
      <c r="BE76" s="66"/>
      <c r="BF76" s="66"/>
      <c r="BG76" s="66"/>
      <c r="BH76" s="66"/>
      <c r="BI76" s="66"/>
      <c r="BJ76" s="66"/>
      <c r="BK76" s="66"/>
      <c r="BL76" s="66"/>
      <c r="BM76" s="66"/>
      <c r="BN76" s="66"/>
      <c r="BO76" s="66"/>
      <c r="BP76" s="66"/>
      <c r="BQ76" s="66"/>
      <c r="BR76" s="66"/>
      <c r="BS76" s="66"/>
      <c r="BT76" s="66"/>
      <c r="BU76" s="75"/>
      <c r="BV76" s="66"/>
      <c r="BW76" s="66"/>
      <c r="BX76" s="75"/>
      <c r="BY76" s="66"/>
      <c r="BZ76" s="75"/>
      <c r="CA76" s="66"/>
      <c r="CB76" s="75"/>
      <c r="CC76" s="66"/>
      <c r="CD76" s="66"/>
      <c r="CE76" s="66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75"/>
      <c r="CT76" s="66"/>
      <c r="CU76" s="66"/>
      <c r="CV76" s="66"/>
      <c r="CW76" s="66"/>
      <c r="CX76" s="66"/>
      <c r="CY76" s="75"/>
      <c r="CZ76" s="66"/>
      <c r="DA76" s="75"/>
      <c r="DB76" s="75"/>
      <c r="DC76" s="75"/>
      <c r="DD76" s="75"/>
      <c r="DE76" s="75"/>
      <c r="DF76" s="75"/>
      <c r="DG76" s="66"/>
      <c r="DH76" s="75"/>
      <c r="DI76" s="66"/>
      <c r="DJ76" s="66"/>
      <c r="DK76" s="66"/>
      <c r="DL76" s="66"/>
      <c r="DM76" s="66"/>
      <c r="DN76" s="76">
        <f t="shared" si="81"/>
        <v>323.2</v>
      </c>
      <c r="DO76" s="76">
        <f t="shared" si="82"/>
        <v>0</v>
      </c>
    </row>
    <row r="77" spans="1:119" ht="13.5" customHeight="1" x14ac:dyDescent="0.25">
      <c r="A77" s="80"/>
      <c r="B77" s="81"/>
      <c r="C77" s="82"/>
      <c r="D77" s="83"/>
      <c r="E77" s="83"/>
      <c r="F77" s="83"/>
      <c r="G77" s="83"/>
      <c r="H77" s="84"/>
      <c r="I77" s="81"/>
      <c r="J77" s="83"/>
      <c r="K77" s="85"/>
      <c r="L77" s="85"/>
      <c r="M77" s="86">
        <f>SUM(M73:M76)</f>
        <v>1443.1000000000001</v>
      </c>
      <c r="N77" s="86"/>
      <c r="O77" s="85" t="s">
        <v>148</v>
      </c>
      <c r="P77" s="86">
        <f t="shared" ref="P77:CA77" si="87">SUM(P73:P76)</f>
        <v>12.884821428571428</v>
      </c>
      <c r="Q77" s="86">
        <f t="shared" si="87"/>
        <v>154.61785714285713</v>
      </c>
      <c r="R77" s="86">
        <f t="shared" si="87"/>
        <v>1301.3669642857144</v>
      </c>
      <c r="S77" s="86">
        <f t="shared" si="87"/>
        <v>0</v>
      </c>
      <c r="T77" s="86">
        <f t="shared" si="87"/>
        <v>0</v>
      </c>
      <c r="U77" s="86">
        <f t="shared" si="87"/>
        <v>0</v>
      </c>
      <c r="V77" s="86">
        <f t="shared" si="87"/>
        <v>0</v>
      </c>
      <c r="W77" s="86">
        <f t="shared" si="87"/>
        <v>0</v>
      </c>
      <c r="X77" s="86">
        <f t="shared" si="87"/>
        <v>0</v>
      </c>
      <c r="Y77" s="86">
        <f t="shared" si="87"/>
        <v>0</v>
      </c>
      <c r="Z77" s="86">
        <f t="shared" si="87"/>
        <v>0</v>
      </c>
      <c r="AA77" s="86">
        <f t="shared" si="87"/>
        <v>0</v>
      </c>
      <c r="AB77" s="86">
        <f t="shared" si="87"/>
        <v>0</v>
      </c>
      <c r="AC77" s="86">
        <f t="shared" si="87"/>
        <v>0</v>
      </c>
      <c r="AD77" s="86">
        <f t="shared" si="87"/>
        <v>0</v>
      </c>
      <c r="AE77" s="86">
        <f t="shared" si="87"/>
        <v>0</v>
      </c>
      <c r="AF77" s="86">
        <f t="shared" si="87"/>
        <v>0</v>
      </c>
      <c r="AG77" s="86">
        <f t="shared" si="87"/>
        <v>0</v>
      </c>
      <c r="AH77" s="86">
        <f t="shared" si="87"/>
        <v>0</v>
      </c>
      <c r="AI77" s="86">
        <f t="shared" si="87"/>
        <v>0</v>
      </c>
      <c r="AJ77" s="86">
        <f t="shared" si="87"/>
        <v>0</v>
      </c>
      <c r="AK77" s="86">
        <f t="shared" si="87"/>
        <v>0</v>
      </c>
      <c r="AL77" s="86">
        <f t="shared" si="87"/>
        <v>0</v>
      </c>
      <c r="AM77" s="86">
        <f t="shared" si="87"/>
        <v>0</v>
      </c>
      <c r="AN77" s="86">
        <f t="shared" si="87"/>
        <v>0</v>
      </c>
      <c r="AO77" s="86">
        <f t="shared" si="87"/>
        <v>0</v>
      </c>
      <c r="AP77" s="86">
        <f t="shared" si="87"/>
        <v>0</v>
      </c>
      <c r="AQ77" s="86">
        <f t="shared" si="87"/>
        <v>0</v>
      </c>
      <c r="AR77" s="86">
        <f t="shared" si="87"/>
        <v>0</v>
      </c>
      <c r="AS77" s="86">
        <f t="shared" si="87"/>
        <v>0</v>
      </c>
      <c r="AT77" s="86">
        <f t="shared" si="87"/>
        <v>0</v>
      </c>
      <c r="AU77" s="86">
        <f t="shared" si="87"/>
        <v>0</v>
      </c>
      <c r="AV77" s="86">
        <f t="shared" si="87"/>
        <v>0</v>
      </c>
      <c r="AW77" s="86">
        <f t="shared" si="87"/>
        <v>0</v>
      </c>
      <c r="AX77" s="86">
        <f t="shared" si="87"/>
        <v>0</v>
      </c>
      <c r="AY77" s="86">
        <f t="shared" si="87"/>
        <v>0</v>
      </c>
      <c r="AZ77" s="86">
        <f t="shared" si="87"/>
        <v>0</v>
      </c>
      <c r="BA77" s="86">
        <f t="shared" si="87"/>
        <v>0</v>
      </c>
      <c r="BB77" s="86">
        <f t="shared" si="87"/>
        <v>0</v>
      </c>
      <c r="BC77" s="86">
        <f t="shared" si="87"/>
        <v>0</v>
      </c>
      <c r="BD77" s="86">
        <f t="shared" si="87"/>
        <v>0</v>
      </c>
      <c r="BE77" s="86">
        <f t="shared" si="87"/>
        <v>0</v>
      </c>
      <c r="BF77" s="86">
        <f t="shared" si="87"/>
        <v>0</v>
      </c>
      <c r="BG77" s="86">
        <f t="shared" si="87"/>
        <v>0</v>
      </c>
      <c r="BH77" s="86">
        <f t="shared" si="87"/>
        <v>0</v>
      </c>
      <c r="BI77" s="86">
        <f t="shared" si="87"/>
        <v>0</v>
      </c>
      <c r="BJ77" s="86">
        <f t="shared" si="87"/>
        <v>0</v>
      </c>
      <c r="BK77" s="86">
        <f t="shared" si="87"/>
        <v>0</v>
      </c>
      <c r="BL77" s="86">
        <f t="shared" si="87"/>
        <v>0</v>
      </c>
      <c r="BM77" s="86">
        <f t="shared" si="87"/>
        <v>0</v>
      </c>
      <c r="BN77" s="86">
        <f t="shared" si="87"/>
        <v>0</v>
      </c>
      <c r="BO77" s="86">
        <f t="shared" si="87"/>
        <v>0</v>
      </c>
      <c r="BP77" s="86">
        <f t="shared" si="87"/>
        <v>0</v>
      </c>
      <c r="BQ77" s="86">
        <f t="shared" si="87"/>
        <v>0</v>
      </c>
      <c r="BR77" s="86">
        <f t="shared" si="87"/>
        <v>0</v>
      </c>
      <c r="BS77" s="86">
        <f t="shared" si="87"/>
        <v>0</v>
      </c>
      <c r="BT77" s="86">
        <f t="shared" si="87"/>
        <v>0</v>
      </c>
      <c r="BU77" s="86">
        <f t="shared" si="87"/>
        <v>0</v>
      </c>
      <c r="BV77" s="86">
        <f t="shared" si="87"/>
        <v>0</v>
      </c>
      <c r="BW77" s="86">
        <f t="shared" si="87"/>
        <v>0</v>
      </c>
      <c r="BX77" s="86">
        <f t="shared" si="87"/>
        <v>0</v>
      </c>
      <c r="BY77" s="86">
        <f t="shared" si="87"/>
        <v>0</v>
      </c>
      <c r="BZ77" s="86">
        <f t="shared" si="87"/>
        <v>0</v>
      </c>
      <c r="CA77" s="86">
        <f t="shared" si="87"/>
        <v>0</v>
      </c>
      <c r="CB77" s="86">
        <f t="shared" ref="CB77:DM77" si="88">SUM(CB73:CB76)</f>
        <v>0</v>
      </c>
      <c r="CC77" s="86">
        <f t="shared" si="88"/>
        <v>0</v>
      </c>
      <c r="CD77" s="86">
        <f t="shared" si="88"/>
        <v>0</v>
      </c>
      <c r="CE77" s="86">
        <f t="shared" si="88"/>
        <v>0</v>
      </c>
      <c r="CF77" s="86">
        <f t="shared" si="88"/>
        <v>0</v>
      </c>
      <c r="CG77" s="86">
        <f t="shared" si="88"/>
        <v>0</v>
      </c>
      <c r="CH77" s="86">
        <f t="shared" si="88"/>
        <v>0</v>
      </c>
      <c r="CI77" s="86">
        <f t="shared" si="88"/>
        <v>0</v>
      </c>
      <c r="CJ77" s="86">
        <f t="shared" si="88"/>
        <v>0</v>
      </c>
      <c r="CK77" s="86">
        <f t="shared" si="88"/>
        <v>0</v>
      </c>
      <c r="CL77" s="86">
        <f t="shared" si="88"/>
        <v>0</v>
      </c>
      <c r="CM77" s="86">
        <f t="shared" si="88"/>
        <v>0</v>
      </c>
      <c r="CN77" s="86">
        <f t="shared" si="88"/>
        <v>0</v>
      </c>
      <c r="CO77" s="86">
        <f t="shared" si="88"/>
        <v>0</v>
      </c>
      <c r="CP77" s="86">
        <f t="shared" si="88"/>
        <v>0</v>
      </c>
      <c r="CQ77" s="86">
        <f t="shared" si="88"/>
        <v>0</v>
      </c>
      <c r="CR77" s="86">
        <f t="shared" si="88"/>
        <v>0</v>
      </c>
      <c r="CS77" s="86">
        <f t="shared" si="88"/>
        <v>0</v>
      </c>
      <c r="CT77" s="86">
        <f t="shared" si="88"/>
        <v>0</v>
      </c>
      <c r="CU77" s="86">
        <f t="shared" si="88"/>
        <v>0</v>
      </c>
      <c r="CV77" s="86">
        <f t="shared" si="88"/>
        <v>0</v>
      </c>
      <c r="CW77" s="86">
        <f t="shared" si="88"/>
        <v>0</v>
      </c>
      <c r="CX77" s="86">
        <f t="shared" si="88"/>
        <v>0</v>
      </c>
      <c r="CY77" s="86">
        <f t="shared" si="88"/>
        <v>0</v>
      </c>
      <c r="CZ77" s="86">
        <f t="shared" si="88"/>
        <v>0</v>
      </c>
      <c r="DA77" s="86">
        <f t="shared" si="88"/>
        <v>0</v>
      </c>
      <c r="DB77" s="86">
        <f t="shared" si="88"/>
        <v>0</v>
      </c>
      <c r="DC77" s="86">
        <f t="shared" si="88"/>
        <v>0</v>
      </c>
      <c r="DD77" s="86">
        <f t="shared" si="88"/>
        <v>0</v>
      </c>
      <c r="DE77" s="86">
        <f t="shared" si="88"/>
        <v>0</v>
      </c>
      <c r="DF77" s="86">
        <f t="shared" si="88"/>
        <v>0</v>
      </c>
      <c r="DG77" s="86">
        <f t="shared" si="88"/>
        <v>0</v>
      </c>
      <c r="DH77" s="86">
        <f t="shared" si="88"/>
        <v>0</v>
      </c>
      <c r="DI77" s="86">
        <f t="shared" si="88"/>
        <v>0</v>
      </c>
      <c r="DJ77" s="86">
        <f t="shared" si="88"/>
        <v>0</v>
      </c>
      <c r="DK77" s="86">
        <f t="shared" si="88"/>
        <v>0</v>
      </c>
      <c r="DL77" s="86">
        <f t="shared" si="88"/>
        <v>0</v>
      </c>
      <c r="DM77" s="86">
        <f t="shared" si="88"/>
        <v>0</v>
      </c>
      <c r="DN77" s="76">
        <f t="shared" si="81"/>
        <v>1443.1000000000001</v>
      </c>
      <c r="DO77" s="76">
        <f t="shared" si="82"/>
        <v>0</v>
      </c>
    </row>
    <row r="78" spans="1:119" s="87" customFormat="1" ht="13.5" customHeight="1" x14ac:dyDescent="0.25">
      <c r="A78" s="64">
        <v>45901</v>
      </c>
      <c r="B78" s="65">
        <v>4153</v>
      </c>
      <c r="C78" s="65">
        <v>6747</v>
      </c>
      <c r="D78" s="66" t="s">
        <v>463</v>
      </c>
      <c r="E78" s="67" t="s">
        <v>580</v>
      </c>
      <c r="F78" s="67" t="s">
        <v>573</v>
      </c>
      <c r="G78" s="67" t="s">
        <v>531</v>
      </c>
      <c r="H78" s="68" t="s">
        <v>581</v>
      </c>
      <c r="I78" s="69" t="s">
        <v>582</v>
      </c>
      <c r="J78" s="66" t="s">
        <v>583</v>
      </c>
      <c r="K78" s="70">
        <v>1</v>
      </c>
      <c r="L78" s="70">
        <v>314</v>
      </c>
      <c r="M78" s="71">
        <f t="shared" ref="M78" si="89">K78*L78</f>
        <v>314</v>
      </c>
      <c r="N78" s="66"/>
      <c r="O78" s="72" t="s">
        <v>148</v>
      </c>
      <c r="P78" s="73">
        <f t="shared" ref="P78" si="90">M78/1.12*0.01</f>
        <v>2.8035714285714284</v>
      </c>
      <c r="Q78" s="74">
        <f t="shared" ref="Q78" si="91">M78/1.12*0.12</f>
        <v>33.642857142857139</v>
      </c>
      <c r="R78" s="66"/>
      <c r="S78" s="75">
        <f>M78+P78-Q78</f>
        <v>283.16071428571433</v>
      </c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75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75"/>
      <c r="AQ78" s="66"/>
      <c r="AR78" s="66"/>
      <c r="AS78" s="66"/>
      <c r="AT78" s="75"/>
      <c r="AU78" s="66"/>
      <c r="AV78" s="66"/>
      <c r="AW78" s="66"/>
      <c r="AX78" s="66"/>
      <c r="AY78" s="66"/>
      <c r="AZ78" s="75"/>
      <c r="BA78" s="66"/>
      <c r="BB78" s="75"/>
      <c r="BC78" s="66"/>
      <c r="BD78" s="66"/>
      <c r="BE78" s="66"/>
      <c r="BF78" s="66"/>
      <c r="BG78" s="66"/>
      <c r="BH78" s="66"/>
      <c r="BI78" s="66"/>
      <c r="BJ78" s="66"/>
      <c r="BK78" s="66"/>
      <c r="BL78" s="66"/>
      <c r="BM78" s="66"/>
      <c r="BN78" s="66"/>
      <c r="BO78" s="66"/>
      <c r="BP78" s="66"/>
      <c r="BQ78" s="66"/>
      <c r="BR78" s="66"/>
      <c r="BS78" s="66"/>
      <c r="BT78" s="66"/>
      <c r="BU78" s="75"/>
      <c r="BV78" s="66"/>
      <c r="BW78" s="66"/>
      <c r="BX78" s="75"/>
      <c r="BY78" s="66"/>
      <c r="BZ78" s="75"/>
      <c r="CA78" s="66"/>
      <c r="CB78" s="75"/>
      <c r="CC78" s="66"/>
      <c r="CD78" s="66"/>
      <c r="CE78" s="66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75"/>
      <c r="CT78" s="66"/>
      <c r="CU78" s="66"/>
      <c r="CV78" s="66"/>
      <c r="CW78" s="66"/>
      <c r="CX78" s="66"/>
      <c r="CY78" s="75"/>
      <c r="CZ78" s="66"/>
      <c r="DA78" s="75"/>
      <c r="DB78" s="75"/>
      <c r="DC78" s="75"/>
      <c r="DD78" s="75"/>
      <c r="DE78" s="75"/>
      <c r="DF78" s="75"/>
      <c r="DG78" s="66"/>
      <c r="DH78" s="75"/>
      <c r="DI78" s="66"/>
      <c r="DJ78" s="66"/>
      <c r="DK78" s="66"/>
      <c r="DL78" s="66"/>
      <c r="DM78" s="66"/>
      <c r="DN78" s="76">
        <f t="shared" si="81"/>
        <v>314</v>
      </c>
      <c r="DO78" s="76">
        <f t="shared" si="82"/>
        <v>0</v>
      </c>
    </row>
    <row r="79" spans="1:119" ht="13.5" customHeight="1" x14ac:dyDescent="0.25">
      <c r="A79" s="80"/>
      <c r="B79" s="81"/>
      <c r="C79" s="82"/>
      <c r="D79" s="83"/>
      <c r="E79" s="83"/>
      <c r="F79" s="83"/>
      <c r="G79" s="83"/>
      <c r="H79" s="84"/>
      <c r="I79" s="81"/>
      <c r="J79" s="83"/>
      <c r="K79" s="85"/>
      <c r="L79" s="85"/>
      <c r="M79" s="86">
        <f>SUM(M78:M78)</f>
        <v>314</v>
      </c>
      <c r="N79" s="86"/>
      <c r="O79" s="85" t="s">
        <v>148</v>
      </c>
      <c r="P79" s="86">
        <f t="shared" ref="P79:CA79" si="92">SUM(P78:P78)</f>
        <v>2.8035714285714284</v>
      </c>
      <c r="Q79" s="86">
        <f t="shared" si="92"/>
        <v>33.642857142857139</v>
      </c>
      <c r="R79" s="86">
        <f t="shared" si="92"/>
        <v>0</v>
      </c>
      <c r="S79" s="86">
        <f t="shared" si="92"/>
        <v>283.16071428571433</v>
      </c>
      <c r="T79" s="86">
        <f t="shared" si="92"/>
        <v>0</v>
      </c>
      <c r="U79" s="86">
        <f t="shared" si="92"/>
        <v>0</v>
      </c>
      <c r="V79" s="86">
        <f t="shared" si="92"/>
        <v>0</v>
      </c>
      <c r="W79" s="86">
        <f t="shared" si="92"/>
        <v>0</v>
      </c>
      <c r="X79" s="86">
        <f t="shared" si="92"/>
        <v>0</v>
      </c>
      <c r="Y79" s="86">
        <f t="shared" si="92"/>
        <v>0</v>
      </c>
      <c r="Z79" s="86">
        <f t="shared" si="92"/>
        <v>0</v>
      </c>
      <c r="AA79" s="86">
        <f t="shared" si="92"/>
        <v>0</v>
      </c>
      <c r="AB79" s="86">
        <f t="shared" si="92"/>
        <v>0</v>
      </c>
      <c r="AC79" s="86">
        <f t="shared" si="92"/>
        <v>0</v>
      </c>
      <c r="AD79" s="86">
        <f t="shared" si="92"/>
        <v>0</v>
      </c>
      <c r="AE79" s="86">
        <f t="shared" si="92"/>
        <v>0</v>
      </c>
      <c r="AF79" s="86">
        <f t="shared" si="92"/>
        <v>0</v>
      </c>
      <c r="AG79" s="86">
        <f t="shared" si="92"/>
        <v>0</v>
      </c>
      <c r="AH79" s="86">
        <f t="shared" si="92"/>
        <v>0</v>
      </c>
      <c r="AI79" s="86">
        <f t="shared" si="92"/>
        <v>0</v>
      </c>
      <c r="AJ79" s="86">
        <f t="shared" si="92"/>
        <v>0</v>
      </c>
      <c r="AK79" s="86">
        <f t="shared" si="92"/>
        <v>0</v>
      </c>
      <c r="AL79" s="86">
        <f t="shared" si="92"/>
        <v>0</v>
      </c>
      <c r="AM79" s="86">
        <f t="shared" si="92"/>
        <v>0</v>
      </c>
      <c r="AN79" s="86">
        <f t="shared" si="92"/>
        <v>0</v>
      </c>
      <c r="AO79" s="86">
        <f t="shared" si="92"/>
        <v>0</v>
      </c>
      <c r="AP79" s="86">
        <f t="shared" si="92"/>
        <v>0</v>
      </c>
      <c r="AQ79" s="86">
        <f t="shared" si="92"/>
        <v>0</v>
      </c>
      <c r="AR79" s="86">
        <f t="shared" si="92"/>
        <v>0</v>
      </c>
      <c r="AS79" s="86">
        <f t="shared" si="92"/>
        <v>0</v>
      </c>
      <c r="AT79" s="86">
        <f t="shared" si="92"/>
        <v>0</v>
      </c>
      <c r="AU79" s="86">
        <f t="shared" si="92"/>
        <v>0</v>
      </c>
      <c r="AV79" s="86">
        <f t="shared" si="92"/>
        <v>0</v>
      </c>
      <c r="AW79" s="86">
        <f t="shared" si="92"/>
        <v>0</v>
      </c>
      <c r="AX79" s="86">
        <f t="shared" si="92"/>
        <v>0</v>
      </c>
      <c r="AY79" s="86">
        <f t="shared" si="92"/>
        <v>0</v>
      </c>
      <c r="AZ79" s="86">
        <f t="shared" si="92"/>
        <v>0</v>
      </c>
      <c r="BA79" s="86">
        <f t="shared" si="92"/>
        <v>0</v>
      </c>
      <c r="BB79" s="86">
        <f t="shared" si="92"/>
        <v>0</v>
      </c>
      <c r="BC79" s="86">
        <f t="shared" si="92"/>
        <v>0</v>
      </c>
      <c r="BD79" s="86">
        <f t="shared" si="92"/>
        <v>0</v>
      </c>
      <c r="BE79" s="86">
        <f t="shared" si="92"/>
        <v>0</v>
      </c>
      <c r="BF79" s="86">
        <f t="shared" si="92"/>
        <v>0</v>
      </c>
      <c r="BG79" s="86">
        <f t="shared" si="92"/>
        <v>0</v>
      </c>
      <c r="BH79" s="86">
        <f t="shared" si="92"/>
        <v>0</v>
      </c>
      <c r="BI79" s="86">
        <f t="shared" si="92"/>
        <v>0</v>
      </c>
      <c r="BJ79" s="86">
        <f t="shared" si="92"/>
        <v>0</v>
      </c>
      <c r="BK79" s="86">
        <f t="shared" si="92"/>
        <v>0</v>
      </c>
      <c r="BL79" s="86">
        <f t="shared" si="92"/>
        <v>0</v>
      </c>
      <c r="BM79" s="86">
        <f t="shared" si="92"/>
        <v>0</v>
      </c>
      <c r="BN79" s="86">
        <f t="shared" si="92"/>
        <v>0</v>
      </c>
      <c r="BO79" s="86">
        <f t="shared" si="92"/>
        <v>0</v>
      </c>
      <c r="BP79" s="86">
        <f t="shared" si="92"/>
        <v>0</v>
      </c>
      <c r="BQ79" s="86">
        <f t="shared" si="92"/>
        <v>0</v>
      </c>
      <c r="BR79" s="86">
        <f t="shared" si="92"/>
        <v>0</v>
      </c>
      <c r="BS79" s="86">
        <f t="shared" si="92"/>
        <v>0</v>
      </c>
      <c r="BT79" s="86">
        <f t="shared" si="92"/>
        <v>0</v>
      </c>
      <c r="BU79" s="86">
        <f t="shared" si="92"/>
        <v>0</v>
      </c>
      <c r="BV79" s="86">
        <f t="shared" si="92"/>
        <v>0</v>
      </c>
      <c r="BW79" s="86">
        <f t="shared" si="92"/>
        <v>0</v>
      </c>
      <c r="BX79" s="86">
        <f t="shared" si="92"/>
        <v>0</v>
      </c>
      <c r="BY79" s="86">
        <f t="shared" si="92"/>
        <v>0</v>
      </c>
      <c r="BZ79" s="86">
        <f t="shared" si="92"/>
        <v>0</v>
      </c>
      <c r="CA79" s="86">
        <f t="shared" si="92"/>
        <v>0</v>
      </c>
      <c r="CB79" s="86">
        <f t="shared" ref="CB79:DM79" si="93">SUM(CB78:CB78)</f>
        <v>0</v>
      </c>
      <c r="CC79" s="86">
        <f t="shared" si="93"/>
        <v>0</v>
      </c>
      <c r="CD79" s="86">
        <f t="shared" si="93"/>
        <v>0</v>
      </c>
      <c r="CE79" s="86">
        <f t="shared" si="93"/>
        <v>0</v>
      </c>
      <c r="CF79" s="86">
        <f t="shared" si="93"/>
        <v>0</v>
      </c>
      <c r="CG79" s="86">
        <f t="shared" si="93"/>
        <v>0</v>
      </c>
      <c r="CH79" s="86">
        <f t="shared" si="93"/>
        <v>0</v>
      </c>
      <c r="CI79" s="86">
        <f t="shared" si="93"/>
        <v>0</v>
      </c>
      <c r="CJ79" s="86">
        <f t="shared" si="93"/>
        <v>0</v>
      </c>
      <c r="CK79" s="86">
        <f t="shared" si="93"/>
        <v>0</v>
      </c>
      <c r="CL79" s="86">
        <f t="shared" si="93"/>
        <v>0</v>
      </c>
      <c r="CM79" s="86">
        <f t="shared" si="93"/>
        <v>0</v>
      </c>
      <c r="CN79" s="86">
        <f t="shared" si="93"/>
        <v>0</v>
      </c>
      <c r="CO79" s="86">
        <f t="shared" si="93"/>
        <v>0</v>
      </c>
      <c r="CP79" s="86">
        <f t="shared" si="93"/>
        <v>0</v>
      </c>
      <c r="CQ79" s="86">
        <f t="shared" si="93"/>
        <v>0</v>
      </c>
      <c r="CR79" s="86">
        <f t="shared" si="93"/>
        <v>0</v>
      </c>
      <c r="CS79" s="86">
        <f t="shared" si="93"/>
        <v>0</v>
      </c>
      <c r="CT79" s="86">
        <f t="shared" si="93"/>
        <v>0</v>
      </c>
      <c r="CU79" s="86">
        <f t="shared" si="93"/>
        <v>0</v>
      </c>
      <c r="CV79" s="86">
        <f t="shared" si="93"/>
        <v>0</v>
      </c>
      <c r="CW79" s="86">
        <f t="shared" si="93"/>
        <v>0</v>
      </c>
      <c r="CX79" s="86">
        <f t="shared" si="93"/>
        <v>0</v>
      </c>
      <c r="CY79" s="86">
        <f t="shared" si="93"/>
        <v>0</v>
      </c>
      <c r="CZ79" s="86">
        <f t="shared" si="93"/>
        <v>0</v>
      </c>
      <c r="DA79" s="86">
        <f t="shared" si="93"/>
        <v>0</v>
      </c>
      <c r="DB79" s="86">
        <f t="shared" si="93"/>
        <v>0</v>
      </c>
      <c r="DC79" s="86">
        <f t="shared" si="93"/>
        <v>0</v>
      </c>
      <c r="DD79" s="86">
        <f t="shared" si="93"/>
        <v>0</v>
      </c>
      <c r="DE79" s="86">
        <f t="shared" si="93"/>
        <v>0</v>
      </c>
      <c r="DF79" s="86">
        <f t="shared" si="93"/>
        <v>0</v>
      </c>
      <c r="DG79" s="86">
        <f t="shared" si="93"/>
        <v>0</v>
      </c>
      <c r="DH79" s="86">
        <f t="shared" si="93"/>
        <v>0</v>
      </c>
      <c r="DI79" s="86">
        <f t="shared" si="93"/>
        <v>0</v>
      </c>
      <c r="DJ79" s="86">
        <f t="shared" si="93"/>
        <v>0</v>
      </c>
      <c r="DK79" s="86">
        <f t="shared" si="93"/>
        <v>0</v>
      </c>
      <c r="DL79" s="86">
        <f t="shared" si="93"/>
        <v>0</v>
      </c>
      <c r="DM79" s="86">
        <f t="shared" si="93"/>
        <v>0</v>
      </c>
      <c r="DN79" s="76">
        <f t="shared" si="81"/>
        <v>314</v>
      </c>
      <c r="DO79" s="76">
        <f t="shared" si="82"/>
        <v>0</v>
      </c>
    </row>
    <row r="80" spans="1:119" s="87" customFormat="1" ht="13.5" customHeight="1" x14ac:dyDescent="0.25">
      <c r="A80" s="64">
        <v>45901</v>
      </c>
      <c r="B80" s="65">
        <v>4153</v>
      </c>
      <c r="C80" s="65">
        <v>6748</v>
      </c>
      <c r="D80" s="66" t="s">
        <v>463</v>
      </c>
      <c r="E80" s="67" t="s">
        <v>580</v>
      </c>
      <c r="F80" s="67" t="s">
        <v>573</v>
      </c>
      <c r="G80" s="67" t="s">
        <v>531</v>
      </c>
      <c r="H80" s="68" t="s">
        <v>585</v>
      </c>
      <c r="I80" s="69" t="s">
        <v>586</v>
      </c>
      <c r="J80" s="66" t="s">
        <v>587</v>
      </c>
      <c r="K80" s="70">
        <v>4</v>
      </c>
      <c r="L80" s="70">
        <v>210</v>
      </c>
      <c r="M80" s="71">
        <f t="shared" ref="M80" si="94">K80*L80</f>
        <v>840</v>
      </c>
      <c r="N80" s="66"/>
      <c r="O80" s="72" t="s">
        <v>148</v>
      </c>
      <c r="P80" s="73">
        <f t="shared" ref="P80" si="95">M80/1.12*0.01</f>
        <v>7.4999999999999991</v>
      </c>
      <c r="Q80" s="74">
        <f t="shared" ref="Q80" si="96">M80/1.12*0.12</f>
        <v>89.999999999999986</v>
      </c>
      <c r="R80" s="75">
        <f t="shared" ref="R80" si="97">M80+P80-Q80</f>
        <v>757.5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75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75"/>
      <c r="AQ80" s="66"/>
      <c r="AR80" s="66"/>
      <c r="AS80" s="66"/>
      <c r="AT80" s="75"/>
      <c r="AU80" s="66"/>
      <c r="AV80" s="66"/>
      <c r="AW80" s="66"/>
      <c r="AX80" s="66"/>
      <c r="AY80" s="66"/>
      <c r="AZ80" s="75"/>
      <c r="BA80" s="66"/>
      <c r="BB80" s="75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75"/>
      <c r="BV80" s="66"/>
      <c r="BW80" s="66"/>
      <c r="BX80" s="75"/>
      <c r="BY80" s="66"/>
      <c r="BZ80" s="75"/>
      <c r="CA80" s="66"/>
      <c r="CB80" s="75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75"/>
      <c r="CT80" s="66"/>
      <c r="CU80" s="66"/>
      <c r="CV80" s="66"/>
      <c r="CW80" s="66"/>
      <c r="CX80" s="66"/>
      <c r="CY80" s="75"/>
      <c r="CZ80" s="66"/>
      <c r="DA80" s="75"/>
      <c r="DB80" s="75"/>
      <c r="DC80" s="75"/>
      <c r="DD80" s="75"/>
      <c r="DE80" s="75"/>
      <c r="DF80" s="75"/>
      <c r="DG80" s="66"/>
      <c r="DH80" s="75"/>
      <c r="DI80" s="66"/>
      <c r="DJ80" s="66"/>
      <c r="DK80" s="66"/>
      <c r="DL80" s="66"/>
      <c r="DM80" s="66"/>
      <c r="DN80" s="76">
        <f t="shared" si="81"/>
        <v>840</v>
      </c>
      <c r="DO80" s="76">
        <f t="shared" si="82"/>
        <v>0</v>
      </c>
    </row>
    <row r="81" spans="1:119" ht="13.5" customHeight="1" x14ac:dyDescent="0.25">
      <c r="A81" s="80"/>
      <c r="B81" s="81"/>
      <c r="C81" s="82"/>
      <c r="D81" s="83"/>
      <c r="E81" s="83"/>
      <c r="F81" s="83"/>
      <c r="G81" s="83"/>
      <c r="H81" s="84"/>
      <c r="I81" s="81"/>
      <c r="J81" s="83"/>
      <c r="K81" s="85"/>
      <c r="L81" s="85"/>
      <c r="M81" s="86">
        <f>SUM(M80:M80)</f>
        <v>840</v>
      </c>
      <c r="N81" s="86"/>
      <c r="O81" s="85" t="s">
        <v>148</v>
      </c>
      <c r="P81" s="86">
        <f t="shared" ref="P81:CA81" si="98">SUM(P80:P80)</f>
        <v>7.4999999999999991</v>
      </c>
      <c r="Q81" s="86">
        <f t="shared" si="98"/>
        <v>89.999999999999986</v>
      </c>
      <c r="R81" s="86">
        <f t="shared" si="98"/>
        <v>757.5</v>
      </c>
      <c r="S81" s="86">
        <f t="shared" si="98"/>
        <v>0</v>
      </c>
      <c r="T81" s="86">
        <f t="shared" si="98"/>
        <v>0</v>
      </c>
      <c r="U81" s="86">
        <f t="shared" si="98"/>
        <v>0</v>
      </c>
      <c r="V81" s="86">
        <f t="shared" si="98"/>
        <v>0</v>
      </c>
      <c r="W81" s="86">
        <f t="shared" si="98"/>
        <v>0</v>
      </c>
      <c r="X81" s="86">
        <f t="shared" si="98"/>
        <v>0</v>
      </c>
      <c r="Y81" s="86">
        <f t="shared" si="98"/>
        <v>0</v>
      </c>
      <c r="Z81" s="86">
        <f t="shared" si="98"/>
        <v>0</v>
      </c>
      <c r="AA81" s="86">
        <f t="shared" si="98"/>
        <v>0</v>
      </c>
      <c r="AB81" s="86">
        <f t="shared" si="98"/>
        <v>0</v>
      </c>
      <c r="AC81" s="86">
        <f t="shared" si="98"/>
        <v>0</v>
      </c>
      <c r="AD81" s="86">
        <f t="shared" si="98"/>
        <v>0</v>
      </c>
      <c r="AE81" s="86">
        <f t="shared" si="98"/>
        <v>0</v>
      </c>
      <c r="AF81" s="86">
        <f t="shared" si="98"/>
        <v>0</v>
      </c>
      <c r="AG81" s="86">
        <f t="shared" si="98"/>
        <v>0</v>
      </c>
      <c r="AH81" s="86">
        <f t="shared" si="98"/>
        <v>0</v>
      </c>
      <c r="AI81" s="86">
        <f t="shared" si="98"/>
        <v>0</v>
      </c>
      <c r="AJ81" s="86">
        <f t="shared" si="98"/>
        <v>0</v>
      </c>
      <c r="AK81" s="86">
        <f t="shared" si="98"/>
        <v>0</v>
      </c>
      <c r="AL81" s="86">
        <f t="shared" si="98"/>
        <v>0</v>
      </c>
      <c r="AM81" s="86">
        <f t="shared" si="98"/>
        <v>0</v>
      </c>
      <c r="AN81" s="86">
        <f t="shared" si="98"/>
        <v>0</v>
      </c>
      <c r="AO81" s="86">
        <f t="shared" si="98"/>
        <v>0</v>
      </c>
      <c r="AP81" s="86">
        <f t="shared" si="98"/>
        <v>0</v>
      </c>
      <c r="AQ81" s="86">
        <f t="shared" si="98"/>
        <v>0</v>
      </c>
      <c r="AR81" s="86">
        <f t="shared" si="98"/>
        <v>0</v>
      </c>
      <c r="AS81" s="86">
        <f t="shared" si="98"/>
        <v>0</v>
      </c>
      <c r="AT81" s="86">
        <f t="shared" si="98"/>
        <v>0</v>
      </c>
      <c r="AU81" s="86">
        <f t="shared" si="98"/>
        <v>0</v>
      </c>
      <c r="AV81" s="86">
        <f t="shared" si="98"/>
        <v>0</v>
      </c>
      <c r="AW81" s="86">
        <f t="shared" si="98"/>
        <v>0</v>
      </c>
      <c r="AX81" s="86">
        <f t="shared" si="98"/>
        <v>0</v>
      </c>
      <c r="AY81" s="86">
        <f t="shared" si="98"/>
        <v>0</v>
      </c>
      <c r="AZ81" s="86">
        <f t="shared" si="98"/>
        <v>0</v>
      </c>
      <c r="BA81" s="86">
        <f t="shared" si="98"/>
        <v>0</v>
      </c>
      <c r="BB81" s="86">
        <f t="shared" si="98"/>
        <v>0</v>
      </c>
      <c r="BC81" s="86">
        <f t="shared" si="98"/>
        <v>0</v>
      </c>
      <c r="BD81" s="86">
        <f t="shared" si="98"/>
        <v>0</v>
      </c>
      <c r="BE81" s="86">
        <f t="shared" si="98"/>
        <v>0</v>
      </c>
      <c r="BF81" s="86">
        <f t="shared" si="98"/>
        <v>0</v>
      </c>
      <c r="BG81" s="86">
        <f t="shared" si="98"/>
        <v>0</v>
      </c>
      <c r="BH81" s="86">
        <f t="shared" si="98"/>
        <v>0</v>
      </c>
      <c r="BI81" s="86">
        <f t="shared" si="98"/>
        <v>0</v>
      </c>
      <c r="BJ81" s="86">
        <f t="shared" si="98"/>
        <v>0</v>
      </c>
      <c r="BK81" s="86">
        <f t="shared" si="98"/>
        <v>0</v>
      </c>
      <c r="BL81" s="86">
        <f t="shared" si="98"/>
        <v>0</v>
      </c>
      <c r="BM81" s="86">
        <f t="shared" si="98"/>
        <v>0</v>
      </c>
      <c r="BN81" s="86">
        <f t="shared" si="98"/>
        <v>0</v>
      </c>
      <c r="BO81" s="86">
        <f t="shared" si="98"/>
        <v>0</v>
      </c>
      <c r="BP81" s="86">
        <f t="shared" si="98"/>
        <v>0</v>
      </c>
      <c r="BQ81" s="86">
        <f t="shared" si="98"/>
        <v>0</v>
      </c>
      <c r="BR81" s="86">
        <f t="shared" si="98"/>
        <v>0</v>
      </c>
      <c r="BS81" s="86">
        <f t="shared" si="98"/>
        <v>0</v>
      </c>
      <c r="BT81" s="86">
        <f t="shared" si="98"/>
        <v>0</v>
      </c>
      <c r="BU81" s="86">
        <f t="shared" si="98"/>
        <v>0</v>
      </c>
      <c r="BV81" s="86">
        <f t="shared" si="98"/>
        <v>0</v>
      </c>
      <c r="BW81" s="86">
        <f t="shared" si="98"/>
        <v>0</v>
      </c>
      <c r="BX81" s="86">
        <f t="shared" si="98"/>
        <v>0</v>
      </c>
      <c r="BY81" s="86">
        <f t="shared" si="98"/>
        <v>0</v>
      </c>
      <c r="BZ81" s="86">
        <f t="shared" si="98"/>
        <v>0</v>
      </c>
      <c r="CA81" s="86">
        <f t="shared" si="98"/>
        <v>0</v>
      </c>
      <c r="CB81" s="86">
        <f t="shared" ref="CB81:DM81" si="99">SUM(CB80:CB80)</f>
        <v>0</v>
      </c>
      <c r="CC81" s="86">
        <f t="shared" si="99"/>
        <v>0</v>
      </c>
      <c r="CD81" s="86">
        <f t="shared" si="99"/>
        <v>0</v>
      </c>
      <c r="CE81" s="86">
        <f t="shared" si="99"/>
        <v>0</v>
      </c>
      <c r="CF81" s="86">
        <f t="shared" si="99"/>
        <v>0</v>
      </c>
      <c r="CG81" s="86">
        <f t="shared" si="99"/>
        <v>0</v>
      </c>
      <c r="CH81" s="86">
        <f t="shared" si="99"/>
        <v>0</v>
      </c>
      <c r="CI81" s="86">
        <f t="shared" si="99"/>
        <v>0</v>
      </c>
      <c r="CJ81" s="86">
        <f t="shared" si="99"/>
        <v>0</v>
      </c>
      <c r="CK81" s="86">
        <f t="shared" si="99"/>
        <v>0</v>
      </c>
      <c r="CL81" s="86">
        <f t="shared" si="99"/>
        <v>0</v>
      </c>
      <c r="CM81" s="86">
        <f t="shared" si="99"/>
        <v>0</v>
      </c>
      <c r="CN81" s="86">
        <f t="shared" si="99"/>
        <v>0</v>
      </c>
      <c r="CO81" s="86">
        <f t="shared" si="99"/>
        <v>0</v>
      </c>
      <c r="CP81" s="86">
        <f t="shared" si="99"/>
        <v>0</v>
      </c>
      <c r="CQ81" s="86">
        <f t="shared" si="99"/>
        <v>0</v>
      </c>
      <c r="CR81" s="86">
        <f t="shared" si="99"/>
        <v>0</v>
      </c>
      <c r="CS81" s="86">
        <f t="shared" si="99"/>
        <v>0</v>
      </c>
      <c r="CT81" s="86">
        <f t="shared" si="99"/>
        <v>0</v>
      </c>
      <c r="CU81" s="86">
        <f t="shared" si="99"/>
        <v>0</v>
      </c>
      <c r="CV81" s="86">
        <f t="shared" si="99"/>
        <v>0</v>
      </c>
      <c r="CW81" s="86">
        <f t="shared" si="99"/>
        <v>0</v>
      </c>
      <c r="CX81" s="86">
        <f t="shared" si="99"/>
        <v>0</v>
      </c>
      <c r="CY81" s="86">
        <f t="shared" si="99"/>
        <v>0</v>
      </c>
      <c r="CZ81" s="86">
        <f t="shared" si="99"/>
        <v>0</v>
      </c>
      <c r="DA81" s="86">
        <f t="shared" si="99"/>
        <v>0</v>
      </c>
      <c r="DB81" s="86">
        <f t="shared" si="99"/>
        <v>0</v>
      </c>
      <c r="DC81" s="86">
        <f t="shared" si="99"/>
        <v>0</v>
      </c>
      <c r="DD81" s="86">
        <f t="shared" si="99"/>
        <v>0</v>
      </c>
      <c r="DE81" s="86">
        <f t="shared" si="99"/>
        <v>0</v>
      </c>
      <c r="DF81" s="86">
        <f t="shared" si="99"/>
        <v>0</v>
      </c>
      <c r="DG81" s="86">
        <f t="shared" si="99"/>
        <v>0</v>
      </c>
      <c r="DH81" s="86">
        <f t="shared" si="99"/>
        <v>0</v>
      </c>
      <c r="DI81" s="86">
        <f t="shared" si="99"/>
        <v>0</v>
      </c>
      <c r="DJ81" s="86">
        <f t="shared" si="99"/>
        <v>0</v>
      </c>
      <c r="DK81" s="86">
        <f t="shared" si="99"/>
        <v>0</v>
      </c>
      <c r="DL81" s="86">
        <f t="shared" si="99"/>
        <v>0</v>
      </c>
      <c r="DM81" s="86">
        <f t="shared" si="99"/>
        <v>0</v>
      </c>
      <c r="DN81" s="76">
        <f t="shared" si="81"/>
        <v>840</v>
      </c>
      <c r="DO81" s="76">
        <f t="shared" si="82"/>
        <v>0</v>
      </c>
    </row>
    <row r="82" spans="1:119" s="87" customFormat="1" ht="13.5" customHeight="1" x14ac:dyDescent="0.25">
      <c r="A82" s="64">
        <v>45901</v>
      </c>
      <c r="B82" s="65">
        <v>4153</v>
      </c>
      <c r="C82" s="65">
        <v>6749</v>
      </c>
      <c r="D82" s="66" t="s">
        <v>463</v>
      </c>
      <c r="E82" s="67" t="s">
        <v>580</v>
      </c>
      <c r="F82" s="67" t="s">
        <v>573</v>
      </c>
      <c r="G82" s="67" t="s">
        <v>531</v>
      </c>
      <c r="H82" s="68" t="s">
        <v>588</v>
      </c>
      <c r="I82" s="69" t="s">
        <v>589</v>
      </c>
      <c r="J82" s="66" t="s">
        <v>590</v>
      </c>
      <c r="K82" s="70">
        <v>2</v>
      </c>
      <c r="L82" s="70">
        <v>382.5</v>
      </c>
      <c r="M82" s="71">
        <f t="shared" ref="M82" si="100">K82*L82</f>
        <v>765</v>
      </c>
      <c r="N82" s="66"/>
      <c r="O82" s="72" t="s">
        <v>148</v>
      </c>
      <c r="P82" s="73">
        <f t="shared" ref="P82" si="101">M82/1.12*0.01</f>
        <v>6.8303571428571423</v>
      </c>
      <c r="Q82" s="74">
        <f t="shared" ref="Q82" si="102">M82/1.12*0.12</f>
        <v>81.964285714285708</v>
      </c>
      <c r="R82" s="75">
        <f t="shared" ref="R82" si="103">M82+P82-Q82</f>
        <v>689.86607142857144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75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75"/>
      <c r="AQ82" s="66"/>
      <c r="AR82" s="66"/>
      <c r="AS82" s="66"/>
      <c r="AT82" s="75"/>
      <c r="AU82" s="66"/>
      <c r="AV82" s="66"/>
      <c r="AW82" s="66"/>
      <c r="AX82" s="66"/>
      <c r="AY82" s="66"/>
      <c r="AZ82" s="75"/>
      <c r="BA82" s="66"/>
      <c r="BB82" s="75"/>
      <c r="BC82" s="66"/>
      <c r="BD82" s="66"/>
      <c r="BE82" s="66"/>
      <c r="BF82" s="66"/>
      <c r="BG82" s="66"/>
      <c r="BH82" s="66"/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66"/>
      <c r="BU82" s="75"/>
      <c r="BV82" s="66"/>
      <c r="BW82" s="66"/>
      <c r="BX82" s="75"/>
      <c r="BY82" s="66"/>
      <c r="BZ82" s="75"/>
      <c r="CA82" s="66"/>
      <c r="CB82" s="75"/>
      <c r="CC82" s="66"/>
      <c r="CD82" s="66"/>
      <c r="CE82" s="66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75"/>
      <c r="CT82" s="66"/>
      <c r="CU82" s="66"/>
      <c r="CV82" s="66"/>
      <c r="CW82" s="66"/>
      <c r="CX82" s="66"/>
      <c r="CY82" s="75"/>
      <c r="CZ82" s="66"/>
      <c r="DA82" s="75"/>
      <c r="DB82" s="75"/>
      <c r="DC82" s="75"/>
      <c r="DD82" s="75"/>
      <c r="DE82" s="75"/>
      <c r="DF82" s="75"/>
      <c r="DG82" s="66"/>
      <c r="DH82" s="75"/>
      <c r="DI82" s="66"/>
      <c r="DJ82" s="66"/>
      <c r="DK82" s="66"/>
      <c r="DL82" s="66"/>
      <c r="DM82" s="66"/>
      <c r="DN82" s="76">
        <f t="shared" si="81"/>
        <v>765</v>
      </c>
      <c r="DO82" s="76">
        <f t="shared" si="82"/>
        <v>0</v>
      </c>
    </row>
    <row r="83" spans="1:119" s="136" customFormat="1" ht="13.5" customHeight="1" x14ac:dyDescent="0.25">
      <c r="A83" s="128"/>
      <c r="B83" s="129"/>
      <c r="C83" s="130"/>
      <c r="D83" s="131"/>
      <c r="E83" s="131"/>
      <c r="F83" s="131"/>
      <c r="G83" s="131"/>
      <c r="H83" s="132"/>
      <c r="I83" s="129"/>
      <c r="J83" s="131"/>
      <c r="K83" s="133"/>
      <c r="L83" s="133"/>
      <c r="M83" s="134">
        <f>SUM(M82:M82)</f>
        <v>765</v>
      </c>
      <c r="N83" s="134">
        <f>M83+M81+M79+M77+M72+M70+M61+M55+M39+M34+M32+M30+M28+M26+M24+M22</f>
        <v>21203.45</v>
      </c>
      <c r="O83" s="133" t="s">
        <v>148</v>
      </c>
      <c r="P83" s="134">
        <f t="shared" ref="P83:CA83" si="104">SUM(P82:P82)</f>
        <v>6.8303571428571423</v>
      </c>
      <c r="Q83" s="134">
        <f t="shared" si="104"/>
        <v>81.964285714285708</v>
      </c>
      <c r="R83" s="134">
        <f t="shared" si="104"/>
        <v>689.86607142857144</v>
      </c>
      <c r="S83" s="134">
        <f t="shared" si="104"/>
        <v>0</v>
      </c>
      <c r="T83" s="134">
        <f t="shared" si="104"/>
        <v>0</v>
      </c>
      <c r="U83" s="134">
        <f t="shared" si="104"/>
        <v>0</v>
      </c>
      <c r="V83" s="134">
        <f t="shared" si="104"/>
        <v>0</v>
      </c>
      <c r="W83" s="134">
        <f t="shared" si="104"/>
        <v>0</v>
      </c>
      <c r="X83" s="134">
        <f t="shared" si="104"/>
        <v>0</v>
      </c>
      <c r="Y83" s="134">
        <f t="shared" si="104"/>
        <v>0</v>
      </c>
      <c r="Z83" s="134">
        <f t="shared" si="104"/>
        <v>0</v>
      </c>
      <c r="AA83" s="134">
        <f t="shared" si="104"/>
        <v>0</v>
      </c>
      <c r="AB83" s="134">
        <f t="shared" si="104"/>
        <v>0</v>
      </c>
      <c r="AC83" s="134">
        <f t="shared" si="104"/>
        <v>0</v>
      </c>
      <c r="AD83" s="134">
        <f t="shared" si="104"/>
        <v>0</v>
      </c>
      <c r="AE83" s="134">
        <f t="shared" si="104"/>
        <v>0</v>
      </c>
      <c r="AF83" s="134">
        <f t="shared" si="104"/>
        <v>0</v>
      </c>
      <c r="AG83" s="134">
        <f t="shared" si="104"/>
        <v>0</v>
      </c>
      <c r="AH83" s="134">
        <f t="shared" si="104"/>
        <v>0</v>
      </c>
      <c r="AI83" s="134">
        <f t="shared" si="104"/>
        <v>0</v>
      </c>
      <c r="AJ83" s="134">
        <f t="shared" si="104"/>
        <v>0</v>
      </c>
      <c r="AK83" s="134">
        <f t="shared" si="104"/>
        <v>0</v>
      </c>
      <c r="AL83" s="134">
        <f t="shared" si="104"/>
        <v>0</v>
      </c>
      <c r="AM83" s="134">
        <f t="shared" si="104"/>
        <v>0</v>
      </c>
      <c r="AN83" s="134">
        <f t="shared" si="104"/>
        <v>0</v>
      </c>
      <c r="AO83" s="134">
        <f t="shared" si="104"/>
        <v>0</v>
      </c>
      <c r="AP83" s="134">
        <f t="shared" si="104"/>
        <v>0</v>
      </c>
      <c r="AQ83" s="134">
        <f t="shared" si="104"/>
        <v>0</v>
      </c>
      <c r="AR83" s="134">
        <f t="shared" si="104"/>
        <v>0</v>
      </c>
      <c r="AS83" s="134">
        <f t="shared" si="104"/>
        <v>0</v>
      </c>
      <c r="AT83" s="134">
        <f t="shared" si="104"/>
        <v>0</v>
      </c>
      <c r="AU83" s="134">
        <f t="shared" si="104"/>
        <v>0</v>
      </c>
      <c r="AV83" s="134">
        <f t="shared" si="104"/>
        <v>0</v>
      </c>
      <c r="AW83" s="134">
        <f t="shared" si="104"/>
        <v>0</v>
      </c>
      <c r="AX83" s="134">
        <f t="shared" si="104"/>
        <v>0</v>
      </c>
      <c r="AY83" s="134">
        <f t="shared" si="104"/>
        <v>0</v>
      </c>
      <c r="AZ83" s="134">
        <f t="shared" si="104"/>
        <v>0</v>
      </c>
      <c r="BA83" s="134">
        <f t="shared" si="104"/>
        <v>0</v>
      </c>
      <c r="BB83" s="134">
        <f t="shared" si="104"/>
        <v>0</v>
      </c>
      <c r="BC83" s="134">
        <f t="shared" si="104"/>
        <v>0</v>
      </c>
      <c r="BD83" s="134">
        <f t="shared" si="104"/>
        <v>0</v>
      </c>
      <c r="BE83" s="134">
        <f t="shared" si="104"/>
        <v>0</v>
      </c>
      <c r="BF83" s="134">
        <f t="shared" si="104"/>
        <v>0</v>
      </c>
      <c r="BG83" s="134">
        <f t="shared" si="104"/>
        <v>0</v>
      </c>
      <c r="BH83" s="134">
        <f t="shared" si="104"/>
        <v>0</v>
      </c>
      <c r="BI83" s="134">
        <f t="shared" si="104"/>
        <v>0</v>
      </c>
      <c r="BJ83" s="134">
        <f t="shared" si="104"/>
        <v>0</v>
      </c>
      <c r="BK83" s="134">
        <f t="shared" si="104"/>
        <v>0</v>
      </c>
      <c r="BL83" s="134">
        <f t="shared" si="104"/>
        <v>0</v>
      </c>
      <c r="BM83" s="134">
        <f t="shared" si="104"/>
        <v>0</v>
      </c>
      <c r="BN83" s="134">
        <f t="shared" si="104"/>
        <v>0</v>
      </c>
      <c r="BO83" s="134">
        <f t="shared" si="104"/>
        <v>0</v>
      </c>
      <c r="BP83" s="134">
        <f t="shared" si="104"/>
        <v>0</v>
      </c>
      <c r="BQ83" s="134">
        <f t="shared" si="104"/>
        <v>0</v>
      </c>
      <c r="BR83" s="134">
        <f t="shared" si="104"/>
        <v>0</v>
      </c>
      <c r="BS83" s="134">
        <f t="shared" si="104"/>
        <v>0</v>
      </c>
      <c r="BT83" s="134">
        <f t="shared" si="104"/>
        <v>0</v>
      </c>
      <c r="BU83" s="134">
        <f t="shared" si="104"/>
        <v>0</v>
      </c>
      <c r="BV83" s="134">
        <f t="shared" si="104"/>
        <v>0</v>
      </c>
      <c r="BW83" s="134">
        <f t="shared" si="104"/>
        <v>0</v>
      </c>
      <c r="BX83" s="134">
        <f t="shared" si="104"/>
        <v>0</v>
      </c>
      <c r="BY83" s="134">
        <f t="shared" si="104"/>
        <v>0</v>
      </c>
      <c r="BZ83" s="134">
        <f t="shared" si="104"/>
        <v>0</v>
      </c>
      <c r="CA83" s="134">
        <f t="shared" si="104"/>
        <v>0</v>
      </c>
      <c r="CB83" s="134">
        <f t="shared" ref="CB83:DM83" si="105">SUM(CB82:CB82)</f>
        <v>0</v>
      </c>
      <c r="CC83" s="134">
        <f t="shared" si="105"/>
        <v>0</v>
      </c>
      <c r="CD83" s="134">
        <f t="shared" si="105"/>
        <v>0</v>
      </c>
      <c r="CE83" s="134">
        <f t="shared" si="105"/>
        <v>0</v>
      </c>
      <c r="CF83" s="134">
        <f t="shared" si="105"/>
        <v>0</v>
      </c>
      <c r="CG83" s="134">
        <f t="shared" si="105"/>
        <v>0</v>
      </c>
      <c r="CH83" s="134">
        <f t="shared" si="105"/>
        <v>0</v>
      </c>
      <c r="CI83" s="134">
        <f t="shared" si="105"/>
        <v>0</v>
      </c>
      <c r="CJ83" s="134">
        <f t="shared" si="105"/>
        <v>0</v>
      </c>
      <c r="CK83" s="134">
        <f t="shared" si="105"/>
        <v>0</v>
      </c>
      <c r="CL83" s="134">
        <f t="shared" si="105"/>
        <v>0</v>
      </c>
      <c r="CM83" s="134">
        <f t="shared" si="105"/>
        <v>0</v>
      </c>
      <c r="CN83" s="134">
        <f t="shared" si="105"/>
        <v>0</v>
      </c>
      <c r="CO83" s="134">
        <f t="shared" si="105"/>
        <v>0</v>
      </c>
      <c r="CP83" s="134">
        <f t="shared" si="105"/>
        <v>0</v>
      </c>
      <c r="CQ83" s="134">
        <f t="shared" si="105"/>
        <v>0</v>
      </c>
      <c r="CR83" s="134">
        <f t="shared" si="105"/>
        <v>0</v>
      </c>
      <c r="CS83" s="134">
        <f t="shared" si="105"/>
        <v>0</v>
      </c>
      <c r="CT83" s="134">
        <f t="shared" si="105"/>
        <v>0</v>
      </c>
      <c r="CU83" s="134">
        <f t="shared" si="105"/>
        <v>0</v>
      </c>
      <c r="CV83" s="134">
        <f t="shared" si="105"/>
        <v>0</v>
      </c>
      <c r="CW83" s="134">
        <f t="shared" si="105"/>
        <v>0</v>
      </c>
      <c r="CX83" s="134">
        <f t="shared" si="105"/>
        <v>0</v>
      </c>
      <c r="CY83" s="134">
        <f t="shared" si="105"/>
        <v>0</v>
      </c>
      <c r="CZ83" s="134">
        <f t="shared" si="105"/>
        <v>0</v>
      </c>
      <c r="DA83" s="134">
        <f t="shared" si="105"/>
        <v>0</v>
      </c>
      <c r="DB83" s="134">
        <f t="shared" si="105"/>
        <v>0</v>
      </c>
      <c r="DC83" s="134">
        <f t="shared" si="105"/>
        <v>0</v>
      </c>
      <c r="DD83" s="134">
        <f t="shared" si="105"/>
        <v>0</v>
      </c>
      <c r="DE83" s="134">
        <f t="shared" si="105"/>
        <v>0</v>
      </c>
      <c r="DF83" s="134">
        <f t="shared" si="105"/>
        <v>0</v>
      </c>
      <c r="DG83" s="134">
        <f t="shared" si="105"/>
        <v>0</v>
      </c>
      <c r="DH83" s="134">
        <f t="shared" si="105"/>
        <v>0</v>
      </c>
      <c r="DI83" s="134">
        <f t="shared" si="105"/>
        <v>0</v>
      </c>
      <c r="DJ83" s="134">
        <f t="shared" si="105"/>
        <v>0</v>
      </c>
      <c r="DK83" s="134">
        <f t="shared" si="105"/>
        <v>0</v>
      </c>
      <c r="DL83" s="134">
        <f t="shared" si="105"/>
        <v>0</v>
      </c>
      <c r="DM83" s="134">
        <f t="shared" si="105"/>
        <v>0</v>
      </c>
      <c r="DN83" s="135">
        <f t="shared" si="81"/>
        <v>765</v>
      </c>
      <c r="DO83" s="135">
        <f t="shared" si="82"/>
        <v>0</v>
      </c>
    </row>
    <row r="84" spans="1:119" s="87" customFormat="1" ht="13.5" customHeight="1" x14ac:dyDescent="0.25">
      <c r="A84" s="64">
        <v>45906</v>
      </c>
      <c r="B84" s="65">
        <v>4175</v>
      </c>
      <c r="C84" s="65">
        <v>6750</v>
      </c>
      <c r="D84" s="66" t="s">
        <v>591</v>
      </c>
      <c r="E84" s="67" t="s">
        <v>592</v>
      </c>
      <c r="F84" s="67"/>
      <c r="G84" s="67"/>
      <c r="H84" s="68" t="s">
        <v>593</v>
      </c>
      <c r="I84" s="69"/>
      <c r="J84" s="66" t="s">
        <v>594</v>
      </c>
      <c r="K84" s="70">
        <v>1</v>
      </c>
      <c r="L84" s="70">
        <v>1500</v>
      </c>
      <c r="M84" s="71">
        <f t="shared" ref="M84" si="106">K84*L84</f>
        <v>1500</v>
      </c>
      <c r="N84" s="66"/>
      <c r="O84" s="72" t="s">
        <v>304</v>
      </c>
      <c r="P84" s="73"/>
      <c r="Q84" s="74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75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75">
        <f>M84+P84-Q84</f>
        <v>1500</v>
      </c>
      <c r="AQ84" s="66"/>
      <c r="AR84" s="66"/>
      <c r="AS84" s="66"/>
      <c r="AT84" s="75"/>
      <c r="AU84" s="66"/>
      <c r="AV84" s="66"/>
      <c r="AW84" s="66"/>
      <c r="AX84" s="66"/>
      <c r="AY84" s="66"/>
      <c r="AZ84" s="75"/>
      <c r="BA84" s="66"/>
      <c r="BB84" s="75"/>
      <c r="BC84" s="66"/>
      <c r="BD84" s="66"/>
      <c r="BE84" s="66"/>
      <c r="BF84" s="66"/>
      <c r="BG84" s="66"/>
      <c r="BH84" s="66"/>
      <c r="BI84" s="66"/>
      <c r="BJ84" s="66"/>
      <c r="BK84" s="66"/>
      <c r="BL84" s="66"/>
      <c r="BM84" s="66"/>
      <c r="BN84" s="66"/>
      <c r="BO84" s="66"/>
      <c r="BP84" s="66"/>
      <c r="BQ84" s="66"/>
      <c r="BR84" s="66"/>
      <c r="BS84" s="66"/>
      <c r="BT84" s="66"/>
      <c r="BU84" s="75"/>
      <c r="BV84" s="66"/>
      <c r="BW84" s="66"/>
      <c r="BX84" s="75"/>
      <c r="BY84" s="66"/>
      <c r="BZ84" s="75"/>
      <c r="CA84" s="66"/>
      <c r="CB84" s="75"/>
      <c r="CC84" s="66"/>
      <c r="CD84" s="66"/>
      <c r="CE84" s="66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75"/>
      <c r="CT84" s="66"/>
      <c r="CU84" s="66"/>
      <c r="CV84" s="66"/>
      <c r="CW84" s="66"/>
      <c r="CX84" s="66"/>
      <c r="CY84" s="75"/>
      <c r="CZ84" s="66"/>
      <c r="DA84" s="75"/>
      <c r="DB84" s="75"/>
      <c r="DC84" s="75"/>
      <c r="DD84" s="75"/>
      <c r="DE84" s="75"/>
      <c r="DF84" s="75"/>
      <c r="DG84" s="66"/>
      <c r="DH84" s="75"/>
      <c r="DI84" s="66"/>
      <c r="DJ84" s="66"/>
      <c r="DK84" s="66"/>
      <c r="DL84" s="66"/>
      <c r="DM84" s="66"/>
      <c r="DN84" s="76">
        <f t="shared" si="81"/>
        <v>1500</v>
      </c>
      <c r="DO84" s="76">
        <f t="shared" si="82"/>
        <v>0</v>
      </c>
    </row>
    <row r="85" spans="1:119" s="136" customFormat="1" ht="13.5" customHeight="1" x14ac:dyDescent="0.25">
      <c r="A85" s="128"/>
      <c r="B85" s="129"/>
      <c r="C85" s="130"/>
      <c r="D85" s="131"/>
      <c r="E85" s="131"/>
      <c r="F85" s="131"/>
      <c r="G85" s="131"/>
      <c r="H85" s="132"/>
      <c r="I85" s="129"/>
      <c r="J85" s="131"/>
      <c r="K85" s="133"/>
      <c r="L85" s="133"/>
      <c r="M85" s="134">
        <f>SUM(M84:M84)</f>
        <v>1500</v>
      </c>
      <c r="N85" s="134">
        <f>M85</f>
        <v>1500</v>
      </c>
      <c r="O85" s="133" t="s">
        <v>304</v>
      </c>
      <c r="P85" s="134"/>
      <c r="Q85" s="134"/>
      <c r="R85" s="134">
        <f t="shared" ref="R85:CC85" si="107">SUM(R84:R84)</f>
        <v>0</v>
      </c>
      <c r="S85" s="134">
        <f t="shared" si="107"/>
        <v>0</v>
      </c>
      <c r="T85" s="134">
        <f t="shared" si="107"/>
        <v>0</v>
      </c>
      <c r="U85" s="134">
        <f t="shared" si="107"/>
        <v>0</v>
      </c>
      <c r="V85" s="134">
        <f t="shared" si="107"/>
        <v>0</v>
      </c>
      <c r="W85" s="134">
        <f t="shared" si="107"/>
        <v>0</v>
      </c>
      <c r="X85" s="134">
        <f t="shared" si="107"/>
        <v>0</v>
      </c>
      <c r="Y85" s="134">
        <f t="shared" si="107"/>
        <v>0</v>
      </c>
      <c r="Z85" s="134">
        <f t="shared" si="107"/>
        <v>0</v>
      </c>
      <c r="AA85" s="134">
        <f t="shared" si="107"/>
        <v>0</v>
      </c>
      <c r="AB85" s="134">
        <f t="shared" si="107"/>
        <v>0</v>
      </c>
      <c r="AC85" s="134">
        <f t="shared" si="107"/>
        <v>0</v>
      </c>
      <c r="AD85" s="134">
        <f t="shared" si="107"/>
        <v>0</v>
      </c>
      <c r="AE85" s="134">
        <f t="shared" si="107"/>
        <v>0</v>
      </c>
      <c r="AF85" s="134">
        <f t="shared" si="107"/>
        <v>0</v>
      </c>
      <c r="AG85" s="134">
        <f t="shared" si="107"/>
        <v>0</v>
      </c>
      <c r="AH85" s="134">
        <f t="shared" si="107"/>
        <v>0</v>
      </c>
      <c r="AI85" s="134">
        <f t="shared" si="107"/>
        <v>0</v>
      </c>
      <c r="AJ85" s="134">
        <f t="shared" si="107"/>
        <v>0</v>
      </c>
      <c r="AK85" s="134">
        <f t="shared" si="107"/>
        <v>0</v>
      </c>
      <c r="AL85" s="134">
        <f t="shared" si="107"/>
        <v>0</v>
      </c>
      <c r="AM85" s="134">
        <f t="shared" si="107"/>
        <v>0</v>
      </c>
      <c r="AN85" s="134">
        <f t="shared" si="107"/>
        <v>0</v>
      </c>
      <c r="AO85" s="134">
        <f t="shared" si="107"/>
        <v>0</v>
      </c>
      <c r="AP85" s="134">
        <f t="shared" si="107"/>
        <v>1500</v>
      </c>
      <c r="AQ85" s="134">
        <f t="shared" si="107"/>
        <v>0</v>
      </c>
      <c r="AR85" s="134">
        <f t="shared" si="107"/>
        <v>0</v>
      </c>
      <c r="AS85" s="134">
        <f t="shared" si="107"/>
        <v>0</v>
      </c>
      <c r="AT85" s="134">
        <f t="shared" si="107"/>
        <v>0</v>
      </c>
      <c r="AU85" s="134">
        <f t="shared" si="107"/>
        <v>0</v>
      </c>
      <c r="AV85" s="134">
        <f t="shared" si="107"/>
        <v>0</v>
      </c>
      <c r="AW85" s="134">
        <f t="shared" si="107"/>
        <v>0</v>
      </c>
      <c r="AX85" s="134">
        <f t="shared" si="107"/>
        <v>0</v>
      </c>
      <c r="AY85" s="134">
        <f t="shared" si="107"/>
        <v>0</v>
      </c>
      <c r="AZ85" s="134">
        <f t="shared" si="107"/>
        <v>0</v>
      </c>
      <c r="BA85" s="134">
        <f t="shared" si="107"/>
        <v>0</v>
      </c>
      <c r="BB85" s="134">
        <f t="shared" si="107"/>
        <v>0</v>
      </c>
      <c r="BC85" s="134">
        <f t="shared" si="107"/>
        <v>0</v>
      </c>
      <c r="BD85" s="134">
        <f t="shared" si="107"/>
        <v>0</v>
      </c>
      <c r="BE85" s="134">
        <f t="shared" si="107"/>
        <v>0</v>
      </c>
      <c r="BF85" s="134">
        <f t="shared" si="107"/>
        <v>0</v>
      </c>
      <c r="BG85" s="134">
        <f t="shared" si="107"/>
        <v>0</v>
      </c>
      <c r="BH85" s="134">
        <f t="shared" si="107"/>
        <v>0</v>
      </c>
      <c r="BI85" s="134">
        <f t="shared" si="107"/>
        <v>0</v>
      </c>
      <c r="BJ85" s="134">
        <f t="shared" si="107"/>
        <v>0</v>
      </c>
      <c r="BK85" s="134">
        <f t="shared" si="107"/>
        <v>0</v>
      </c>
      <c r="BL85" s="134">
        <f t="shared" si="107"/>
        <v>0</v>
      </c>
      <c r="BM85" s="134">
        <f t="shared" si="107"/>
        <v>0</v>
      </c>
      <c r="BN85" s="134">
        <f t="shared" si="107"/>
        <v>0</v>
      </c>
      <c r="BO85" s="134">
        <f t="shared" si="107"/>
        <v>0</v>
      </c>
      <c r="BP85" s="134">
        <f t="shared" si="107"/>
        <v>0</v>
      </c>
      <c r="BQ85" s="134">
        <f t="shared" si="107"/>
        <v>0</v>
      </c>
      <c r="BR85" s="134">
        <f t="shared" si="107"/>
        <v>0</v>
      </c>
      <c r="BS85" s="134">
        <f t="shared" si="107"/>
        <v>0</v>
      </c>
      <c r="BT85" s="134">
        <f t="shared" si="107"/>
        <v>0</v>
      </c>
      <c r="BU85" s="134">
        <f t="shared" si="107"/>
        <v>0</v>
      </c>
      <c r="BV85" s="134">
        <f t="shared" si="107"/>
        <v>0</v>
      </c>
      <c r="BW85" s="134">
        <f t="shared" si="107"/>
        <v>0</v>
      </c>
      <c r="BX85" s="134">
        <f t="shared" si="107"/>
        <v>0</v>
      </c>
      <c r="BY85" s="134">
        <f t="shared" si="107"/>
        <v>0</v>
      </c>
      <c r="BZ85" s="134">
        <f t="shared" si="107"/>
        <v>0</v>
      </c>
      <c r="CA85" s="134">
        <f t="shared" si="107"/>
        <v>0</v>
      </c>
      <c r="CB85" s="134">
        <f t="shared" si="107"/>
        <v>0</v>
      </c>
      <c r="CC85" s="134">
        <f t="shared" si="107"/>
        <v>0</v>
      </c>
      <c r="CD85" s="134">
        <f t="shared" ref="CD85:DM85" si="108">SUM(CD84:CD84)</f>
        <v>0</v>
      </c>
      <c r="CE85" s="134">
        <f t="shared" si="108"/>
        <v>0</v>
      </c>
      <c r="CF85" s="134">
        <f t="shared" si="108"/>
        <v>0</v>
      </c>
      <c r="CG85" s="134">
        <f t="shared" si="108"/>
        <v>0</v>
      </c>
      <c r="CH85" s="134">
        <f t="shared" si="108"/>
        <v>0</v>
      </c>
      <c r="CI85" s="134">
        <f t="shared" si="108"/>
        <v>0</v>
      </c>
      <c r="CJ85" s="134">
        <f t="shared" si="108"/>
        <v>0</v>
      </c>
      <c r="CK85" s="134">
        <f t="shared" si="108"/>
        <v>0</v>
      </c>
      <c r="CL85" s="134">
        <f t="shared" si="108"/>
        <v>0</v>
      </c>
      <c r="CM85" s="134">
        <f t="shared" si="108"/>
        <v>0</v>
      </c>
      <c r="CN85" s="134">
        <f t="shared" si="108"/>
        <v>0</v>
      </c>
      <c r="CO85" s="134">
        <f t="shared" si="108"/>
        <v>0</v>
      </c>
      <c r="CP85" s="134">
        <f t="shared" si="108"/>
        <v>0</v>
      </c>
      <c r="CQ85" s="134">
        <f t="shared" si="108"/>
        <v>0</v>
      </c>
      <c r="CR85" s="134">
        <f t="shared" si="108"/>
        <v>0</v>
      </c>
      <c r="CS85" s="134">
        <f t="shared" si="108"/>
        <v>0</v>
      </c>
      <c r="CT85" s="134">
        <f t="shared" si="108"/>
        <v>0</v>
      </c>
      <c r="CU85" s="134">
        <f t="shared" si="108"/>
        <v>0</v>
      </c>
      <c r="CV85" s="134">
        <f t="shared" si="108"/>
        <v>0</v>
      </c>
      <c r="CW85" s="134">
        <f t="shared" si="108"/>
        <v>0</v>
      </c>
      <c r="CX85" s="134">
        <f t="shared" si="108"/>
        <v>0</v>
      </c>
      <c r="CY85" s="134">
        <f t="shared" si="108"/>
        <v>0</v>
      </c>
      <c r="CZ85" s="134">
        <f t="shared" si="108"/>
        <v>0</v>
      </c>
      <c r="DA85" s="134">
        <f t="shared" si="108"/>
        <v>0</v>
      </c>
      <c r="DB85" s="134">
        <f t="shared" si="108"/>
        <v>0</v>
      </c>
      <c r="DC85" s="134">
        <f t="shared" si="108"/>
        <v>0</v>
      </c>
      <c r="DD85" s="134">
        <f t="shared" si="108"/>
        <v>0</v>
      </c>
      <c r="DE85" s="134">
        <f t="shared" si="108"/>
        <v>0</v>
      </c>
      <c r="DF85" s="134">
        <f t="shared" si="108"/>
        <v>0</v>
      </c>
      <c r="DG85" s="134">
        <f t="shared" si="108"/>
        <v>0</v>
      </c>
      <c r="DH85" s="134">
        <f t="shared" si="108"/>
        <v>0</v>
      </c>
      <c r="DI85" s="134">
        <f t="shared" si="108"/>
        <v>0</v>
      </c>
      <c r="DJ85" s="134">
        <f t="shared" si="108"/>
        <v>0</v>
      </c>
      <c r="DK85" s="134">
        <f t="shared" si="108"/>
        <v>0</v>
      </c>
      <c r="DL85" s="134">
        <f t="shared" si="108"/>
        <v>0</v>
      </c>
      <c r="DM85" s="134">
        <f t="shared" si="108"/>
        <v>0</v>
      </c>
      <c r="DN85" s="135">
        <f t="shared" si="81"/>
        <v>1500</v>
      </c>
      <c r="DO85" s="135">
        <f t="shared" si="82"/>
        <v>0</v>
      </c>
    </row>
    <row r="86" spans="1:119" s="87" customFormat="1" ht="13.5" customHeight="1" x14ac:dyDescent="0.25">
      <c r="A86" s="64">
        <v>45906</v>
      </c>
      <c r="B86" s="65">
        <v>4181</v>
      </c>
      <c r="C86" s="65">
        <v>6751</v>
      </c>
      <c r="D86" s="66" t="s">
        <v>324</v>
      </c>
      <c r="E86" s="67" t="s">
        <v>596</v>
      </c>
      <c r="F86" s="67" t="s">
        <v>597</v>
      </c>
      <c r="G86" s="67" t="s">
        <v>327</v>
      </c>
      <c r="H86" s="68" t="s">
        <v>598</v>
      </c>
      <c r="I86" s="69"/>
      <c r="J86" s="66" t="s">
        <v>329</v>
      </c>
      <c r="K86" s="70">
        <v>1</v>
      </c>
      <c r="L86" s="70">
        <v>30</v>
      </c>
      <c r="M86" s="71">
        <f t="shared" ref="M86" si="109">K86*L86</f>
        <v>30</v>
      </c>
      <c r="N86" s="66"/>
      <c r="O86" s="72" t="s">
        <v>148</v>
      </c>
      <c r="P86" s="73">
        <f>M86/1.12*0.02</f>
        <v>0.5357142857142857</v>
      </c>
      <c r="Q86" s="74">
        <f t="shared" ref="Q86" si="110">M86/1.12*0.12</f>
        <v>3.214285714285714</v>
      </c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75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75"/>
      <c r="AQ86" s="66"/>
      <c r="AR86" s="66"/>
      <c r="AS86" s="66"/>
      <c r="AT86" s="75">
        <f>M86+P86-Q86</f>
        <v>27.321428571428569</v>
      </c>
      <c r="AU86" s="66"/>
      <c r="AV86" s="66"/>
      <c r="AW86" s="66"/>
      <c r="AX86" s="66"/>
      <c r="AY86" s="66"/>
      <c r="AZ86" s="75"/>
      <c r="BA86" s="66"/>
      <c r="BB86" s="75"/>
      <c r="BC86" s="66"/>
      <c r="BD86" s="66"/>
      <c r="BE86" s="66"/>
      <c r="BF86" s="66"/>
      <c r="BG86" s="66"/>
      <c r="BH86" s="66"/>
      <c r="BI86" s="66"/>
      <c r="BJ86" s="66"/>
      <c r="BK86" s="66"/>
      <c r="BL86" s="66"/>
      <c r="BM86" s="66"/>
      <c r="BN86" s="66"/>
      <c r="BO86" s="66"/>
      <c r="BP86" s="66"/>
      <c r="BQ86" s="66"/>
      <c r="BR86" s="66"/>
      <c r="BS86" s="66"/>
      <c r="BT86" s="66"/>
      <c r="BU86" s="75"/>
      <c r="BV86" s="66"/>
      <c r="BW86" s="66"/>
      <c r="BX86" s="75"/>
      <c r="BY86" s="66"/>
      <c r="BZ86" s="75"/>
      <c r="CA86" s="66"/>
      <c r="CB86" s="75"/>
      <c r="CC86" s="66"/>
      <c r="CD86" s="66"/>
      <c r="CE86" s="66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75"/>
      <c r="CT86" s="66"/>
      <c r="CU86" s="66"/>
      <c r="CV86" s="66"/>
      <c r="CW86" s="66"/>
      <c r="CX86" s="66"/>
      <c r="CY86" s="75"/>
      <c r="CZ86" s="66"/>
      <c r="DA86" s="75"/>
      <c r="DB86" s="75"/>
      <c r="DC86" s="75"/>
      <c r="DD86" s="75"/>
      <c r="DE86" s="75"/>
      <c r="DF86" s="75"/>
      <c r="DG86" s="66"/>
      <c r="DH86" s="75"/>
      <c r="DI86" s="66"/>
      <c r="DJ86" s="66"/>
      <c r="DK86" s="66"/>
      <c r="DL86" s="66"/>
      <c r="DM86" s="66"/>
      <c r="DN86" s="76">
        <f t="shared" si="81"/>
        <v>30</v>
      </c>
      <c r="DO86" s="76">
        <f t="shared" si="82"/>
        <v>0</v>
      </c>
    </row>
    <row r="87" spans="1:119" ht="13.5" customHeight="1" x14ac:dyDescent="0.25">
      <c r="A87" s="80"/>
      <c r="B87" s="81"/>
      <c r="C87" s="82"/>
      <c r="D87" s="83"/>
      <c r="E87" s="83"/>
      <c r="F87" s="83"/>
      <c r="G87" s="83"/>
      <c r="H87" s="84"/>
      <c r="I87" s="81"/>
      <c r="J87" s="83"/>
      <c r="K87" s="85"/>
      <c r="L87" s="85"/>
      <c r="M87" s="86">
        <f>SUM(M86:M86)</f>
        <v>30</v>
      </c>
      <c r="N87" s="86"/>
      <c r="O87" s="85" t="s">
        <v>148</v>
      </c>
      <c r="P87" s="86">
        <f t="shared" ref="P87:CA87" si="111">SUM(P86:P86)</f>
        <v>0.5357142857142857</v>
      </c>
      <c r="Q87" s="86">
        <f t="shared" si="111"/>
        <v>3.214285714285714</v>
      </c>
      <c r="R87" s="86">
        <f t="shared" si="111"/>
        <v>0</v>
      </c>
      <c r="S87" s="86">
        <f t="shared" si="111"/>
        <v>0</v>
      </c>
      <c r="T87" s="86">
        <f t="shared" si="111"/>
        <v>0</v>
      </c>
      <c r="U87" s="86">
        <f t="shared" si="111"/>
        <v>0</v>
      </c>
      <c r="V87" s="86">
        <f t="shared" si="111"/>
        <v>0</v>
      </c>
      <c r="W87" s="86">
        <f t="shared" si="111"/>
        <v>0</v>
      </c>
      <c r="X87" s="86">
        <f t="shared" si="111"/>
        <v>0</v>
      </c>
      <c r="Y87" s="86">
        <f t="shared" si="111"/>
        <v>0</v>
      </c>
      <c r="Z87" s="86">
        <f t="shared" si="111"/>
        <v>0</v>
      </c>
      <c r="AA87" s="86">
        <f t="shared" si="111"/>
        <v>0</v>
      </c>
      <c r="AB87" s="86">
        <f t="shared" si="111"/>
        <v>0</v>
      </c>
      <c r="AC87" s="86">
        <f t="shared" si="111"/>
        <v>0</v>
      </c>
      <c r="AD87" s="86">
        <f t="shared" si="111"/>
        <v>0</v>
      </c>
      <c r="AE87" s="86">
        <f t="shared" si="111"/>
        <v>0</v>
      </c>
      <c r="AF87" s="86">
        <f t="shared" si="111"/>
        <v>0</v>
      </c>
      <c r="AG87" s="86">
        <f t="shared" si="111"/>
        <v>0</v>
      </c>
      <c r="AH87" s="86">
        <f t="shared" si="111"/>
        <v>0</v>
      </c>
      <c r="AI87" s="86">
        <f t="shared" si="111"/>
        <v>0</v>
      </c>
      <c r="AJ87" s="86">
        <f t="shared" si="111"/>
        <v>0</v>
      </c>
      <c r="AK87" s="86">
        <f t="shared" si="111"/>
        <v>0</v>
      </c>
      <c r="AL87" s="86">
        <f t="shared" si="111"/>
        <v>0</v>
      </c>
      <c r="AM87" s="86">
        <f t="shared" si="111"/>
        <v>0</v>
      </c>
      <c r="AN87" s="86">
        <f t="shared" si="111"/>
        <v>0</v>
      </c>
      <c r="AO87" s="86">
        <f t="shared" si="111"/>
        <v>0</v>
      </c>
      <c r="AP87" s="86">
        <f t="shared" si="111"/>
        <v>0</v>
      </c>
      <c r="AQ87" s="86">
        <f t="shared" si="111"/>
        <v>0</v>
      </c>
      <c r="AR87" s="86">
        <f t="shared" si="111"/>
        <v>0</v>
      </c>
      <c r="AS87" s="86">
        <f t="shared" si="111"/>
        <v>0</v>
      </c>
      <c r="AT87" s="86">
        <f t="shared" si="111"/>
        <v>27.321428571428569</v>
      </c>
      <c r="AU87" s="86">
        <f t="shared" si="111"/>
        <v>0</v>
      </c>
      <c r="AV87" s="86">
        <f t="shared" si="111"/>
        <v>0</v>
      </c>
      <c r="AW87" s="86">
        <f t="shared" si="111"/>
        <v>0</v>
      </c>
      <c r="AX87" s="86">
        <f t="shared" si="111"/>
        <v>0</v>
      </c>
      <c r="AY87" s="86">
        <f t="shared" si="111"/>
        <v>0</v>
      </c>
      <c r="AZ87" s="86">
        <f t="shared" si="111"/>
        <v>0</v>
      </c>
      <c r="BA87" s="86">
        <f t="shared" si="111"/>
        <v>0</v>
      </c>
      <c r="BB87" s="86">
        <f t="shared" si="111"/>
        <v>0</v>
      </c>
      <c r="BC87" s="86">
        <f t="shared" si="111"/>
        <v>0</v>
      </c>
      <c r="BD87" s="86">
        <f t="shared" si="111"/>
        <v>0</v>
      </c>
      <c r="BE87" s="86">
        <f t="shared" si="111"/>
        <v>0</v>
      </c>
      <c r="BF87" s="86">
        <f t="shared" si="111"/>
        <v>0</v>
      </c>
      <c r="BG87" s="86">
        <f t="shared" si="111"/>
        <v>0</v>
      </c>
      <c r="BH87" s="86">
        <f t="shared" si="111"/>
        <v>0</v>
      </c>
      <c r="BI87" s="86">
        <f t="shared" si="111"/>
        <v>0</v>
      </c>
      <c r="BJ87" s="86">
        <f t="shared" si="111"/>
        <v>0</v>
      </c>
      <c r="BK87" s="86">
        <f t="shared" si="111"/>
        <v>0</v>
      </c>
      <c r="BL87" s="86">
        <f t="shared" si="111"/>
        <v>0</v>
      </c>
      <c r="BM87" s="86">
        <f t="shared" si="111"/>
        <v>0</v>
      </c>
      <c r="BN87" s="86">
        <f t="shared" si="111"/>
        <v>0</v>
      </c>
      <c r="BO87" s="86">
        <f t="shared" si="111"/>
        <v>0</v>
      </c>
      <c r="BP87" s="86">
        <f t="shared" si="111"/>
        <v>0</v>
      </c>
      <c r="BQ87" s="86">
        <f t="shared" si="111"/>
        <v>0</v>
      </c>
      <c r="BR87" s="86">
        <f t="shared" si="111"/>
        <v>0</v>
      </c>
      <c r="BS87" s="86">
        <f t="shared" si="111"/>
        <v>0</v>
      </c>
      <c r="BT87" s="86">
        <f t="shared" si="111"/>
        <v>0</v>
      </c>
      <c r="BU87" s="86">
        <f t="shared" si="111"/>
        <v>0</v>
      </c>
      <c r="BV87" s="86">
        <f t="shared" si="111"/>
        <v>0</v>
      </c>
      <c r="BW87" s="86">
        <f t="shared" si="111"/>
        <v>0</v>
      </c>
      <c r="BX87" s="86">
        <f t="shared" si="111"/>
        <v>0</v>
      </c>
      <c r="BY87" s="86">
        <f t="shared" si="111"/>
        <v>0</v>
      </c>
      <c r="BZ87" s="86">
        <f t="shared" si="111"/>
        <v>0</v>
      </c>
      <c r="CA87" s="86">
        <f t="shared" si="111"/>
        <v>0</v>
      </c>
      <c r="CB87" s="86">
        <f t="shared" ref="CB87:DM87" si="112">SUM(CB86:CB86)</f>
        <v>0</v>
      </c>
      <c r="CC87" s="86">
        <f t="shared" si="112"/>
        <v>0</v>
      </c>
      <c r="CD87" s="86">
        <f t="shared" si="112"/>
        <v>0</v>
      </c>
      <c r="CE87" s="86">
        <f t="shared" si="112"/>
        <v>0</v>
      </c>
      <c r="CF87" s="86">
        <f t="shared" si="112"/>
        <v>0</v>
      </c>
      <c r="CG87" s="86">
        <f t="shared" si="112"/>
        <v>0</v>
      </c>
      <c r="CH87" s="86">
        <f t="shared" si="112"/>
        <v>0</v>
      </c>
      <c r="CI87" s="86">
        <f t="shared" si="112"/>
        <v>0</v>
      </c>
      <c r="CJ87" s="86">
        <f t="shared" si="112"/>
        <v>0</v>
      </c>
      <c r="CK87" s="86">
        <f t="shared" si="112"/>
        <v>0</v>
      </c>
      <c r="CL87" s="86">
        <f t="shared" si="112"/>
        <v>0</v>
      </c>
      <c r="CM87" s="86">
        <f t="shared" si="112"/>
        <v>0</v>
      </c>
      <c r="CN87" s="86">
        <f t="shared" si="112"/>
        <v>0</v>
      </c>
      <c r="CO87" s="86">
        <f t="shared" si="112"/>
        <v>0</v>
      </c>
      <c r="CP87" s="86">
        <f t="shared" si="112"/>
        <v>0</v>
      </c>
      <c r="CQ87" s="86">
        <f t="shared" si="112"/>
        <v>0</v>
      </c>
      <c r="CR87" s="86">
        <f t="shared" si="112"/>
        <v>0</v>
      </c>
      <c r="CS87" s="86">
        <f t="shared" si="112"/>
        <v>0</v>
      </c>
      <c r="CT87" s="86">
        <f t="shared" si="112"/>
        <v>0</v>
      </c>
      <c r="CU87" s="86">
        <f t="shared" si="112"/>
        <v>0</v>
      </c>
      <c r="CV87" s="86">
        <f t="shared" si="112"/>
        <v>0</v>
      </c>
      <c r="CW87" s="86">
        <f t="shared" si="112"/>
        <v>0</v>
      </c>
      <c r="CX87" s="86">
        <f t="shared" si="112"/>
        <v>0</v>
      </c>
      <c r="CY87" s="86">
        <f t="shared" si="112"/>
        <v>0</v>
      </c>
      <c r="CZ87" s="86">
        <f t="shared" si="112"/>
        <v>0</v>
      </c>
      <c r="DA87" s="86">
        <f t="shared" si="112"/>
        <v>0</v>
      </c>
      <c r="DB87" s="86">
        <f t="shared" si="112"/>
        <v>0</v>
      </c>
      <c r="DC87" s="86">
        <f t="shared" si="112"/>
        <v>0</v>
      </c>
      <c r="DD87" s="86">
        <f t="shared" si="112"/>
        <v>0</v>
      </c>
      <c r="DE87" s="86">
        <f t="shared" si="112"/>
        <v>0</v>
      </c>
      <c r="DF87" s="86">
        <f t="shared" si="112"/>
        <v>0</v>
      </c>
      <c r="DG87" s="86">
        <f t="shared" si="112"/>
        <v>0</v>
      </c>
      <c r="DH87" s="86">
        <f t="shared" si="112"/>
        <v>0</v>
      </c>
      <c r="DI87" s="86">
        <f t="shared" si="112"/>
        <v>0</v>
      </c>
      <c r="DJ87" s="86">
        <f t="shared" si="112"/>
        <v>0</v>
      </c>
      <c r="DK87" s="86">
        <f t="shared" si="112"/>
        <v>0</v>
      </c>
      <c r="DL87" s="86">
        <f t="shared" si="112"/>
        <v>0</v>
      </c>
      <c r="DM87" s="86">
        <f t="shared" si="112"/>
        <v>0</v>
      </c>
      <c r="DN87" s="76">
        <f t="shared" si="81"/>
        <v>30</v>
      </c>
      <c r="DO87" s="76">
        <f t="shared" si="82"/>
        <v>0</v>
      </c>
    </row>
    <row r="88" spans="1:119" s="87" customFormat="1" ht="13.5" customHeight="1" x14ac:dyDescent="0.25">
      <c r="A88" s="64">
        <v>45906</v>
      </c>
      <c r="B88" s="65">
        <v>4181</v>
      </c>
      <c r="C88" s="65">
        <v>6752</v>
      </c>
      <c r="D88" s="66" t="s">
        <v>324</v>
      </c>
      <c r="E88" s="67" t="s">
        <v>337</v>
      </c>
      <c r="F88" s="67" t="s">
        <v>599</v>
      </c>
      <c r="G88" s="67" t="s">
        <v>338</v>
      </c>
      <c r="H88" s="68" t="s">
        <v>600</v>
      </c>
      <c r="I88" s="69"/>
      <c r="J88" s="66" t="s">
        <v>601</v>
      </c>
      <c r="K88" s="70">
        <v>4</v>
      </c>
      <c r="L88" s="70">
        <v>11.75</v>
      </c>
      <c r="M88" s="71">
        <f t="shared" ref="M88" si="113">K88*L88</f>
        <v>47</v>
      </c>
      <c r="N88" s="66"/>
      <c r="O88" s="72" t="s">
        <v>148</v>
      </c>
      <c r="P88" s="73">
        <f t="shared" ref="P88" si="114">M88/1.12*0.01</f>
        <v>0.4196428571428571</v>
      </c>
      <c r="Q88" s="74">
        <f t="shared" ref="Q88" si="115">M88/1.12*0.12</f>
        <v>5.0357142857142847</v>
      </c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75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75"/>
      <c r="AQ88" s="66"/>
      <c r="AR88" s="66"/>
      <c r="AS88" s="66"/>
      <c r="AT88" s="75"/>
      <c r="AU88" s="66"/>
      <c r="AV88" s="66"/>
      <c r="AW88" s="66"/>
      <c r="AX88" s="66"/>
      <c r="AY88" s="66"/>
      <c r="AZ88" s="75"/>
      <c r="BA88" s="66"/>
      <c r="BB88" s="75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75">
        <f>M88+P88-Q88</f>
        <v>42.383928571428569</v>
      </c>
      <c r="BP88" s="66"/>
      <c r="BQ88" s="66"/>
      <c r="BR88" s="66"/>
      <c r="BS88" s="66"/>
      <c r="BT88" s="66"/>
      <c r="BU88" s="75"/>
      <c r="BV88" s="66"/>
      <c r="BW88" s="66"/>
      <c r="BX88" s="75"/>
      <c r="BY88" s="66"/>
      <c r="BZ88" s="75"/>
      <c r="CA88" s="66"/>
      <c r="CB88" s="75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75"/>
      <c r="CT88" s="66"/>
      <c r="CU88" s="66"/>
      <c r="CV88" s="66"/>
      <c r="CW88" s="66"/>
      <c r="CX88" s="66"/>
      <c r="CY88" s="75"/>
      <c r="CZ88" s="66"/>
      <c r="DA88" s="75"/>
      <c r="DB88" s="75"/>
      <c r="DC88" s="75"/>
      <c r="DD88" s="75"/>
      <c r="DE88" s="75"/>
      <c r="DF88" s="75"/>
      <c r="DG88" s="66"/>
      <c r="DH88" s="75"/>
      <c r="DI88" s="66"/>
      <c r="DJ88" s="66"/>
      <c r="DK88" s="66"/>
      <c r="DL88" s="66"/>
      <c r="DM88" s="66"/>
      <c r="DN88" s="76">
        <f t="shared" si="81"/>
        <v>47</v>
      </c>
      <c r="DO88" s="76">
        <f t="shared" si="82"/>
        <v>0</v>
      </c>
    </row>
    <row r="89" spans="1:119" ht="13.5" customHeight="1" x14ac:dyDescent="0.25">
      <c r="A89" s="80"/>
      <c r="B89" s="81"/>
      <c r="C89" s="82"/>
      <c r="D89" s="83"/>
      <c r="E89" s="83"/>
      <c r="F89" s="83"/>
      <c r="G89" s="83"/>
      <c r="H89" s="84"/>
      <c r="I89" s="81"/>
      <c r="J89" s="83"/>
      <c r="K89" s="85"/>
      <c r="L89" s="85"/>
      <c r="M89" s="86">
        <f>SUM(M88:M88)</f>
        <v>47</v>
      </c>
      <c r="N89" s="86"/>
      <c r="O89" s="85" t="s">
        <v>148</v>
      </c>
      <c r="P89" s="86">
        <f t="shared" ref="P89:CA89" si="116">SUM(P88:P88)</f>
        <v>0.4196428571428571</v>
      </c>
      <c r="Q89" s="86">
        <f t="shared" si="116"/>
        <v>5.0357142857142847</v>
      </c>
      <c r="R89" s="86">
        <f t="shared" si="116"/>
        <v>0</v>
      </c>
      <c r="S89" s="86">
        <f t="shared" si="116"/>
        <v>0</v>
      </c>
      <c r="T89" s="86">
        <f t="shared" si="116"/>
        <v>0</v>
      </c>
      <c r="U89" s="86">
        <f t="shared" si="116"/>
        <v>0</v>
      </c>
      <c r="V89" s="86">
        <f t="shared" si="116"/>
        <v>0</v>
      </c>
      <c r="W89" s="86">
        <f t="shared" si="116"/>
        <v>0</v>
      </c>
      <c r="X89" s="86">
        <f t="shared" si="116"/>
        <v>0</v>
      </c>
      <c r="Y89" s="86">
        <f t="shared" si="116"/>
        <v>0</v>
      </c>
      <c r="Z89" s="86">
        <f t="shared" si="116"/>
        <v>0</v>
      </c>
      <c r="AA89" s="86">
        <f t="shared" si="116"/>
        <v>0</v>
      </c>
      <c r="AB89" s="86">
        <f t="shared" si="116"/>
        <v>0</v>
      </c>
      <c r="AC89" s="86">
        <f t="shared" si="116"/>
        <v>0</v>
      </c>
      <c r="AD89" s="86">
        <f t="shared" si="116"/>
        <v>0</v>
      </c>
      <c r="AE89" s="86">
        <f t="shared" si="116"/>
        <v>0</v>
      </c>
      <c r="AF89" s="86">
        <f t="shared" si="116"/>
        <v>0</v>
      </c>
      <c r="AG89" s="86">
        <f t="shared" si="116"/>
        <v>0</v>
      </c>
      <c r="AH89" s="86">
        <f t="shared" si="116"/>
        <v>0</v>
      </c>
      <c r="AI89" s="86">
        <f t="shared" si="116"/>
        <v>0</v>
      </c>
      <c r="AJ89" s="86">
        <f t="shared" si="116"/>
        <v>0</v>
      </c>
      <c r="AK89" s="86">
        <f t="shared" si="116"/>
        <v>0</v>
      </c>
      <c r="AL89" s="86">
        <f t="shared" si="116"/>
        <v>0</v>
      </c>
      <c r="AM89" s="86">
        <f t="shared" si="116"/>
        <v>0</v>
      </c>
      <c r="AN89" s="86">
        <f t="shared" si="116"/>
        <v>0</v>
      </c>
      <c r="AO89" s="86">
        <f t="shared" si="116"/>
        <v>0</v>
      </c>
      <c r="AP89" s="86">
        <f t="shared" si="116"/>
        <v>0</v>
      </c>
      <c r="AQ89" s="86">
        <f t="shared" si="116"/>
        <v>0</v>
      </c>
      <c r="AR89" s="86">
        <f t="shared" si="116"/>
        <v>0</v>
      </c>
      <c r="AS89" s="86">
        <f t="shared" si="116"/>
        <v>0</v>
      </c>
      <c r="AT89" s="86">
        <f t="shared" si="116"/>
        <v>0</v>
      </c>
      <c r="AU89" s="86">
        <f t="shared" si="116"/>
        <v>0</v>
      </c>
      <c r="AV89" s="86">
        <f t="shared" si="116"/>
        <v>0</v>
      </c>
      <c r="AW89" s="86">
        <f t="shared" si="116"/>
        <v>0</v>
      </c>
      <c r="AX89" s="86">
        <f t="shared" si="116"/>
        <v>0</v>
      </c>
      <c r="AY89" s="86">
        <f t="shared" si="116"/>
        <v>0</v>
      </c>
      <c r="AZ89" s="86">
        <f t="shared" si="116"/>
        <v>0</v>
      </c>
      <c r="BA89" s="86">
        <f t="shared" si="116"/>
        <v>0</v>
      </c>
      <c r="BB89" s="86">
        <f t="shared" si="116"/>
        <v>0</v>
      </c>
      <c r="BC89" s="86">
        <f t="shared" si="116"/>
        <v>0</v>
      </c>
      <c r="BD89" s="86">
        <f t="shared" si="116"/>
        <v>0</v>
      </c>
      <c r="BE89" s="86">
        <f t="shared" si="116"/>
        <v>0</v>
      </c>
      <c r="BF89" s="86">
        <f t="shared" si="116"/>
        <v>0</v>
      </c>
      <c r="BG89" s="86">
        <f t="shared" si="116"/>
        <v>0</v>
      </c>
      <c r="BH89" s="86">
        <f t="shared" si="116"/>
        <v>0</v>
      </c>
      <c r="BI89" s="86">
        <f t="shared" si="116"/>
        <v>0</v>
      </c>
      <c r="BJ89" s="86">
        <f t="shared" si="116"/>
        <v>0</v>
      </c>
      <c r="BK89" s="86">
        <f t="shared" si="116"/>
        <v>0</v>
      </c>
      <c r="BL89" s="86">
        <f t="shared" si="116"/>
        <v>0</v>
      </c>
      <c r="BM89" s="86">
        <f t="shared" si="116"/>
        <v>0</v>
      </c>
      <c r="BN89" s="86">
        <f t="shared" si="116"/>
        <v>0</v>
      </c>
      <c r="BO89" s="86">
        <f t="shared" si="116"/>
        <v>42.383928571428569</v>
      </c>
      <c r="BP89" s="86">
        <f t="shared" si="116"/>
        <v>0</v>
      </c>
      <c r="BQ89" s="86">
        <f t="shared" si="116"/>
        <v>0</v>
      </c>
      <c r="BR89" s="86">
        <f t="shared" si="116"/>
        <v>0</v>
      </c>
      <c r="BS89" s="86">
        <f t="shared" si="116"/>
        <v>0</v>
      </c>
      <c r="BT89" s="86">
        <f t="shared" si="116"/>
        <v>0</v>
      </c>
      <c r="BU89" s="86">
        <f t="shared" si="116"/>
        <v>0</v>
      </c>
      <c r="BV89" s="86">
        <f t="shared" si="116"/>
        <v>0</v>
      </c>
      <c r="BW89" s="86">
        <f t="shared" si="116"/>
        <v>0</v>
      </c>
      <c r="BX89" s="86">
        <f t="shared" si="116"/>
        <v>0</v>
      </c>
      <c r="BY89" s="86">
        <f t="shared" si="116"/>
        <v>0</v>
      </c>
      <c r="BZ89" s="86">
        <f t="shared" si="116"/>
        <v>0</v>
      </c>
      <c r="CA89" s="86">
        <f t="shared" si="116"/>
        <v>0</v>
      </c>
      <c r="CB89" s="86">
        <f t="shared" ref="CB89:DM89" si="117">SUM(CB88:CB88)</f>
        <v>0</v>
      </c>
      <c r="CC89" s="86">
        <f t="shared" si="117"/>
        <v>0</v>
      </c>
      <c r="CD89" s="86">
        <f t="shared" si="117"/>
        <v>0</v>
      </c>
      <c r="CE89" s="86">
        <f t="shared" si="117"/>
        <v>0</v>
      </c>
      <c r="CF89" s="86">
        <f t="shared" si="117"/>
        <v>0</v>
      </c>
      <c r="CG89" s="86">
        <f t="shared" si="117"/>
        <v>0</v>
      </c>
      <c r="CH89" s="86">
        <f t="shared" si="117"/>
        <v>0</v>
      </c>
      <c r="CI89" s="86">
        <f t="shared" si="117"/>
        <v>0</v>
      </c>
      <c r="CJ89" s="86">
        <f t="shared" si="117"/>
        <v>0</v>
      </c>
      <c r="CK89" s="86">
        <f t="shared" si="117"/>
        <v>0</v>
      </c>
      <c r="CL89" s="86">
        <f t="shared" si="117"/>
        <v>0</v>
      </c>
      <c r="CM89" s="86">
        <f t="shared" si="117"/>
        <v>0</v>
      </c>
      <c r="CN89" s="86">
        <f t="shared" si="117"/>
        <v>0</v>
      </c>
      <c r="CO89" s="86">
        <f t="shared" si="117"/>
        <v>0</v>
      </c>
      <c r="CP89" s="86">
        <f t="shared" si="117"/>
        <v>0</v>
      </c>
      <c r="CQ89" s="86">
        <f t="shared" si="117"/>
        <v>0</v>
      </c>
      <c r="CR89" s="86">
        <f t="shared" si="117"/>
        <v>0</v>
      </c>
      <c r="CS89" s="86">
        <f t="shared" si="117"/>
        <v>0</v>
      </c>
      <c r="CT89" s="86">
        <f t="shared" si="117"/>
        <v>0</v>
      </c>
      <c r="CU89" s="86">
        <f t="shared" si="117"/>
        <v>0</v>
      </c>
      <c r="CV89" s="86">
        <f t="shared" si="117"/>
        <v>0</v>
      </c>
      <c r="CW89" s="86">
        <f t="shared" si="117"/>
        <v>0</v>
      </c>
      <c r="CX89" s="86">
        <f t="shared" si="117"/>
        <v>0</v>
      </c>
      <c r="CY89" s="86">
        <f t="shared" si="117"/>
        <v>0</v>
      </c>
      <c r="CZ89" s="86">
        <f t="shared" si="117"/>
        <v>0</v>
      </c>
      <c r="DA89" s="86">
        <f t="shared" si="117"/>
        <v>0</v>
      </c>
      <c r="DB89" s="86">
        <f t="shared" si="117"/>
        <v>0</v>
      </c>
      <c r="DC89" s="86">
        <f t="shared" si="117"/>
        <v>0</v>
      </c>
      <c r="DD89" s="86">
        <f t="shared" si="117"/>
        <v>0</v>
      </c>
      <c r="DE89" s="86">
        <f t="shared" si="117"/>
        <v>0</v>
      </c>
      <c r="DF89" s="86">
        <f t="shared" si="117"/>
        <v>0</v>
      </c>
      <c r="DG89" s="86">
        <f t="shared" si="117"/>
        <v>0</v>
      </c>
      <c r="DH89" s="86">
        <f t="shared" si="117"/>
        <v>0</v>
      </c>
      <c r="DI89" s="86">
        <f t="shared" si="117"/>
        <v>0</v>
      </c>
      <c r="DJ89" s="86">
        <f t="shared" si="117"/>
        <v>0</v>
      </c>
      <c r="DK89" s="86">
        <f t="shared" si="117"/>
        <v>0</v>
      </c>
      <c r="DL89" s="86">
        <f t="shared" si="117"/>
        <v>0</v>
      </c>
      <c r="DM89" s="86">
        <f t="shared" si="117"/>
        <v>0</v>
      </c>
      <c r="DN89" s="76">
        <f t="shared" si="81"/>
        <v>47</v>
      </c>
      <c r="DO89" s="76">
        <f t="shared" si="82"/>
        <v>0</v>
      </c>
    </row>
    <row r="90" spans="1:119" s="87" customFormat="1" ht="13.5" customHeight="1" x14ac:dyDescent="0.25">
      <c r="A90" s="64">
        <v>45906</v>
      </c>
      <c r="B90" s="65">
        <v>4181</v>
      </c>
      <c r="C90" s="65">
        <v>6753</v>
      </c>
      <c r="D90" s="66" t="s">
        <v>324</v>
      </c>
      <c r="E90" s="67" t="s">
        <v>354</v>
      </c>
      <c r="F90" s="67" t="s">
        <v>332</v>
      </c>
      <c r="G90" s="67" t="s">
        <v>603</v>
      </c>
      <c r="H90" s="68" t="s">
        <v>604</v>
      </c>
      <c r="I90" s="69"/>
      <c r="J90" s="66" t="s">
        <v>335</v>
      </c>
      <c r="K90" s="70">
        <v>1</v>
      </c>
      <c r="L90" s="70">
        <v>450</v>
      </c>
      <c r="M90" s="71">
        <f t="shared" ref="M90" si="118">K90*L90</f>
        <v>450</v>
      </c>
      <c r="N90" s="66"/>
      <c r="O90" s="72" t="s">
        <v>304</v>
      </c>
      <c r="P90" s="73">
        <f>M90*0.01</f>
        <v>4.5</v>
      </c>
      <c r="Q90" s="74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75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75"/>
      <c r="AQ90" s="66"/>
      <c r="AR90" s="66"/>
      <c r="AS90" s="66"/>
      <c r="AT90" s="75"/>
      <c r="AU90" s="66"/>
      <c r="AV90" s="66"/>
      <c r="AW90" s="66"/>
      <c r="AX90" s="66"/>
      <c r="AY90" s="66"/>
      <c r="AZ90" s="75"/>
      <c r="BA90" s="66"/>
      <c r="BB90" s="75"/>
      <c r="BC90" s="66"/>
      <c r="BD90" s="66"/>
      <c r="BE90" s="66"/>
      <c r="BF90" s="66"/>
      <c r="BG90" s="66"/>
      <c r="BH90" s="66"/>
      <c r="BI90" s="66"/>
      <c r="BJ90" s="66"/>
      <c r="BK90" s="66"/>
      <c r="BL90" s="66"/>
      <c r="BM90" s="66"/>
      <c r="BN90" s="66"/>
      <c r="BO90" s="75">
        <f>M90+P90-Q90</f>
        <v>454.5</v>
      </c>
      <c r="BP90" s="66"/>
      <c r="BQ90" s="66"/>
      <c r="BR90" s="66"/>
      <c r="BS90" s="66"/>
      <c r="BT90" s="66"/>
      <c r="BU90" s="75"/>
      <c r="BV90" s="66"/>
      <c r="BW90" s="66"/>
      <c r="BX90" s="75"/>
      <c r="BY90" s="66"/>
      <c r="BZ90" s="75"/>
      <c r="CA90" s="66"/>
      <c r="CB90" s="75"/>
      <c r="CC90" s="66"/>
      <c r="CD90" s="66"/>
      <c r="CE90" s="66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75"/>
      <c r="CT90" s="66"/>
      <c r="CU90" s="66"/>
      <c r="CV90" s="66"/>
      <c r="CW90" s="66"/>
      <c r="CX90" s="66"/>
      <c r="CY90" s="75"/>
      <c r="CZ90" s="66"/>
      <c r="DA90" s="75"/>
      <c r="DB90" s="75"/>
      <c r="DC90" s="75"/>
      <c r="DD90" s="75"/>
      <c r="DE90" s="75"/>
      <c r="DF90" s="75"/>
      <c r="DG90" s="66"/>
      <c r="DH90" s="75"/>
      <c r="DI90" s="66"/>
      <c r="DJ90" s="66"/>
      <c r="DK90" s="66"/>
      <c r="DL90" s="66"/>
      <c r="DM90" s="66"/>
      <c r="DN90" s="76">
        <f t="shared" si="81"/>
        <v>450</v>
      </c>
      <c r="DO90" s="76">
        <f t="shared" si="82"/>
        <v>0</v>
      </c>
    </row>
    <row r="91" spans="1:119" s="136" customFormat="1" ht="13.5" customHeight="1" x14ac:dyDescent="0.25">
      <c r="A91" s="128"/>
      <c r="B91" s="129"/>
      <c r="C91" s="130"/>
      <c r="D91" s="131"/>
      <c r="E91" s="131"/>
      <c r="F91" s="131"/>
      <c r="G91" s="131"/>
      <c r="H91" s="132"/>
      <c r="I91" s="129"/>
      <c r="J91" s="131"/>
      <c r="K91" s="133"/>
      <c r="L91" s="133"/>
      <c r="M91" s="134">
        <f>SUM(M90:M90)</f>
        <v>450</v>
      </c>
      <c r="N91" s="134">
        <f>M91+M89+M87</f>
        <v>527</v>
      </c>
      <c r="O91" s="133" t="s">
        <v>304</v>
      </c>
      <c r="P91" s="134">
        <f>SUM(P90:P90)</f>
        <v>4.5</v>
      </c>
      <c r="Q91" s="134"/>
      <c r="R91" s="134">
        <f t="shared" ref="R91:CC91" si="119">SUM(R90:R90)</f>
        <v>0</v>
      </c>
      <c r="S91" s="134">
        <f t="shared" si="119"/>
        <v>0</v>
      </c>
      <c r="T91" s="134">
        <f t="shared" si="119"/>
        <v>0</v>
      </c>
      <c r="U91" s="134">
        <f t="shared" si="119"/>
        <v>0</v>
      </c>
      <c r="V91" s="134">
        <f t="shared" si="119"/>
        <v>0</v>
      </c>
      <c r="W91" s="134">
        <f t="shared" si="119"/>
        <v>0</v>
      </c>
      <c r="X91" s="134">
        <f t="shared" si="119"/>
        <v>0</v>
      </c>
      <c r="Y91" s="134">
        <f t="shared" si="119"/>
        <v>0</v>
      </c>
      <c r="Z91" s="134">
        <f t="shared" si="119"/>
        <v>0</v>
      </c>
      <c r="AA91" s="134">
        <f t="shared" si="119"/>
        <v>0</v>
      </c>
      <c r="AB91" s="134">
        <f t="shared" si="119"/>
        <v>0</v>
      </c>
      <c r="AC91" s="134">
        <f t="shared" si="119"/>
        <v>0</v>
      </c>
      <c r="AD91" s="134">
        <f t="shared" si="119"/>
        <v>0</v>
      </c>
      <c r="AE91" s="134">
        <f t="shared" si="119"/>
        <v>0</v>
      </c>
      <c r="AF91" s="134">
        <f t="shared" si="119"/>
        <v>0</v>
      </c>
      <c r="AG91" s="134">
        <f t="shared" si="119"/>
        <v>0</v>
      </c>
      <c r="AH91" s="134">
        <f t="shared" si="119"/>
        <v>0</v>
      </c>
      <c r="AI91" s="134">
        <f t="shared" si="119"/>
        <v>0</v>
      </c>
      <c r="AJ91" s="134">
        <f t="shared" si="119"/>
        <v>0</v>
      </c>
      <c r="AK91" s="134">
        <f t="shared" si="119"/>
        <v>0</v>
      </c>
      <c r="AL91" s="134">
        <f t="shared" si="119"/>
        <v>0</v>
      </c>
      <c r="AM91" s="134">
        <f t="shared" si="119"/>
        <v>0</v>
      </c>
      <c r="AN91" s="134">
        <f t="shared" si="119"/>
        <v>0</v>
      </c>
      <c r="AO91" s="134">
        <f t="shared" si="119"/>
        <v>0</v>
      </c>
      <c r="AP91" s="134">
        <f t="shared" si="119"/>
        <v>0</v>
      </c>
      <c r="AQ91" s="134">
        <f t="shared" si="119"/>
        <v>0</v>
      </c>
      <c r="AR91" s="134">
        <f t="shared" si="119"/>
        <v>0</v>
      </c>
      <c r="AS91" s="134">
        <f t="shared" si="119"/>
        <v>0</v>
      </c>
      <c r="AT91" s="134">
        <f t="shared" si="119"/>
        <v>0</v>
      </c>
      <c r="AU91" s="134">
        <f t="shared" si="119"/>
        <v>0</v>
      </c>
      <c r="AV91" s="134">
        <f t="shared" si="119"/>
        <v>0</v>
      </c>
      <c r="AW91" s="134">
        <f t="shared" si="119"/>
        <v>0</v>
      </c>
      <c r="AX91" s="134">
        <f t="shared" si="119"/>
        <v>0</v>
      </c>
      <c r="AY91" s="134">
        <f t="shared" si="119"/>
        <v>0</v>
      </c>
      <c r="AZ91" s="134">
        <f t="shared" si="119"/>
        <v>0</v>
      </c>
      <c r="BA91" s="134">
        <f t="shared" si="119"/>
        <v>0</v>
      </c>
      <c r="BB91" s="134">
        <f t="shared" si="119"/>
        <v>0</v>
      </c>
      <c r="BC91" s="134">
        <f t="shared" si="119"/>
        <v>0</v>
      </c>
      <c r="BD91" s="134">
        <f t="shared" si="119"/>
        <v>0</v>
      </c>
      <c r="BE91" s="134">
        <f t="shared" si="119"/>
        <v>0</v>
      </c>
      <c r="BF91" s="134">
        <f t="shared" si="119"/>
        <v>0</v>
      </c>
      <c r="BG91" s="134">
        <f t="shared" si="119"/>
        <v>0</v>
      </c>
      <c r="BH91" s="134">
        <f t="shared" si="119"/>
        <v>0</v>
      </c>
      <c r="BI91" s="134">
        <f t="shared" si="119"/>
        <v>0</v>
      </c>
      <c r="BJ91" s="134">
        <f t="shared" si="119"/>
        <v>0</v>
      </c>
      <c r="BK91" s="134">
        <f t="shared" si="119"/>
        <v>0</v>
      </c>
      <c r="BL91" s="134">
        <f t="shared" si="119"/>
        <v>0</v>
      </c>
      <c r="BM91" s="134">
        <f t="shared" si="119"/>
        <v>0</v>
      </c>
      <c r="BN91" s="134">
        <f t="shared" si="119"/>
        <v>0</v>
      </c>
      <c r="BO91" s="134">
        <f t="shared" si="119"/>
        <v>454.5</v>
      </c>
      <c r="BP91" s="134">
        <f t="shared" si="119"/>
        <v>0</v>
      </c>
      <c r="BQ91" s="134">
        <f t="shared" si="119"/>
        <v>0</v>
      </c>
      <c r="BR91" s="134">
        <f t="shared" si="119"/>
        <v>0</v>
      </c>
      <c r="BS91" s="134">
        <f t="shared" si="119"/>
        <v>0</v>
      </c>
      <c r="BT91" s="134">
        <f t="shared" si="119"/>
        <v>0</v>
      </c>
      <c r="BU91" s="134">
        <f t="shared" si="119"/>
        <v>0</v>
      </c>
      <c r="BV91" s="134">
        <f t="shared" si="119"/>
        <v>0</v>
      </c>
      <c r="BW91" s="134">
        <f t="shared" si="119"/>
        <v>0</v>
      </c>
      <c r="BX91" s="134">
        <f t="shared" si="119"/>
        <v>0</v>
      </c>
      <c r="BY91" s="134">
        <f t="shared" si="119"/>
        <v>0</v>
      </c>
      <c r="BZ91" s="134">
        <f t="shared" si="119"/>
        <v>0</v>
      </c>
      <c r="CA91" s="134">
        <f t="shared" si="119"/>
        <v>0</v>
      </c>
      <c r="CB91" s="134">
        <f t="shared" si="119"/>
        <v>0</v>
      </c>
      <c r="CC91" s="134">
        <f t="shared" si="119"/>
        <v>0</v>
      </c>
      <c r="CD91" s="134">
        <f t="shared" ref="CD91:DM91" si="120">SUM(CD90:CD90)</f>
        <v>0</v>
      </c>
      <c r="CE91" s="134">
        <f t="shared" si="120"/>
        <v>0</v>
      </c>
      <c r="CF91" s="134">
        <f t="shared" si="120"/>
        <v>0</v>
      </c>
      <c r="CG91" s="134">
        <f t="shared" si="120"/>
        <v>0</v>
      </c>
      <c r="CH91" s="134">
        <f t="shared" si="120"/>
        <v>0</v>
      </c>
      <c r="CI91" s="134">
        <f t="shared" si="120"/>
        <v>0</v>
      </c>
      <c r="CJ91" s="134">
        <f t="shared" si="120"/>
        <v>0</v>
      </c>
      <c r="CK91" s="134">
        <f t="shared" si="120"/>
        <v>0</v>
      </c>
      <c r="CL91" s="134">
        <f t="shared" si="120"/>
        <v>0</v>
      </c>
      <c r="CM91" s="134">
        <f t="shared" si="120"/>
        <v>0</v>
      </c>
      <c r="CN91" s="134">
        <f t="shared" si="120"/>
        <v>0</v>
      </c>
      <c r="CO91" s="134">
        <f t="shared" si="120"/>
        <v>0</v>
      </c>
      <c r="CP91" s="134">
        <f t="shared" si="120"/>
        <v>0</v>
      </c>
      <c r="CQ91" s="134">
        <f t="shared" si="120"/>
        <v>0</v>
      </c>
      <c r="CR91" s="134">
        <f t="shared" si="120"/>
        <v>0</v>
      </c>
      <c r="CS91" s="134">
        <f t="shared" si="120"/>
        <v>0</v>
      </c>
      <c r="CT91" s="134">
        <f t="shared" si="120"/>
        <v>0</v>
      </c>
      <c r="CU91" s="134">
        <f t="shared" si="120"/>
        <v>0</v>
      </c>
      <c r="CV91" s="134">
        <f t="shared" si="120"/>
        <v>0</v>
      </c>
      <c r="CW91" s="134">
        <f t="shared" si="120"/>
        <v>0</v>
      </c>
      <c r="CX91" s="134">
        <f t="shared" si="120"/>
        <v>0</v>
      </c>
      <c r="CY91" s="134">
        <f t="shared" si="120"/>
        <v>0</v>
      </c>
      <c r="CZ91" s="134">
        <f t="shared" si="120"/>
        <v>0</v>
      </c>
      <c r="DA91" s="134">
        <f t="shared" si="120"/>
        <v>0</v>
      </c>
      <c r="DB91" s="134">
        <f t="shared" si="120"/>
        <v>0</v>
      </c>
      <c r="DC91" s="134">
        <f t="shared" si="120"/>
        <v>0</v>
      </c>
      <c r="DD91" s="134">
        <f t="shared" si="120"/>
        <v>0</v>
      </c>
      <c r="DE91" s="134">
        <f t="shared" si="120"/>
        <v>0</v>
      </c>
      <c r="DF91" s="134">
        <f t="shared" si="120"/>
        <v>0</v>
      </c>
      <c r="DG91" s="134">
        <f t="shared" si="120"/>
        <v>0</v>
      </c>
      <c r="DH91" s="134">
        <f t="shared" si="120"/>
        <v>0</v>
      </c>
      <c r="DI91" s="134">
        <f t="shared" si="120"/>
        <v>0</v>
      </c>
      <c r="DJ91" s="134">
        <f t="shared" si="120"/>
        <v>0</v>
      </c>
      <c r="DK91" s="134">
        <f t="shared" si="120"/>
        <v>0</v>
      </c>
      <c r="DL91" s="134">
        <f t="shared" si="120"/>
        <v>0</v>
      </c>
      <c r="DM91" s="134">
        <f t="shared" si="120"/>
        <v>0</v>
      </c>
      <c r="DN91" s="135">
        <f t="shared" si="81"/>
        <v>450</v>
      </c>
      <c r="DO91" s="135">
        <f t="shared" si="82"/>
        <v>0</v>
      </c>
    </row>
    <row r="92" spans="1:119" s="136" customFormat="1" ht="13.5" customHeight="1" x14ac:dyDescent="0.25">
      <c r="A92" s="64">
        <v>45908</v>
      </c>
      <c r="B92" s="65">
        <v>4183</v>
      </c>
      <c r="C92" s="65">
        <v>6754</v>
      </c>
      <c r="D92" s="66" t="s">
        <v>605</v>
      </c>
      <c r="E92" s="67" t="s">
        <v>606</v>
      </c>
      <c r="F92" s="67" t="s">
        <v>607</v>
      </c>
      <c r="G92" s="67" t="s">
        <v>608</v>
      </c>
      <c r="H92" s="68" t="s">
        <v>609</v>
      </c>
      <c r="I92" s="69" t="s">
        <v>610</v>
      </c>
      <c r="J92" s="66" t="s">
        <v>611</v>
      </c>
      <c r="K92" s="70">
        <v>4</v>
      </c>
      <c r="L92" s="70">
        <v>350</v>
      </c>
      <c r="M92" s="71">
        <f t="shared" ref="M92:M93" si="121">K92*L92</f>
        <v>1400</v>
      </c>
      <c r="N92" s="66"/>
      <c r="O92" s="72" t="s">
        <v>304</v>
      </c>
      <c r="P92" s="73">
        <f>M92*0.01</f>
        <v>14</v>
      </c>
      <c r="Q92" s="74"/>
      <c r="R92" s="75">
        <f t="shared" ref="R92:R93" si="122">M92+P92-Q92</f>
        <v>1414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75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75"/>
      <c r="AQ92" s="66"/>
      <c r="AR92" s="66"/>
      <c r="AS92" s="66"/>
      <c r="AT92" s="75"/>
      <c r="AU92" s="66"/>
      <c r="AV92" s="66"/>
      <c r="AW92" s="66"/>
      <c r="AX92" s="66"/>
      <c r="AY92" s="66"/>
      <c r="AZ92" s="75"/>
      <c r="BA92" s="66"/>
      <c r="BB92" s="75"/>
      <c r="BC92" s="66"/>
      <c r="BD92" s="66"/>
      <c r="BE92" s="66"/>
      <c r="BF92" s="66"/>
      <c r="BG92" s="66"/>
      <c r="BH92" s="66"/>
      <c r="BI92" s="66"/>
      <c r="BJ92" s="66"/>
      <c r="BK92" s="66"/>
      <c r="BL92" s="66"/>
      <c r="BM92" s="66"/>
      <c r="BN92" s="66"/>
      <c r="BO92" s="66"/>
      <c r="BP92" s="66"/>
      <c r="BQ92" s="66"/>
      <c r="BR92" s="66"/>
      <c r="BS92" s="66"/>
      <c r="BT92" s="66"/>
      <c r="BU92" s="75"/>
      <c r="BV92" s="66"/>
      <c r="BW92" s="66"/>
      <c r="BX92" s="75"/>
      <c r="BY92" s="66"/>
      <c r="BZ92" s="75"/>
      <c r="CA92" s="66"/>
      <c r="CB92" s="75"/>
      <c r="CC92" s="66"/>
      <c r="CD92" s="66"/>
      <c r="CE92" s="66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75"/>
      <c r="CT92" s="66"/>
      <c r="CU92" s="66"/>
      <c r="CV92" s="66"/>
      <c r="CW92" s="66"/>
      <c r="CX92" s="66"/>
      <c r="CY92" s="75"/>
      <c r="CZ92" s="66"/>
      <c r="DA92" s="75"/>
      <c r="DB92" s="75"/>
      <c r="DC92" s="75"/>
      <c r="DD92" s="75"/>
      <c r="DE92" s="75"/>
      <c r="DF92" s="75"/>
      <c r="DG92" s="66"/>
      <c r="DH92" s="75"/>
      <c r="DI92" s="66"/>
      <c r="DJ92" s="66"/>
      <c r="DK92" s="66"/>
      <c r="DL92" s="66"/>
      <c r="DM92" s="66"/>
      <c r="DN92" s="76">
        <f t="shared" si="81"/>
        <v>1400</v>
      </c>
      <c r="DO92" s="76">
        <f t="shared" si="82"/>
        <v>0</v>
      </c>
    </row>
    <row r="93" spans="1:119" s="127" customFormat="1" ht="26.25" customHeight="1" x14ac:dyDescent="0.25">
      <c r="A93" s="64"/>
      <c r="B93" s="65"/>
      <c r="C93" s="65"/>
      <c r="D93" s="66"/>
      <c r="E93" s="77"/>
      <c r="F93" s="78"/>
      <c r="G93" s="79"/>
      <c r="H93" s="68"/>
      <c r="I93" s="69"/>
      <c r="J93" s="66" t="s">
        <v>612</v>
      </c>
      <c r="K93" s="70">
        <v>1.98</v>
      </c>
      <c r="L93" s="70">
        <v>210</v>
      </c>
      <c r="M93" s="71">
        <f t="shared" si="121"/>
        <v>415.8</v>
      </c>
      <c r="N93" s="66"/>
      <c r="O93" s="72" t="s">
        <v>304</v>
      </c>
      <c r="P93" s="73">
        <f>M93*0.01</f>
        <v>4.1580000000000004</v>
      </c>
      <c r="Q93" s="74"/>
      <c r="R93" s="75">
        <f t="shared" si="122"/>
        <v>419.95800000000003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75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75"/>
      <c r="AQ93" s="66"/>
      <c r="AR93" s="66"/>
      <c r="AS93" s="66"/>
      <c r="AT93" s="75"/>
      <c r="AU93" s="66"/>
      <c r="AV93" s="66"/>
      <c r="AW93" s="66"/>
      <c r="AX93" s="66"/>
      <c r="AY93" s="66"/>
      <c r="AZ93" s="75"/>
      <c r="BA93" s="66"/>
      <c r="BB93" s="75"/>
      <c r="BC93" s="66"/>
      <c r="BD93" s="66"/>
      <c r="BE93" s="66"/>
      <c r="BF93" s="66"/>
      <c r="BG93" s="66"/>
      <c r="BH93" s="66"/>
      <c r="BI93" s="66"/>
      <c r="BJ93" s="66"/>
      <c r="BK93" s="66"/>
      <c r="BL93" s="66"/>
      <c r="BM93" s="66"/>
      <c r="BN93" s="66"/>
      <c r="BO93" s="66"/>
      <c r="BP93" s="66"/>
      <c r="BQ93" s="66"/>
      <c r="BR93" s="66"/>
      <c r="BS93" s="66"/>
      <c r="BT93" s="66"/>
      <c r="BU93" s="75"/>
      <c r="BV93" s="66"/>
      <c r="BW93" s="66"/>
      <c r="BX93" s="75"/>
      <c r="BY93" s="66"/>
      <c r="BZ93" s="75"/>
      <c r="CA93" s="66"/>
      <c r="CB93" s="75"/>
      <c r="CC93" s="66"/>
      <c r="CD93" s="66"/>
      <c r="CE93" s="66"/>
      <c r="CF93" s="66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75"/>
      <c r="CT93" s="66"/>
      <c r="CU93" s="66"/>
      <c r="CV93" s="66"/>
      <c r="CW93" s="66"/>
      <c r="CX93" s="66"/>
      <c r="CY93" s="75"/>
      <c r="CZ93" s="66"/>
      <c r="DA93" s="75"/>
      <c r="DB93" s="75"/>
      <c r="DC93" s="75"/>
      <c r="DD93" s="75"/>
      <c r="DE93" s="75"/>
      <c r="DF93" s="75"/>
      <c r="DG93" s="66"/>
      <c r="DH93" s="75"/>
      <c r="DI93" s="66"/>
      <c r="DJ93" s="66"/>
      <c r="DK93" s="66"/>
      <c r="DL93" s="66"/>
      <c r="DM93" s="66"/>
      <c r="DN93" s="76">
        <f t="shared" si="81"/>
        <v>415.8</v>
      </c>
      <c r="DO93" s="76">
        <f t="shared" si="82"/>
        <v>0</v>
      </c>
    </row>
    <row r="94" spans="1:119" x14ac:dyDescent="0.25">
      <c r="A94" s="80"/>
      <c r="B94" s="81"/>
      <c r="C94" s="82"/>
      <c r="D94" s="83"/>
      <c r="E94" s="83"/>
      <c r="F94" s="83"/>
      <c r="G94" s="83"/>
      <c r="H94" s="84"/>
      <c r="I94" s="81"/>
      <c r="J94" s="83"/>
      <c r="K94" s="85"/>
      <c r="L94" s="85"/>
      <c r="M94" s="86">
        <f>SUM(M92:M93)</f>
        <v>1815.8</v>
      </c>
      <c r="N94" s="86"/>
      <c r="O94" s="85" t="s">
        <v>304</v>
      </c>
      <c r="P94" s="86">
        <f>SUM(P92:P93)</f>
        <v>18.158000000000001</v>
      </c>
      <c r="Q94" s="86"/>
      <c r="R94" s="86">
        <f t="shared" ref="R94:CC94" si="123">SUM(R92:R93)</f>
        <v>1833.9580000000001</v>
      </c>
      <c r="S94" s="86">
        <f t="shared" si="123"/>
        <v>0</v>
      </c>
      <c r="T94" s="86">
        <f t="shared" si="123"/>
        <v>0</v>
      </c>
      <c r="U94" s="86">
        <f t="shared" si="123"/>
        <v>0</v>
      </c>
      <c r="V94" s="86">
        <f t="shared" si="123"/>
        <v>0</v>
      </c>
      <c r="W94" s="86">
        <f t="shared" si="123"/>
        <v>0</v>
      </c>
      <c r="X94" s="86">
        <f t="shared" si="123"/>
        <v>0</v>
      </c>
      <c r="Y94" s="86">
        <f t="shared" si="123"/>
        <v>0</v>
      </c>
      <c r="Z94" s="86">
        <f t="shared" si="123"/>
        <v>0</v>
      </c>
      <c r="AA94" s="86">
        <f t="shared" si="123"/>
        <v>0</v>
      </c>
      <c r="AB94" s="86">
        <f t="shared" si="123"/>
        <v>0</v>
      </c>
      <c r="AC94" s="86">
        <f t="shared" si="123"/>
        <v>0</v>
      </c>
      <c r="AD94" s="86">
        <f t="shared" si="123"/>
        <v>0</v>
      </c>
      <c r="AE94" s="86">
        <f t="shared" si="123"/>
        <v>0</v>
      </c>
      <c r="AF94" s="86">
        <f t="shared" si="123"/>
        <v>0</v>
      </c>
      <c r="AG94" s="86">
        <f t="shared" si="123"/>
        <v>0</v>
      </c>
      <c r="AH94" s="86">
        <f t="shared" si="123"/>
        <v>0</v>
      </c>
      <c r="AI94" s="86">
        <f t="shared" si="123"/>
        <v>0</v>
      </c>
      <c r="AJ94" s="86">
        <f t="shared" si="123"/>
        <v>0</v>
      </c>
      <c r="AK94" s="86">
        <f t="shared" si="123"/>
        <v>0</v>
      </c>
      <c r="AL94" s="86">
        <f t="shared" si="123"/>
        <v>0</v>
      </c>
      <c r="AM94" s="86">
        <f t="shared" si="123"/>
        <v>0</v>
      </c>
      <c r="AN94" s="86">
        <f t="shared" si="123"/>
        <v>0</v>
      </c>
      <c r="AO94" s="86">
        <f t="shared" si="123"/>
        <v>0</v>
      </c>
      <c r="AP94" s="86">
        <f t="shared" si="123"/>
        <v>0</v>
      </c>
      <c r="AQ94" s="86">
        <f t="shared" si="123"/>
        <v>0</v>
      </c>
      <c r="AR94" s="86">
        <f t="shared" si="123"/>
        <v>0</v>
      </c>
      <c r="AS94" s="86">
        <f t="shared" si="123"/>
        <v>0</v>
      </c>
      <c r="AT94" s="86">
        <f t="shared" si="123"/>
        <v>0</v>
      </c>
      <c r="AU94" s="86">
        <f t="shared" si="123"/>
        <v>0</v>
      </c>
      <c r="AV94" s="86">
        <f t="shared" si="123"/>
        <v>0</v>
      </c>
      <c r="AW94" s="86">
        <f t="shared" si="123"/>
        <v>0</v>
      </c>
      <c r="AX94" s="86">
        <f t="shared" si="123"/>
        <v>0</v>
      </c>
      <c r="AY94" s="86">
        <f t="shared" si="123"/>
        <v>0</v>
      </c>
      <c r="AZ94" s="86">
        <f t="shared" si="123"/>
        <v>0</v>
      </c>
      <c r="BA94" s="86">
        <f t="shared" si="123"/>
        <v>0</v>
      </c>
      <c r="BB94" s="86">
        <f t="shared" si="123"/>
        <v>0</v>
      </c>
      <c r="BC94" s="86">
        <f t="shared" si="123"/>
        <v>0</v>
      </c>
      <c r="BD94" s="86">
        <f t="shared" si="123"/>
        <v>0</v>
      </c>
      <c r="BE94" s="86">
        <f t="shared" si="123"/>
        <v>0</v>
      </c>
      <c r="BF94" s="86">
        <f t="shared" si="123"/>
        <v>0</v>
      </c>
      <c r="BG94" s="86">
        <f t="shared" si="123"/>
        <v>0</v>
      </c>
      <c r="BH94" s="86">
        <f t="shared" si="123"/>
        <v>0</v>
      </c>
      <c r="BI94" s="86">
        <f t="shared" si="123"/>
        <v>0</v>
      </c>
      <c r="BJ94" s="86">
        <f t="shared" si="123"/>
        <v>0</v>
      </c>
      <c r="BK94" s="86">
        <f t="shared" si="123"/>
        <v>0</v>
      </c>
      <c r="BL94" s="86">
        <f t="shared" si="123"/>
        <v>0</v>
      </c>
      <c r="BM94" s="86">
        <f t="shared" si="123"/>
        <v>0</v>
      </c>
      <c r="BN94" s="86">
        <f t="shared" si="123"/>
        <v>0</v>
      </c>
      <c r="BO94" s="86">
        <f t="shared" si="123"/>
        <v>0</v>
      </c>
      <c r="BP94" s="86">
        <f t="shared" si="123"/>
        <v>0</v>
      </c>
      <c r="BQ94" s="86">
        <f t="shared" si="123"/>
        <v>0</v>
      </c>
      <c r="BR94" s="86">
        <f t="shared" si="123"/>
        <v>0</v>
      </c>
      <c r="BS94" s="86">
        <f t="shared" si="123"/>
        <v>0</v>
      </c>
      <c r="BT94" s="86">
        <f t="shared" si="123"/>
        <v>0</v>
      </c>
      <c r="BU94" s="86">
        <f t="shared" si="123"/>
        <v>0</v>
      </c>
      <c r="BV94" s="86">
        <f t="shared" si="123"/>
        <v>0</v>
      </c>
      <c r="BW94" s="86">
        <f t="shared" si="123"/>
        <v>0</v>
      </c>
      <c r="BX94" s="86">
        <f t="shared" si="123"/>
        <v>0</v>
      </c>
      <c r="BY94" s="86">
        <f t="shared" si="123"/>
        <v>0</v>
      </c>
      <c r="BZ94" s="86">
        <f t="shared" si="123"/>
        <v>0</v>
      </c>
      <c r="CA94" s="86">
        <f t="shared" si="123"/>
        <v>0</v>
      </c>
      <c r="CB94" s="86">
        <f t="shared" si="123"/>
        <v>0</v>
      </c>
      <c r="CC94" s="86">
        <f t="shared" si="123"/>
        <v>0</v>
      </c>
      <c r="CD94" s="86">
        <f t="shared" ref="CD94:DM94" si="124">SUM(CD92:CD93)</f>
        <v>0</v>
      </c>
      <c r="CE94" s="86">
        <f t="shared" si="124"/>
        <v>0</v>
      </c>
      <c r="CF94" s="86">
        <f t="shared" si="124"/>
        <v>0</v>
      </c>
      <c r="CG94" s="86">
        <f t="shared" si="124"/>
        <v>0</v>
      </c>
      <c r="CH94" s="86">
        <f t="shared" si="124"/>
        <v>0</v>
      </c>
      <c r="CI94" s="86">
        <f t="shared" si="124"/>
        <v>0</v>
      </c>
      <c r="CJ94" s="86">
        <f t="shared" si="124"/>
        <v>0</v>
      </c>
      <c r="CK94" s="86">
        <f t="shared" si="124"/>
        <v>0</v>
      </c>
      <c r="CL94" s="86">
        <f t="shared" si="124"/>
        <v>0</v>
      </c>
      <c r="CM94" s="86">
        <f t="shared" si="124"/>
        <v>0</v>
      </c>
      <c r="CN94" s="86">
        <f t="shared" si="124"/>
        <v>0</v>
      </c>
      <c r="CO94" s="86">
        <f t="shared" si="124"/>
        <v>0</v>
      </c>
      <c r="CP94" s="86">
        <f t="shared" si="124"/>
        <v>0</v>
      </c>
      <c r="CQ94" s="86">
        <f t="shared" si="124"/>
        <v>0</v>
      </c>
      <c r="CR94" s="86">
        <f t="shared" si="124"/>
        <v>0</v>
      </c>
      <c r="CS94" s="86">
        <f t="shared" si="124"/>
        <v>0</v>
      </c>
      <c r="CT94" s="86">
        <f t="shared" si="124"/>
        <v>0</v>
      </c>
      <c r="CU94" s="86">
        <f t="shared" si="124"/>
        <v>0</v>
      </c>
      <c r="CV94" s="86">
        <f t="shared" si="124"/>
        <v>0</v>
      </c>
      <c r="CW94" s="86">
        <f t="shared" si="124"/>
        <v>0</v>
      </c>
      <c r="CX94" s="86">
        <f t="shared" si="124"/>
        <v>0</v>
      </c>
      <c r="CY94" s="86">
        <f t="shared" si="124"/>
        <v>0</v>
      </c>
      <c r="CZ94" s="86">
        <f t="shared" si="124"/>
        <v>0</v>
      </c>
      <c r="DA94" s="86">
        <f t="shared" si="124"/>
        <v>0</v>
      </c>
      <c r="DB94" s="86">
        <f t="shared" si="124"/>
        <v>0</v>
      </c>
      <c r="DC94" s="86">
        <f t="shared" si="124"/>
        <v>0</v>
      </c>
      <c r="DD94" s="86">
        <f t="shared" si="124"/>
        <v>0</v>
      </c>
      <c r="DE94" s="86">
        <f t="shared" si="124"/>
        <v>0</v>
      </c>
      <c r="DF94" s="86">
        <f t="shared" si="124"/>
        <v>0</v>
      </c>
      <c r="DG94" s="86">
        <f t="shared" si="124"/>
        <v>0</v>
      </c>
      <c r="DH94" s="86">
        <f t="shared" si="124"/>
        <v>0</v>
      </c>
      <c r="DI94" s="86">
        <f t="shared" si="124"/>
        <v>0</v>
      </c>
      <c r="DJ94" s="86">
        <f t="shared" si="124"/>
        <v>0</v>
      </c>
      <c r="DK94" s="86">
        <f t="shared" si="124"/>
        <v>0</v>
      </c>
      <c r="DL94" s="86">
        <f t="shared" si="124"/>
        <v>0</v>
      </c>
      <c r="DM94" s="86">
        <f t="shared" si="124"/>
        <v>0</v>
      </c>
      <c r="DN94" s="76">
        <f t="shared" si="81"/>
        <v>1815.8000000000002</v>
      </c>
      <c r="DO94" s="76">
        <f t="shared" si="82"/>
        <v>0</v>
      </c>
    </row>
    <row r="95" spans="1:119" x14ac:dyDescent="0.25">
      <c r="A95" s="64">
        <v>45908</v>
      </c>
      <c r="B95" s="65">
        <v>4183</v>
      </c>
      <c r="C95" s="65">
        <v>6755</v>
      </c>
      <c r="D95" s="66" t="s">
        <v>605</v>
      </c>
      <c r="E95" s="67" t="s">
        <v>613</v>
      </c>
      <c r="F95" s="67" t="s">
        <v>614</v>
      </c>
      <c r="G95" s="67" t="s">
        <v>491</v>
      </c>
      <c r="H95" s="68" t="s">
        <v>615</v>
      </c>
      <c r="I95" s="69" t="s">
        <v>616</v>
      </c>
      <c r="J95" s="66" t="s">
        <v>617</v>
      </c>
      <c r="K95" s="70">
        <v>21</v>
      </c>
      <c r="L95" s="70">
        <v>325</v>
      </c>
      <c r="M95" s="71">
        <f t="shared" ref="M95" si="125">K95*L95</f>
        <v>6825</v>
      </c>
      <c r="N95" s="66"/>
      <c r="O95" s="72" t="s">
        <v>148</v>
      </c>
      <c r="P95" s="73">
        <f t="shared" ref="P95" si="126">M95/1.12*0.01</f>
        <v>60.937499999999993</v>
      </c>
      <c r="Q95" s="74">
        <f t="shared" ref="Q95" si="127">M95/1.12*0.12</f>
        <v>731.24999999999989</v>
      </c>
      <c r="R95" s="75">
        <f t="shared" ref="R95" si="128">M95+P95-Q95</f>
        <v>6154.6875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75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75"/>
      <c r="AQ95" s="66"/>
      <c r="AR95" s="66"/>
      <c r="AS95" s="66"/>
      <c r="AT95" s="75"/>
      <c r="AU95" s="66"/>
      <c r="AV95" s="66"/>
      <c r="AW95" s="66"/>
      <c r="AX95" s="66"/>
      <c r="AY95" s="66"/>
      <c r="AZ95" s="75"/>
      <c r="BA95" s="66"/>
      <c r="BB95" s="75"/>
      <c r="BC95" s="66"/>
      <c r="BD95" s="66"/>
      <c r="BE95" s="66"/>
      <c r="BF95" s="66"/>
      <c r="BG95" s="66"/>
      <c r="BH95" s="66"/>
      <c r="BI95" s="66"/>
      <c r="BJ95" s="66"/>
      <c r="BK95" s="66"/>
      <c r="BL95" s="66"/>
      <c r="BM95" s="66"/>
      <c r="BN95" s="66"/>
      <c r="BO95" s="66"/>
      <c r="BP95" s="66"/>
      <c r="BQ95" s="66"/>
      <c r="BR95" s="66"/>
      <c r="BS95" s="66"/>
      <c r="BT95" s="66"/>
      <c r="BU95" s="75"/>
      <c r="BV95" s="66"/>
      <c r="BW95" s="66"/>
      <c r="BX95" s="75"/>
      <c r="BY95" s="66"/>
      <c r="BZ95" s="75"/>
      <c r="CA95" s="66"/>
      <c r="CB95" s="75"/>
      <c r="CC95" s="66"/>
      <c r="CD95" s="66"/>
      <c r="CE95" s="66"/>
      <c r="CF95" s="66"/>
      <c r="CG95" s="66"/>
      <c r="CH95" s="66"/>
      <c r="CI95" s="66"/>
      <c r="CJ95" s="66"/>
      <c r="CK95" s="66"/>
      <c r="CL95" s="66"/>
      <c r="CM95" s="66"/>
      <c r="CN95" s="66"/>
      <c r="CO95" s="66"/>
      <c r="CP95" s="66"/>
      <c r="CQ95" s="66"/>
      <c r="CR95" s="66"/>
      <c r="CS95" s="75"/>
      <c r="CT95" s="66"/>
      <c r="CU95" s="66"/>
      <c r="CV95" s="66"/>
      <c r="CW95" s="66"/>
      <c r="CX95" s="66"/>
      <c r="CY95" s="75"/>
      <c r="CZ95" s="66"/>
      <c r="DA95" s="75"/>
      <c r="DB95" s="75"/>
      <c r="DC95" s="75"/>
      <c r="DD95" s="75"/>
      <c r="DE95" s="75"/>
      <c r="DF95" s="75"/>
      <c r="DG95" s="66"/>
      <c r="DH95" s="75"/>
      <c r="DI95" s="66"/>
      <c r="DJ95" s="66"/>
      <c r="DK95" s="66"/>
      <c r="DL95" s="66"/>
      <c r="DM95" s="66"/>
      <c r="DN95" s="76">
        <f t="shared" si="81"/>
        <v>6825</v>
      </c>
      <c r="DO95" s="76">
        <f t="shared" si="82"/>
        <v>0</v>
      </c>
    </row>
    <row r="96" spans="1:119" x14ac:dyDescent="0.25">
      <c r="A96" s="80"/>
      <c r="B96" s="81"/>
      <c r="C96" s="82"/>
      <c r="D96" s="83"/>
      <c r="E96" s="83"/>
      <c r="F96" s="83"/>
      <c r="G96" s="83"/>
      <c r="H96" s="84"/>
      <c r="I96" s="81"/>
      <c r="J96" s="83"/>
      <c r="K96" s="85"/>
      <c r="L96" s="85"/>
      <c r="M96" s="86">
        <f>SUM(M95:M95)</f>
        <v>6825</v>
      </c>
      <c r="N96" s="86"/>
      <c r="O96" s="85" t="s">
        <v>148</v>
      </c>
      <c r="P96" s="86">
        <f t="shared" ref="P96:CA96" si="129">SUM(P95:P95)</f>
        <v>60.937499999999993</v>
      </c>
      <c r="Q96" s="86">
        <f t="shared" si="129"/>
        <v>731.24999999999989</v>
      </c>
      <c r="R96" s="86">
        <f t="shared" si="129"/>
        <v>6154.6875</v>
      </c>
      <c r="S96" s="86">
        <f t="shared" si="129"/>
        <v>0</v>
      </c>
      <c r="T96" s="86">
        <f t="shared" si="129"/>
        <v>0</v>
      </c>
      <c r="U96" s="86">
        <f t="shared" si="129"/>
        <v>0</v>
      </c>
      <c r="V96" s="86">
        <f t="shared" si="129"/>
        <v>0</v>
      </c>
      <c r="W96" s="86">
        <f t="shared" si="129"/>
        <v>0</v>
      </c>
      <c r="X96" s="86">
        <f t="shared" si="129"/>
        <v>0</v>
      </c>
      <c r="Y96" s="86">
        <f t="shared" si="129"/>
        <v>0</v>
      </c>
      <c r="Z96" s="86">
        <f t="shared" si="129"/>
        <v>0</v>
      </c>
      <c r="AA96" s="86">
        <f t="shared" si="129"/>
        <v>0</v>
      </c>
      <c r="AB96" s="86">
        <f t="shared" si="129"/>
        <v>0</v>
      </c>
      <c r="AC96" s="86">
        <f t="shared" si="129"/>
        <v>0</v>
      </c>
      <c r="AD96" s="86">
        <f t="shared" si="129"/>
        <v>0</v>
      </c>
      <c r="AE96" s="86">
        <f t="shared" si="129"/>
        <v>0</v>
      </c>
      <c r="AF96" s="86">
        <f t="shared" si="129"/>
        <v>0</v>
      </c>
      <c r="AG96" s="86">
        <f t="shared" si="129"/>
        <v>0</v>
      </c>
      <c r="AH96" s="86">
        <f t="shared" si="129"/>
        <v>0</v>
      </c>
      <c r="AI96" s="86">
        <f t="shared" si="129"/>
        <v>0</v>
      </c>
      <c r="AJ96" s="86">
        <f t="shared" si="129"/>
        <v>0</v>
      </c>
      <c r="AK96" s="86">
        <f t="shared" si="129"/>
        <v>0</v>
      </c>
      <c r="AL96" s="86">
        <f t="shared" si="129"/>
        <v>0</v>
      </c>
      <c r="AM96" s="86">
        <f t="shared" si="129"/>
        <v>0</v>
      </c>
      <c r="AN96" s="86">
        <f t="shared" si="129"/>
        <v>0</v>
      </c>
      <c r="AO96" s="86">
        <f t="shared" si="129"/>
        <v>0</v>
      </c>
      <c r="AP96" s="86">
        <f t="shared" si="129"/>
        <v>0</v>
      </c>
      <c r="AQ96" s="86">
        <f t="shared" si="129"/>
        <v>0</v>
      </c>
      <c r="AR96" s="86">
        <f t="shared" si="129"/>
        <v>0</v>
      </c>
      <c r="AS96" s="86">
        <f t="shared" si="129"/>
        <v>0</v>
      </c>
      <c r="AT96" s="86">
        <f t="shared" si="129"/>
        <v>0</v>
      </c>
      <c r="AU96" s="86">
        <f t="shared" si="129"/>
        <v>0</v>
      </c>
      <c r="AV96" s="86">
        <f t="shared" si="129"/>
        <v>0</v>
      </c>
      <c r="AW96" s="86">
        <f t="shared" si="129"/>
        <v>0</v>
      </c>
      <c r="AX96" s="86">
        <f t="shared" si="129"/>
        <v>0</v>
      </c>
      <c r="AY96" s="86">
        <f t="shared" si="129"/>
        <v>0</v>
      </c>
      <c r="AZ96" s="86">
        <f t="shared" si="129"/>
        <v>0</v>
      </c>
      <c r="BA96" s="86">
        <f t="shared" si="129"/>
        <v>0</v>
      </c>
      <c r="BB96" s="86">
        <f t="shared" si="129"/>
        <v>0</v>
      </c>
      <c r="BC96" s="86">
        <f t="shared" si="129"/>
        <v>0</v>
      </c>
      <c r="BD96" s="86">
        <f t="shared" si="129"/>
        <v>0</v>
      </c>
      <c r="BE96" s="86">
        <f t="shared" si="129"/>
        <v>0</v>
      </c>
      <c r="BF96" s="86">
        <f t="shared" si="129"/>
        <v>0</v>
      </c>
      <c r="BG96" s="86">
        <f t="shared" si="129"/>
        <v>0</v>
      </c>
      <c r="BH96" s="86">
        <f t="shared" si="129"/>
        <v>0</v>
      </c>
      <c r="BI96" s="86">
        <f t="shared" si="129"/>
        <v>0</v>
      </c>
      <c r="BJ96" s="86">
        <f t="shared" si="129"/>
        <v>0</v>
      </c>
      <c r="BK96" s="86">
        <f t="shared" si="129"/>
        <v>0</v>
      </c>
      <c r="BL96" s="86">
        <f t="shared" si="129"/>
        <v>0</v>
      </c>
      <c r="BM96" s="86">
        <f t="shared" si="129"/>
        <v>0</v>
      </c>
      <c r="BN96" s="86">
        <f t="shared" si="129"/>
        <v>0</v>
      </c>
      <c r="BO96" s="86">
        <f t="shared" si="129"/>
        <v>0</v>
      </c>
      <c r="BP96" s="86">
        <f t="shared" si="129"/>
        <v>0</v>
      </c>
      <c r="BQ96" s="86">
        <f t="shared" si="129"/>
        <v>0</v>
      </c>
      <c r="BR96" s="86">
        <f t="shared" si="129"/>
        <v>0</v>
      </c>
      <c r="BS96" s="86">
        <f t="shared" si="129"/>
        <v>0</v>
      </c>
      <c r="BT96" s="86">
        <f t="shared" si="129"/>
        <v>0</v>
      </c>
      <c r="BU96" s="86">
        <f t="shared" si="129"/>
        <v>0</v>
      </c>
      <c r="BV96" s="86">
        <f t="shared" si="129"/>
        <v>0</v>
      </c>
      <c r="BW96" s="86">
        <f t="shared" si="129"/>
        <v>0</v>
      </c>
      <c r="BX96" s="86">
        <f t="shared" si="129"/>
        <v>0</v>
      </c>
      <c r="BY96" s="86">
        <f t="shared" si="129"/>
        <v>0</v>
      </c>
      <c r="BZ96" s="86">
        <f t="shared" si="129"/>
        <v>0</v>
      </c>
      <c r="CA96" s="86">
        <f t="shared" si="129"/>
        <v>0</v>
      </c>
      <c r="CB96" s="86">
        <f t="shared" ref="CB96:DM96" si="130">SUM(CB95:CB95)</f>
        <v>0</v>
      </c>
      <c r="CC96" s="86">
        <f t="shared" si="130"/>
        <v>0</v>
      </c>
      <c r="CD96" s="86">
        <f t="shared" si="130"/>
        <v>0</v>
      </c>
      <c r="CE96" s="86">
        <f t="shared" si="130"/>
        <v>0</v>
      </c>
      <c r="CF96" s="86">
        <f t="shared" si="130"/>
        <v>0</v>
      </c>
      <c r="CG96" s="86">
        <f t="shared" si="130"/>
        <v>0</v>
      </c>
      <c r="CH96" s="86">
        <f t="shared" si="130"/>
        <v>0</v>
      </c>
      <c r="CI96" s="86">
        <f t="shared" si="130"/>
        <v>0</v>
      </c>
      <c r="CJ96" s="86">
        <f t="shared" si="130"/>
        <v>0</v>
      </c>
      <c r="CK96" s="86">
        <f t="shared" si="130"/>
        <v>0</v>
      </c>
      <c r="CL96" s="86">
        <f t="shared" si="130"/>
        <v>0</v>
      </c>
      <c r="CM96" s="86">
        <f t="shared" si="130"/>
        <v>0</v>
      </c>
      <c r="CN96" s="86">
        <f t="shared" si="130"/>
        <v>0</v>
      </c>
      <c r="CO96" s="86">
        <f t="shared" si="130"/>
        <v>0</v>
      </c>
      <c r="CP96" s="86">
        <f t="shared" si="130"/>
        <v>0</v>
      </c>
      <c r="CQ96" s="86">
        <f t="shared" si="130"/>
        <v>0</v>
      </c>
      <c r="CR96" s="86">
        <f t="shared" si="130"/>
        <v>0</v>
      </c>
      <c r="CS96" s="86">
        <f t="shared" si="130"/>
        <v>0</v>
      </c>
      <c r="CT96" s="86">
        <f t="shared" si="130"/>
        <v>0</v>
      </c>
      <c r="CU96" s="86">
        <f t="shared" si="130"/>
        <v>0</v>
      </c>
      <c r="CV96" s="86">
        <f t="shared" si="130"/>
        <v>0</v>
      </c>
      <c r="CW96" s="86">
        <f t="shared" si="130"/>
        <v>0</v>
      </c>
      <c r="CX96" s="86">
        <f t="shared" si="130"/>
        <v>0</v>
      </c>
      <c r="CY96" s="86">
        <f t="shared" si="130"/>
        <v>0</v>
      </c>
      <c r="CZ96" s="86">
        <f t="shared" si="130"/>
        <v>0</v>
      </c>
      <c r="DA96" s="86">
        <f t="shared" si="130"/>
        <v>0</v>
      </c>
      <c r="DB96" s="86">
        <f t="shared" si="130"/>
        <v>0</v>
      </c>
      <c r="DC96" s="86">
        <f t="shared" si="130"/>
        <v>0</v>
      </c>
      <c r="DD96" s="86">
        <f t="shared" si="130"/>
        <v>0</v>
      </c>
      <c r="DE96" s="86">
        <f t="shared" si="130"/>
        <v>0</v>
      </c>
      <c r="DF96" s="86">
        <f t="shared" si="130"/>
        <v>0</v>
      </c>
      <c r="DG96" s="86">
        <f t="shared" si="130"/>
        <v>0</v>
      </c>
      <c r="DH96" s="86">
        <f t="shared" si="130"/>
        <v>0</v>
      </c>
      <c r="DI96" s="86">
        <f t="shared" si="130"/>
        <v>0</v>
      </c>
      <c r="DJ96" s="86">
        <f t="shared" si="130"/>
        <v>0</v>
      </c>
      <c r="DK96" s="86">
        <f t="shared" si="130"/>
        <v>0</v>
      </c>
      <c r="DL96" s="86">
        <f t="shared" si="130"/>
        <v>0</v>
      </c>
      <c r="DM96" s="86">
        <f t="shared" si="130"/>
        <v>0</v>
      </c>
      <c r="DN96" s="76">
        <f t="shared" si="81"/>
        <v>6825</v>
      </c>
      <c r="DO96" s="76">
        <f t="shared" si="82"/>
        <v>0</v>
      </c>
    </row>
    <row r="97" spans="1:119" x14ac:dyDescent="0.25">
      <c r="A97" s="64">
        <v>45908</v>
      </c>
      <c r="B97" s="65">
        <v>4183</v>
      </c>
      <c r="C97" s="65">
        <v>6756</v>
      </c>
      <c r="D97" s="66" t="s">
        <v>605</v>
      </c>
      <c r="E97" s="67" t="s">
        <v>613</v>
      </c>
      <c r="F97" s="67" t="s">
        <v>614</v>
      </c>
      <c r="G97" s="67" t="s">
        <v>491</v>
      </c>
      <c r="H97" s="68" t="s">
        <v>618</v>
      </c>
      <c r="I97" s="69" t="s">
        <v>619</v>
      </c>
      <c r="J97" s="66" t="s">
        <v>620</v>
      </c>
      <c r="K97" s="70">
        <v>3</v>
      </c>
      <c r="L97" s="70">
        <v>300</v>
      </c>
      <c r="M97" s="71">
        <f t="shared" ref="M97" si="131">K97*L97</f>
        <v>900</v>
      </c>
      <c r="N97" s="66"/>
      <c r="O97" s="72" t="s">
        <v>148</v>
      </c>
      <c r="P97" s="73">
        <f t="shared" ref="P97" si="132">M97/1.12*0.01</f>
        <v>8.0357142857142847</v>
      </c>
      <c r="Q97" s="74">
        <f t="shared" ref="Q97" si="133">M97/1.12*0.12</f>
        <v>96.428571428571416</v>
      </c>
      <c r="R97" s="75">
        <f t="shared" ref="R97" si="134">M97+P97-Q97</f>
        <v>811.60714285714289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75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75"/>
      <c r="AQ97" s="66"/>
      <c r="AR97" s="66"/>
      <c r="AS97" s="66"/>
      <c r="AT97" s="75"/>
      <c r="AU97" s="66"/>
      <c r="AV97" s="66"/>
      <c r="AW97" s="66"/>
      <c r="AX97" s="66"/>
      <c r="AY97" s="66"/>
      <c r="AZ97" s="75"/>
      <c r="BA97" s="66"/>
      <c r="BB97" s="75"/>
      <c r="BC97" s="66"/>
      <c r="BD97" s="66"/>
      <c r="BE97" s="66"/>
      <c r="BF97" s="66"/>
      <c r="BG97" s="66"/>
      <c r="BH97" s="66"/>
      <c r="BI97" s="66"/>
      <c r="BJ97" s="66"/>
      <c r="BK97" s="66"/>
      <c r="BL97" s="66"/>
      <c r="BM97" s="66"/>
      <c r="BN97" s="66"/>
      <c r="BO97" s="66"/>
      <c r="BP97" s="66"/>
      <c r="BQ97" s="66"/>
      <c r="BR97" s="66"/>
      <c r="BS97" s="66"/>
      <c r="BT97" s="66"/>
      <c r="BU97" s="75"/>
      <c r="BV97" s="66"/>
      <c r="BW97" s="66"/>
      <c r="BX97" s="75"/>
      <c r="BY97" s="66"/>
      <c r="BZ97" s="75"/>
      <c r="CA97" s="66"/>
      <c r="CB97" s="75"/>
      <c r="CC97" s="66"/>
      <c r="CD97" s="66"/>
      <c r="CE97" s="66"/>
      <c r="CF97" s="66"/>
      <c r="CG97" s="66"/>
      <c r="CH97" s="66"/>
      <c r="CI97" s="66"/>
      <c r="CJ97" s="66"/>
      <c r="CK97" s="66"/>
      <c r="CL97" s="66"/>
      <c r="CM97" s="66"/>
      <c r="CN97" s="66"/>
      <c r="CO97" s="66"/>
      <c r="CP97" s="66"/>
      <c r="CQ97" s="66"/>
      <c r="CR97" s="66"/>
      <c r="CS97" s="75"/>
      <c r="CT97" s="66"/>
      <c r="CU97" s="66"/>
      <c r="CV97" s="66"/>
      <c r="CW97" s="66"/>
      <c r="CX97" s="66"/>
      <c r="CY97" s="75"/>
      <c r="CZ97" s="66"/>
      <c r="DA97" s="75"/>
      <c r="DB97" s="75"/>
      <c r="DC97" s="75"/>
      <c r="DD97" s="75"/>
      <c r="DE97" s="75"/>
      <c r="DF97" s="75"/>
      <c r="DG97" s="66"/>
      <c r="DH97" s="75"/>
      <c r="DI97" s="66"/>
      <c r="DJ97" s="66"/>
      <c r="DK97" s="66"/>
      <c r="DL97" s="66"/>
      <c r="DM97" s="66"/>
      <c r="DN97" s="76">
        <f t="shared" si="81"/>
        <v>900</v>
      </c>
      <c r="DO97" s="76">
        <f t="shared" si="82"/>
        <v>0</v>
      </c>
    </row>
    <row r="98" spans="1:119" s="136" customFormat="1" x14ac:dyDescent="0.25">
      <c r="A98" s="128"/>
      <c r="B98" s="129"/>
      <c r="C98" s="130"/>
      <c r="D98" s="131"/>
      <c r="E98" s="131"/>
      <c r="F98" s="131"/>
      <c r="G98" s="131"/>
      <c r="H98" s="132"/>
      <c r="I98" s="129"/>
      <c r="J98" s="131"/>
      <c r="K98" s="133"/>
      <c r="L98" s="133"/>
      <c r="M98" s="134">
        <f>SUM(M97:M97)</f>
        <v>900</v>
      </c>
      <c r="N98" s="134">
        <f>M98+M96+M94</f>
        <v>9540.7999999999993</v>
      </c>
      <c r="O98" s="133" t="s">
        <v>148</v>
      </c>
      <c r="P98" s="134">
        <f t="shared" ref="P98:CA98" si="135">SUM(P97:P97)</f>
        <v>8.0357142857142847</v>
      </c>
      <c r="Q98" s="134">
        <f t="shared" si="135"/>
        <v>96.428571428571416</v>
      </c>
      <c r="R98" s="134">
        <f t="shared" si="135"/>
        <v>811.60714285714289</v>
      </c>
      <c r="S98" s="134">
        <f t="shared" si="135"/>
        <v>0</v>
      </c>
      <c r="T98" s="134">
        <f t="shared" si="135"/>
        <v>0</v>
      </c>
      <c r="U98" s="134">
        <f t="shared" si="135"/>
        <v>0</v>
      </c>
      <c r="V98" s="134">
        <f t="shared" si="135"/>
        <v>0</v>
      </c>
      <c r="W98" s="134">
        <f t="shared" si="135"/>
        <v>0</v>
      </c>
      <c r="X98" s="134">
        <f t="shared" si="135"/>
        <v>0</v>
      </c>
      <c r="Y98" s="134">
        <f t="shared" si="135"/>
        <v>0</v>
      </c>
      <c r="Z98" s="134">
        <f t="shared" si="135"/>
        <v>0</v>
      </c>
      <c r="AA98" s="134">
        <f t="shared" si="135"/>
        <v>0</v>
      </c>
      <c r="AB98" s="134">
        <f t="shared" si="135"/>
        <v>0</v>
      </c>
      <c r="AC98" s="134">
        <f t="shared" si="135"/>
        <v>0</v>
      </c>
      <c r="AD98" s="134">
        <f t="shared" si="135"/>
        <v>0</v>
      </c>
      <c r="AE98" s="134">
        <f t="shared" si="135"/>
        <v>0</v>
      </c>
      <c r="AF98" s="134">
        <f t="shared" si="135"/>
        <v>0</v>
      </c>
      <c r="AG98" s="134">
        <f t="shared" si="135"/>
        <v>0</v>
      </c>
      <c r="AH98" s="134">
        <f t="shared" si="135"/>
        <v>0</v>
      </c>
      <c r="AI98" s="134">
        <f t="shared" si="135"/>
        <v>0</v>
      </c>
      <c r="AJ98" s="134">
        <f t="shared" si="135"/>
        <v>0</v>
      </c>
      <c r="AK98" s="134">
        <f t="shared" si="135"/>
        <v>0</v>
      </c>
      <c r="AL98" s="134">
        <f t="shared" si="135"/>
        <v>0</v>
      </c>
      <c r="AM98" s="134">
        <f t="shared" si="135"/>
        <v>0</v>
      </c>
      <c r="AN98" s="134">
        <f t="shared" si="135"/>
        <v>0</v>
      </c>
      <c r="AO98" s="134">
        <f t="shared" si="135"/>
        <v>0</v>
      </c>
      <c r="AP98" s="134">
        <f t="shared" si="135"/>
        <v>0</v>
      </c>
      <c r="AQ98" s="134">
        <f t="shared" si="135"/>
        <v>0</v>
      </c>
      <c r="AR98" s="134">
        <f t="shared" si="135"/>
        <v>0</v>
      </c>
      <c r="AS98" s="134">
        <f t="shared" si="135"/>
        <v>0</v>
      </c>
      <c r="AT98" s="134">
        <f t="shared" si="135"/>
        <v>0</v>
      </c>
      <c r="AU98" s="134">
        <f t="shared" si="135"/>
        <v>0</v>
      </c>
      <c r="AV98" s="134">
        <f t="shared" si="135"/>
        <v>0</v>
      </c>
      <c r="AW98" s="134">
        <f t="shared" si="135"/>
        <v>0</v>
      </c>
      <c r="AX98" s="134">
        <f t="shared" si="135"/>
        <v>0</v>
      </c>
      <c r="AY98" s="134">
        <f t="shared" si="135"/>
        <v>0</v>
      </c>
      <c r="AZ98" s="134">
        <f t="shared" si="135"/>
        <v>0</v>
      </c>
      <c r="BA98" s="134">
        <f t="shared" si="135"/>
        <v>0</v>
      </c>
      <c r="BB98" s="134">
        <f t="shared" si="135"/>
        <v>0</v>
      </c>
      <c r="BC98" s="134">
        <f t="shared" si="135"/>
        <v>0</v>
      </c>
      <c r="BD98" s="134">
        <f t="shared" si="135"/>
        <v>0</v>
      </c>
      <c r="BE98" s="134">
        <f t="shared" si="135"/>
        <v>0</v>
      </c>
      <c r="BF98" s="134">
        <f t="shared" si="135"/>
        <v>0</v>
      </c>
      <c r="BG98" s="134">
        <f t="shared" si="135"/>
        <v>0</v>
      </c>
      <c r="BH98" s="134">
        <f t="shared" si="135"/>
        <v>0</v>
      </c>
      <c r="BI98" s="134">
        <f t="shared" si="135"/>
        <v>0</v>
      </c>
      <c r="BJ98" s="134">
        <f t="shared" si="135"/>
        <v>0</v>
      </c>
      <c r="BK98" s="134">
        <f t="shared" si="135"/>
        <v>0</v>
      </c>
      <c r="BL98" s="134">
        <f t="shared" si="135"/>
        <v>0</v>
      </c>
      <c r="BM98" s="134">
        <f t="shared" si="135"/>
        <v>0</v>
      </c>
      <c r="BN98" s="134">
        <f t="shared" si="135"/>
        <v>0</v>
      </c>
      <c r="BO98" s="134">
        <f t="shared" si="135"/>
        <v>0</v>
      </c>
      <c r="BP98" s="134">
        <f t="shared" si="135"/>
        <v>0</v>
      </c>
      <c r="BQ98" s="134">
        <f t="shared" si="135"/>
        <v>0</v>
      </c>
      <c r="BR98" s="134">
        <f t="shared" si="135"/>
        <v>0</v>
      </c>
      <c r="BS98" s="134">
        <f t="shared" si="135"/>
        <v>0</v>
      </c>
      <c r="BT98" s="134">
        <f t="shared" si="135"/>
        <v>0</v>
      </c>
      <c r="BU98" s="134">
        <f t="shared" si="135"/>
        <v>0</v>
      </c>
      <c r="BV98" s="134">
        <f t="shared" si="135"/>
        <v>0</v>
      </c>
      <c r="BW98" s="134">
        <f t="shared" si="135"/>
        <v>0</v>
      </c>
      <c r="BX98" s="134">
        <f t="shared" si="135"/>
        <v>0</v>
      </c>
      <c r="BY98" s="134">
        <f t="shared" si="135"/>
        <v>0</v>
      </c>
      <c r="BZ98" s="134">
        <f t="shared" si="135"/>
        <v>0</v>
      </c>
      <c r="CA98" s="134">
        <f t="shared" si="135"/>
        <v>0</v>
      </c>
      <c r="CB98" s="134">
        <f t="shared" ref="CB98:DM98" si="136">SUM(CB97:CB97)</f>
        <v>0</v>
      </c>
      <c r="CC98" s="134">
        <f t="shared" si="136"/>
        <v>0</v>
      </c>
      <c r="CD98" s="134">
        <f t="shared" si="136"/>
        <v>0</v>
      </c>
      <c r="CE98" s="134">
        <f t="shared" si="136"/>
        <v>0</v>
      </c>
      <c r="CF98" s="134">
        <f t="shared" si="136"/>
        <v>0</v>
      </c>
      <c r="CG98" s="134">
        <f t="shared" si="136"/>
        <v>0</v>
      </c>
      <c r="CH98" s="134">
        <f t="shared" si="136"/>
        <v>0</v>
      </c>
      <c r="CI98" s="134">
        <f t="shared" si="136"/>
        <v>0</v>
      </c>
      <c r="CJ98" s="134">
        <f t="shared" si="136"/>
        <v>0</v>
      </c>
      <c r="CK98" s="134">
        <f t="shared" si="136"/>
        <v>0</v>
      </c>
      <c r="CL98" s="134">
        <f t="shared" si="136"/>
        <v>0</v>
      </c>
      <c r="CM98" s="134">
        <f t="shared" si="136"/>
        <v>0</v>
      </c>
      <c r="CN98" s="134">
        <f t="shared" si="136"/>
        <v>0</v>
      </c>
      <c r="CO98" s="134">
        <f t="shared" si="136"/>
        <v>0</v>
      </c>
      <c r="CP98" s="134">
        <f t="shared" si="136"/>
        <v>0</v>
      </c>
      <c r="CQ98" s="134">
        <f t="shared" si="136"/>
        <v>0</v>
      </c>
      <c r="CR98" s="134">
        <f t="shared" si="136"/>
        <v>0</v>
      </c>
      <c r="CS98" s="134">
        <f t="shared" si="136"/>
        <v>0</v>
      </c>
      <c r="CT98" s="134">
        <f t="shared" si="136"/>
        <v>0</v>
      </c>
      <c r="CU98" s="134">
        <f t="shared" si="136"/>
        <v>0</v>
      </c>
      <c r="CV98" s="134">
        <f t="shared" si="136"/>
        <v>0</v>
      </c>
      <c r="CW98" s="134">
        <f t="shared" si="136"/>
        <v>0</v>
      </c>
      <c r="CX98" s="134">
        <f t="shared" si="136"/>
        <v>0</v>
      </c>
      <c r="CY98" s="134">
        <f t="shared" si="136"/>
        <v>0</v>
      </c>
      <c r="CZ98" s="134">
        <f t="shared" si="136"/>
        <v>0</v>
      </c>
      <c r="DA98" s="134">
        <f t="shared" si="136"/>
        <v>0</v>
      </c>
      <c r="DB98" s="134">
        <f t="shared" si="136"/>
        <v>0</v>
      </c>
      <c r="DC98" s="134">
        <f t="shared" si="136"/>
        <v>0</v>
      </c>
      <c r="DD98" s="134">
        <f t="shared" si="136"/>
        <v>0</v>
      </c>
      <c r="DE98" s="134">
        <f t="shared" si="136"/>
        <v>0</v>
      </c>
      <c r="DF98" s="134">
        <f t="shared" si="136"/>
        <v>0</v>
      </c>
      <c r="DG98" s="134">
        <f t="shared" si="136"/>
        <v>0</v>
      </c>
      <c r="DH98" s="134">
        <f t="shared" si="136"/>
        <v>0</v>
      </c>
      <c r="DI98" s="134">
        <f t="shared" si="136"/>
        <v>0</v>
      </c>
      <c r="DJ98" s="134">
        <f t="shared" si="136"/>
        <v>0</v>
      </c>
      <c r="DK98" s="134">
        <f t="shared" si="136"/>
        <v>0</v>
      </c>
      <c r="DL98" s="134">
        <f t="shared" si="136"/>
        <v>0</v>
      </c>
      <c r="DM98" s="134">
        <f t="shared" si="136"/>
        <v>0</v>
      </c>
      <c r="DN98" s="135">
        <f t="shared" si="81"/>
        <v>900</v>
      </c>
      <c r="DO98" s="135">
        <f t="shared" si="82"/>
        <v>0</v>
      </c>
    </row>
    <row r="99" spans="1:119" x14ac:dyDescent="0.25">
      <c r="A99" s="64">
        <v>45910</v>
      </c>
      <c r="B99" s="65">
        <v>4201</v>
      </c>
      <c r="C99" s="65">
        <v>6757</v>
      </c>
      <c r="D99" s="66" t="s">
        <v>483</v>
      </c>
      <c r="E99" s="67" t="s">
        <v>621</v>
      </c>
      <c r="F99" s="67" t="s">
        <v>622</v>
      </c>
      <c r="G99" s="67" t="s">
        <v>623</v>
      </c>
      <c r="H99" s="68" t="s">
        <v>624</v>
      </c>
      <c r="I99" s="69" t="s">
        <v>625</v>
      </c>
      <c r="J99" s="66" t="s">
        <v>626</v>
      </c>
      <c r="K99" s="70">
        <v>1</v>
      </c>
      <c r="L99" s="70">
        <v>1890</v>
      </c>
      <c r="M99" s="71">
        <f t="shared" ref="M99" si="137">K99*L99</f>
        <v>1890</v>
      </c>
      <c r="N99" s="66"/>
      <c r="O99" s="72" t="s">
        <v>148</v>
      </c>
      <c r="P99" s="73">
        <f t="shared" ref="P99" si="138">M99/1.12*0.01</f>
        <v>16.874999999999996</v>
      </c>
      <c r="Q99" s="74">
        <f t="shared" ref="Q99" si="139">M99/1.12*0.12</f>
        <v>202.49999999999997</v>
      </c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75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75"/>
      <c r="AQ99" s="66"/>
      <c r="AR99" s="66"/>
      <c r="AS99" s="66"/>
      <c r="AT99" s="75"/>
      <c r="AU99" s="66"/>
      <c r="AV99" s="66"/>
      <c r="AW99" s="66"/>
      <c r="AX99" s="66"/>
      <c r="AY99" s="66"/>
      <c r="AZ99" s="75"/>
      <c r="BA99" s="66"/>
      <c r="BB99" s="75"/>
      <c r="BC99" s="66"/>
      <c r="BD99" s="66"/>
      <c r="BE99" s="66"/>
      <c r="BF99" s="66"/>
      <c r="BG99" s="66"/>
      <c r="BH99" s="66"/>
      <c r="BI99" s="66"/>
      <c r="BJ99" s="66"/>
      <c r="BK99" s="66"/>
      <c r="BL99" s="66"/>
      <c r="BM99" s="66"/>
      <c r="BN99" s="66"/>
      <c r="BO99" s="66"/>
      <c r="BP99" s="66"/>
      <c r="BQ99" s="66"/>
      <c r="BR99" s="66"/>
      <c r="BS99" s="66"/>
      <c r="BT99" s="66"/>
      <c r="BU99" s="75"/>
      <c r="BV99" s="66"/>
      <c r="BW99" s="66"/>
      <c r="BX99" s="75"/>
      <c r="BY99" s="66"/>
      <c r="BZ99" s="75"/>
      <c r="CA99" s="66"/>
      <c r="CB99" s="75"/>
      <c r="CC99" s="66"/>
      <c r="CD99" s="66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75">
        <f>M99+P99-Q99</f>
        <v>1704.375</v>
      </c>
      <c r="CR99" s="66"/>
      <c r="CS99" s="75"/>
      <c r="CT99" s="66"/>
      <c r="CU99" s="66"/>
      <c r="CV99" s="66"/>
      <c r="CW99" s="66"/>
      <c r="CX99" s="66"/>
      <c r="CY99" s="75"/>
      <c r="CZ99" s="66"/>
      <c r="DA99" s="75"/>
      <c r="DB99" s="75"/>
      <c r="DC99" s="75"/>
      <c r="DD99" s="75"/>
      <c r="DE99" s="75"/>
      <c r="DF99" s="75"/>
      <c r="DG99" s="66"/>
      <c r="DH99" s="75"/>
      <c r="DI99" s="66"/>
      <c r="DJ99" s="66"/>
      <c r="DK99" s="66"/>
      <c r="DL99" s="66"/>
      <c r="DM99" s="66"/>
      <c r="DN99" s="76">
        <f t="shared" si="81"/>
        <v>1890</v>
      </c>
      <c r="DO99" s="76">
        <f t="shared" si="82"/>
        <v>0</v>
      </c>
    </row>
    <row r="100" spans="1:119" s="136" customFormat="1" x14ac:dyDescent="0.25">
      <c r="A100" s="128"/>
      <c r="B100" s="129"/>
      <c r="C100" s="130"/>
      <c r="D100" s="131"/>
      <c r="E100" s="131"/>
      <c r="F100" s="131"/>
      <c r="G100" s="131"/>
      <c r="H100" s="132"/>
      <c r="I100" s="129"/>
      <c r="J100" s="131"/>
      <c r="K100" s="133"/>
      <c r="L100" s="133"/>
      <c r="M100" s="134">
        <f>SUM(M99:M99)</f>
        <v>1890</v>
      </c>
      <c r="N100" s="134">
        <f>M100</f>
        <v>1890</v>
      </c>
      <c r="O100" s="133" t="s">
        <v>148</v>
      </c>
      <c r="P100" s="134">
        <f t="shared" ref="P100:CA100" si="140">SUM(P99:P99)</f>
        <v>16.874999999999996</v>
      </c>
      <c r="Q100" s="134">
        <f t="shared" si="140"/>
        <v>202.49999999999997</v>
      </c>
      <c r="R100" s="134">
        <f t="shared" si="140"/>
        <v>0</v>
      </c>
      <c r="S100" s="134">
        <f t="shared" si="140"/>
        <v>0</v>
      </c>
      <c r="T100" s="134">
        <f t="shared" si="140"/>
        <v>0</v>
      </c>
      <c r="U100" s="134">
        <f t="shared" si="140"/>
        <v>0</v>
      </c>
      <c r="V100" s="134">
        <f t="shared" si="140"/>
        <v>0</v>
      </c>
      <c r="W100" s="134">
        <f t="shared" si="140"/>
        <v>0</v>
      </c>
      <c r="X100" s="134">
        <f t="shared" si="140"/>
        <v>0</v>
      </c>
      <c r="Y100" s="134">
        <f t="shared" si="140"/>
        <v>0</v>
      </c>
      <c r="Z100" s="134">
        <f t="shared" si="140"/>
        <v>0</v>
      </c>
      <c r="AA100" s="134">
        <f t="shared" si="140"/>
        <v>0</v>
      </c>
      <c r="AB100" s="134">
        <f t="shared" si="140"/>
        <v>0</v>
      </c>
      <c r="AC100" s="134">
        <f t="shared" si="140"/>
        <v>0</v>
      </c>
      <c r="AD100" s="134">
        <f t="shared" si="140"/>
        <v>0</v>
      </c>
      <c r="AE100" s="134">
        <f t="shared" si="140"/>
        <v>0</v>
      </c>
      <c r="AF100" s="134">
        <f t="shared" si="140"/>
        <v>0</v>
      </c>
      <c r="AG100" s="134">
        <f t="shared" si="140"/>
        <v>0</v>
      </c>
      <c r="AH100" s="134">
        <f t="shared" si="140"/>
        <v>0</v>
      </c>
      <c r="AI100" s="134">
        <f t="shared" si="140"/>
        <v>0</v>
      </c>
      <c r="AJ100" s="134">
        <f t="shared" si="140"/>
        <v>0</v>
      </c>
      <c r="AK100" s="134">
        <f t="shared" si="140"/>
        <v>0</v>
      </c>
      <c r="AL100" s="134">
        <f t="shared" si="140"/>
        <v>0</v>
      </c>
      <c r="AM100" s="134">
        <f t="shared" si="140"/>
        <v>0</v>
      </c>
      <c r="AN100" s="134">
        <f t="shared" si="140"/>
        <v>0</v>
      </c>
      <c r="AO100" s="134">
        <f t="shared" si="140"/>
        <v>0</v>
      </c>
      <c r="AP100" s="134">
        <f t="shared" si="140"/>
        <v>0</v>
      </c>
      <c r="AQ100" s="134">
        <f t="shared" si="140"/>
        <v>0</v>
      </c>
      <c r="AR100" s="134">
        <f t="shared" si="140"/>
        <v>0</v>
      </c>
      <c r="AS100" s="134">
        <f t="shared" si="140"/>
        <v>0</v>
      </c>
      <c r="AT100" s="134">
        <f t="shared" si="140"/>
        <v>0</v>
      </c>
      <c r="AU100" s="134">
        <f t="shared" si="140"/>
        <v>0</v>
      </c>
      <c r="AV100" s="134">
        <f t="shared" si="140"/>
        <v>0</v>
      </c>
      <c r="AW100" s="134">
        <f t="shared" si="140"/>
        <v>0</v>
      </c>
      <c r="AX100" s="134">
        <f t="shared" si="140"/>
        <v>0</v>
      </c>
      <c r="AY100" s="134">
        <f t="shared" si="140"/>
        <v>0</v>
      </c>
      <c r="AZ100" s="134">
        <f t="shared" si="140"/>
        <v>0</v>
      </c>
      <c r="BA100" s="134">
        <f t="shared" si="140"/>
        <v>0</v>
      </c>
      <c r="BB100" s="134">
        <f t="shared" si="140"/>
        <v>0</v>
      </c>
      <c r="BC100" s="134">
        <f t="shared" si="140"/>
        <v>0</v>
      </c>
      <c r="BD100" s="134">
        <f t="shared" si="140"/>
        <v>0</v>
      </c>
      <c r="BE100" s="134">
        <f t="shared" si="140"/>
        <v>0</v>
      </c>
      <c r="BF100" s="134">
        <f t="shared" si="140"/>
        <v>0</v>
      </c>
      <c r="BG100" s="134">
        <f t="shared" si="140"/>
        <v>0</v>
      </c>
      <c r="BH100" s="134">
        <f t="shared" si="140"/>
        <v>0</v>
      </c>
      <c r="BI100" s="134">
        <f t="shared" si="140"/>
        <v>0</v>
      </c>
      <c r="BJ100" s="134">
        <f t="shared" si="140"/>
        <v>0</v>
      </c>
      <c r="BK100" s="134">
        <f t="shared" si="140"/>
        <v>0</v>
      </c>
      <c r="BL100" s="134">
        <f t="shared" si="140"/>
        <v>0</v>
      </c>
      <c r="BM100" s="134">
        <f t="shared" si="140"/>
        <v>0</v>
      </c>
      <c r="BN100" s="134">
        <f t="shared" si="140"/>
        <v>0</v>
      </c>
      <c r="BO100" s="134">
        <f t="shared" si="140"/>
        <v>0</v>
      </c>
      <c r="BP100" s="134">
        <f t="shared" si="140"/>
        <v>0</v>
      </c>
      <c r="BQ100" s="134">
        <f t="shared" si="140"/>
        <v>0</v>
      </c>
      <c r="BR100" s="134">
        <f t="shared" si="140"/>
        <v>0</v>
      </c>
      <c r="BS100" s="134">
        <f t="shared" si="140"/>
        <v>0</v>
      </c>
      <c r="BT100" s="134">
        <f t="shared" si="140"/>
        <v>0</v>
      </c>
      <c r="BU100" s="134">
        <f t="shared" si="140"/>
        <v>0</v>
      </c>
      <c r="BV100" s="134">
        <f t="shared" si="140"/>
        <v>0</v>
      </c>
      <c r="BW100" s="134">
        <f t="shared" si="140"/>
        <v>0</v>
      </c>
      <c r="BX100" s="134">
        <f t="shared" si="140"/>
        <v>0</v>
      </c>
      <c r="BY100" s="134">
        <f t="shared" si="140"/>
        <v>0</v>
      </c>
      <c r="BZ100" s="134">
        <f t="shared" si="140"/>
        <v>0</v>
      </c>
      <c r="CA100" s="134">
        <f t="shared" si="140"/>
        <v>0</v>
      </c>
      <c r="CB100" s="134">
        <f t="shared" ref="CB100:DM100" si="141">SUM(CB99:CB99)</f>
        <v>0</v>
      </c>
      <c r="CC100" s="134">
        <f t="shared" si="141"/>
        <v>0</v>
      </c>
      <c r="CD100" s="134">
        <f t="shared" si="141"/>
        <v>0</v>
      </c>
      <c r="CE100" s="134">
        <f t="shared" si="141"/>
        <v>0</v>
      </c>
      <c r="CF100" s="134">
        <f t="shared" si="141"/>
        <v>0</v>
      </c>
      <c r="CG100" s="134">
        <f t="shared" si="141"/>
        <v>0</v>
      </c>
      <c r="CH100" s="134">
        <f t="shared" si="141"/>
        <v>0</v>
      </c>
      <c r="CI100" s="134">
        <f t="shared" si="141"/>
        <v>0</v>
      </c>
      <c r="CJ100" s="134">
        <f t="shared" si="141"/>
        <v>0</v>
      </c>
      <c r="CK100" s="134">
        <f t="shared" si="141"/>
        <v>0</v>
      </c>
      <c r="CL100" s="134">
        <f t="shared" si="141"/>
        <v>0</v>
      </c>
      <c r="CM100" s="134">
        <f t="shared" si="141"/>
        <v>0</v>
      </c>
      <c r="CN100" s="134">
        <f t="shared" si="141"/>
        <v>0</v>
      </c>
      <c r="CO100" s="134">
        <f t="shared" si="141"/>
        <v>0</v>
      </c>
      <c r="CP100" s="134">
        <f t="shared" si="141"/>
        <v>0</v>
      </c>
      <c r="CQ100" s="134">
        <f t="shared" si="141"/>
        <v>1704.375</v>
      </c>
      <c r="CR100" s="134">
        <f t="shared" si="141"/>
        <v>0</v>
      </c>
      <c r="CS100" s="134">
        <f t="shared" si="141"/>
        <v>0</v>
      </c>
      <c r="CT100" s="134">
        <f t="shared" si="141"/>
        <v>0</v>
      </c>
      <c r="CU100" s="134">
        <f t="shared" si="141"/>
        <v>0</v>
      </c>
      <c r="CV100" s="134">
        <f t="shared" si="141"/>
        <v>0</v>
      </c>
      <c r="CW100" s="134">
        <f t="shared" si="141"/>
        <v>0</v>
      </c>
      <c r="CX100" s="134">
        <f t="shared" si="141"/>
        <v>0</v>
      </c>
      <c r="CY100" s="134">
        <f t="shared" si="141"/>
        <v>0</v>
      </c>
      <c r="CZ100" s="134">
        <f t="shared" si="141"/>
        <v>0</v>
      </c>
      <c r="DA100" s="134">
        <f t="shared" si="141"/>
        <v>0</v>
      </c>
      <c r="DB100" s="134">
        <f t="shared" si="141"/>
        <v>0</v>
      </c>
      <c r="DC100" s="134">
        <f t="shared" si="141"/>
        <v>0</v>
      </c>
      <c r="DD100" s="134">
        <f t="shared" si="141"/>
        <v>0</v>
      </c>
      <c r="DE100" s="134">
        <f t="shared" si="141"/>
        <v>0</v>
      </c>
      <c r="DF100" s="134">
        <f t="shared" si="141"/>
        <v>0</v>
      </c>
      <c r="DG100" s="134">
        <f t="shared" si="141"/>
        <v>0</v>
      </c>
      <c r="DH100" s="134">
        <f t="shared" si="141"/>
        <v>0</v>
      </c>
      <c r="DI100" s="134">
        <f t="shared" si="141"/>
        <v>0</v>
      </c>
      <c r="DJ100" s="134">
        <f t="shared" si="141"/>
        <v>0</v>
      </c>
      <c r="DK100" s="134">
        <f t="shared" si="141"/>
        <v>0</v>
      </c>
      <c r="DL100" s="134">
        <f t="shared" si="141"/>
        <v>0</v>
      </c>
      <c r="DM100" s="134">
        <f t="shared" si="141"/>
        <v>0</v>
      </c>
      <c r="DN100" s="135">
        <f t="shared" si="81"/>
        <v>1890</v>
      </c>
      <c r="DO100" s="135">
        <f t="shared" si="82"/>
        <v>0</v>
      </c>
    </row>
    <row r="101" spans="1:119" x14ac:dyDescent="0.25">
      <c r="A101" s="64">
        <v>45901</v>
      </c>
      <c r="B101" s="65">
        <v>4202</v>
      </c>
      <c r="C101" s="65">
        <v>6758</v>
      </c>
      <c r="D101" s="66" t="s">
        <v>483</v>
      </c>
      <c r="E101" s="67" t="s">
        <v>469</v>
      </c>
      <c r="F101" s="67" t="s">
        <v>470</v>
      </c>
      <c r="G101" s="67" t="s">
        <v>471</v>
      </c>
      <c r="H101" s="68" t="s">
        <v>628</v>
      </c>
      <c r="I101" s="69" t="s">
        <v>629</v>
      </c>
      <c r="J101" s="66" t="s">
        <v>473</v>
      </c>
      <c r="K101" s="70">
        <v>10</v>
      </c>
      <c r="L101" s="70">
        <v>30</v>
      </c>
      <c r="M101" s="71">
        <f t="shared" ref="M101:M103" si="142">K101*L101</f>
        <v>300</v>
      </c>
      <c r="N101" s="66"/>
      <c r="O101" s="72" t="s">
        <v>304</v>
      </c>
      <c r="P101" s="73">
        <f>M101*0.01</f>
        <v>3</v>
      </c>
      <c r="Q101" s="74"/>
      <c r="R101" s="75">
        <f t="shared" ref="R101:R103" si="143">M101+P101-Q101</f>
        <v>303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75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75"/>
      <c r="AQ101" s="66"/>
      <c r="AR101" s="66"/>
      <c r="AS101" s="66"/>
      <c r="AT101" s="75"/>
      <c r="AU101" s="66"/>
      <c r="AV101" s="66"/>
      <c r="AW101" s="66"/>
      <c r="AX101" s="66"/>
      <c r="AY101" s="66"/>
      <c r="AZ101" s="75"/>
      <c r="BA101" s="66"/>
      <c r="BB101" s="75"/>
      <c r="BC101" s="66"/>
      <c r="BD101" s="66"/>
      <c r="BE101" s="66"/>
      <c r="BF101" s="66"/>
      <c r="BG101" s="66"/>
      <c r="BH101" s="66"/>
      <c r="BI101" s="66"/>
      <c r="BJ101" s="66"/>
      <c r="BK101" s="66"/>
      <c r="BL101" s="66"/>
      <c r="BM101" s="66"/>
      <c r="BN101" s="66"/>
      <c r="BO101" s="66"/>
      <c r="BP101" s="66"/>
      <c r="BQ101" s="66"/>
      <c r="BR101" s="66"/>
      <c r="BS101" s="66"/>
      <c r="BT101" s="66"/>
      <c r="BU101" s="75"/>
      <c r="BV101" s="66"/>
      <c r="BW101" s="66"/>
      <c r="BX101" s="75"/>
      <c r="BY101" s="66"/>
      <c r="BZ101" s="75"/>
      <c r="CA101" s="66"/>
      <c r="CB101" s="75"/>
      <c r="CC101" s="66"/>
      <c r="CD101" s="66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75"/>
      <c r="CT101" s="66"/>
      <c r="CU101" s="66"/>
      <c r="CV101" s="66"/>
      <c r="CW101" s="66"/>
      <c r="CX101" s="66"/>
      <c r="CY101" s="75"/>
      <c r="CZ101" s="66"/>
      <c r="DA101" s="75"/>
      <c r="DB101" s="75"/>
      <c r="DC101" s="75"/>
      <c r="DD101" s="75"/>
      <c r="DE101" s="75"/>
      <c r="DF101" s="75"/>
      <c r="DG101" s="66"/>
      <c r="DH101" s="75"/>
      <c r="DI101" s="66"/>
      <c r="DJ101" s="66"/>
      <c r="DK101" s="66"/>
      <c r="DL101" s="66"/>
      <c r="DM101" s="66"/>
      <c r="DN101" s="76">
        <f t="shared" si="81"/>
        <v>300</v>
      </c>
      <c r="DO101" s="76">
        <f t="shared" si="82"/>
        <v>0</v>
      </c>
    </row>
    <row r="102" spans="1:119" x14ac:dyDescent="0.25">
      <c r="A102" s="64"/>
      <c r="B102" s="65"/>
      <c r="C102" s="65"/>
      <c r="D102" s="66"/>
      <c r="E102" s="77"/>
      <c r="F102" s="78"/>
      <c r="G102" s="79"/>
      <c r="H102" s="68"/>
      <c r="I102" s="69"/>
      <c r="J102" s="66" t="s">
        <v>630</v>
      </c>
      <c r="K102" s="70">
        <v>10</v>
      </c>
      <c r="L102" s="70">
        <v>30</v>
      </c>
      <c r="M102" s="71">
        <f t="shared" si="142"/>
        <v>300</v>
      </c>
      <c r="N102" s="66"/>
      <c r="O102" s="72" t="s">
        <v>304</v>
      </c>
      <c r="P102" s="73">
        <f t="shared" ref="P102:P103" si="144">M102*0.01</f>
        <v>3</v>
      </c>
      <c r="Q102" s="74"/>
      <c r="R102" s="75">
        <f t="shared" si="143"/>
        <v>303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75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75"/>
      <c r="AQ102" s="66"/>
      <c r="AR102" s="66"/>
      <c r="AS102" s="66"/>
      <c r="AT102" s="75"/>
      <c r="AU102" s="66"/>
      <c r="AV102" s="66"/>
      <c r="AW102" s="66"/>
      <c r="AX102" s="66"/>
      <c r="AY102" s="66"/>
      <c r="AZ102" s="75"/>
      <c r="BA102" s="66"/>
      <c r="BB102" s="75"/>
      <c r="BC102" s="66"/>
      <c r="BD102" s="66"/>
      <c r="BE102" s="66"/>
      <c r="BF102" s="66"/>
      <c r="BG102" s="66"/>
      <c r="BH102" s="66"/>
      <c r="BI102" s="66"/>
      <c r="BJ102" s="66"/>
      <c r="BK102" s="66"/>
      <c r="BL102" s="66"/>
      <c r="BM102" s="66"/>
      <c r="BN102" s="66"/>
      <c r="BO102" s="66"/>
      <c r="BP102" s="66"/>
      <c r="BQ102" s="66"/>
      <c r="BR102" s="66"/>
      <c r="BS102" s="66"/>
      <c r="BT102" s="66"/>
      <c r="BU102" s="75"/>
      <c r="BV102" s="66"/>
      <c r="BW102" s="66"/>
      <c r="BX102" s="75"/>
      <c r="BY102" s="66"/>
      <c r="BZ102" s="75"/>
      <c r="CA102" s="66"/>
      <c r="CB102" s="75"/>
      <c r="CC102" s="66"/>
      <c r="CD102" s="66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75"/>
      <c r="CT102" s="66"/>
      <c r="CU102" s="66"/>
      <c r="CV102" s="66"/>
      <c r="CW102" s="66"/>
      <c r="CX102" s="66"/>
      <c r="CY102" s="75"/>
      <c r="CZ102" s="66"/>
      <c r="DA102" s="75"/>
      <c r="DB102" s="75"/>
      <c r="DC102" s="75"/>
      <c r="DD102" s="75"/>
      <c r="DE102" s="75"/>
      <c r="DF102" s="75"/>
      <c r="DG102" s="66"/>
      <c r="DH102" s="75"/>
      <c r="DI102" s="66"/>
      <c r="DJ102" s="66"/>
      <c r="DK102" s="66"/>
      <c r="DL102" s="66"/>
      <c r="DM102" s="66"/>
      <c r="DN102" s="76">
        <f t="shared" si="81"/>
        <v>300</v>
      </c>
      <c r="DO102" s="76">
        <f t="shared" si="82"/>
        <v>0</v>
      </c>
    </row>
    <row r="103" spans="1:119" x14ac:dyDescent="0.25">
      <c r="A103" s="64"/>
      <c r="B103" s="65"/>
      <c r="C103" s="65"/>
      <c r="D103" s="66"/>
      <c r="E103" s="77"/>
      <c r="F103" s="78"/>
      <c r="G103" s="79"/>
      <c r="H103" s="68"/>
      <c r="I103" s="69"/>
      <c r="J103" s="66" t="s">
        <v>631</v>
      </c>
      <c r="K103" s="70">
        <v>1</v>
      </c>
      <c r="L103" s="70">
        <v>120</v>
      </c>
      <c r="M103" s="71">
        <f t="shared" si="142"/>
        <v>120</v>
      </c>
      <c r="N103" s="66"/>
      <c r="O103" s="72" t="s">
        <v>304</v>
      </c>
      <c r="P103" s="73">
        <f t="shared" si="144"/>
        <v>1.2</v>
      </c>
      <c r="Q103" s="74"/>
      <c r="R103" s="75">
        <f t="shared" si="143"/>
        <v>121.2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75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75"/>
      <c r="AQ103" s="66"/>
      <c r="AR103" s="66"/>
      <c r="AS103" s="66"/>
      <c r="AT103" s="75"/>
      <c r="AU103" s="66"/>
      <c r="AV103" s="66"/>
      <c r="AW103" s="66"/>
      <c r="AX103" s="66"/>
      <c r="AY103" s="66"/>
      <c r="AZ103" s="75"/>
      <c r="BA103" s="66"/>
      <c r="BB103" s="75"/>
      <c r="BC103" s="66"/>
      <c r="BD103" s="66"/>
      <c r="BE103" s="66"/>
      <c r="BF103" s="66"/>
      <c r="BG103" s="66"/>
      <c r="BH103" s="66"/>
      <c r="BI103" s="66"/>
      <c r="BJ103" s="66"/>
      <c r="BK103" s="66"/>
      <c r="BL103" s="66"/>
      <c r="BM103" s="66"/>
      <c r="BN103" s="66"/>
      <c r="BO103" s="66"/>
      <c r="BP103" s="66"/>
      <c r="BQ103" s="66"/>
      <c r="BR103" s="66"/>
      <c r="BS103" s="66"/>
      <c r="BT103" s="66"/>
      <c r="BU103" s="75"/>
      <c r="BV103" s="66"/>
      <c r="BW103" s="66"/>
      <c r="BX103" s="75"/>
      <c r="BY103" s="66"/>
      <c r="BZ103" s="75"/>
      <c r="CA103" s="66"/>
      <c r="CB103" s="75"/>
      <c r="CC103" s="66"/>
      <c r="CD103" s="66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75"/>
      <c r="CT103" s="66"/>
      <c r="CU103" s="66"/>
      <c r="CV103" s="66"/>
      <c r="CW103" s="66"/>
      <c r="CX103" s="66"/>
      <c r="CY103" s="75"/>
      <c r="CZ103" s="66"/>
      <c r="DA103" s="75"/>
      <c r="DB103" s="75"/>
      <c r="DC103" s="75"/>
      <c r="DD103" s="75"/>
      <c r="DE103" s="75"/>
      <c r="DF103" s="75"/>
      <c r="DG103" s="66"/>
      <c r="DH103" s="75"/>
      <c r="DI103" s="66"/>
      <c r="DJ103" s="66"/>
      <c r="DK103" s="66"/>
      <c r="DL103" s="66"/>
      <c r="DM103" s="66"/>
      <c r="DN103" s="76">
        <f t="shared" si="81"/>
        <v>120</v>
      </c>
      <c r="DO103" s="76">
        <f t="shared" si="82"/>
        <v>0</v>
      </c>
    </row>
    <row r="104" spans="1:119" s="136" customFormat="1" x14ac:dyDescent="0.25">
      <c r="A104" s="128"/>
      <c r="B104" s="129"/>
      <c r="C104" s="130"/>
      <c r="D104" s="131"/>
      <c r="E104" s="131"/>
      <c r="F104" s="131"/>
      <c r="G104" s="131"/>
      <c r="H104" s="132"/>
      <c r="I104" s="129"/>
      <c r="J104" s="131"/>
      <c r="K104" s="133"/>
      <c r="L104" s="133"/>
      <c r="M104" s="134">
        <f>SUM(M101:M103)</f>
        <v>720</v>
      </c>
      <c r="N104" s="134">
        <f>M104</f>
        <v>720</v>
      </c>
      <c r="O104" s="133" t="s">
        <v>304</v>
      </c>
      <c r="P104" s="134">
        <f>SUM(P101:P103)</f>
        <v>7.2</v>
      </c>
      <c r="Q104" s="134"/>
      <c r="R104" s="134">
        <f t="shared" ref="R104:CC104" si="145">SUM(R101:R103)</f>
        <v>727.2</v>
      </c>
      <c r="S104" s="134">
        <f t="shared" si="145"/>
        <v>0</v>
      </c>
      <c r="T104" s="134">
        <f t="shared" si="145"/>
        <v>0</v>
      </c>
      <c r="U104" s="134">
        <f t="shared" si="145"/>
        <v>0</v>
      </c>
      <c r="V104" s="134">
        <f t="shared" si="145"/>
        <v>0</v>
      </c>
      <c r="W104" s="134">
        <f t="shared" si="145"/>
        <v>0</v>
      </c>
      <c r="X104" s="134">
        <f t="shared" si="145"/>
        <v>0</v>
      </c>
      <c r="Y104" s="134">
        <f t="shared" si="145"/>
        <v>0</v>
      </c>
      <c r="Z104" s="134">
        <f t="shared" si="145"/>
        <v>0</v>
      </c>
      <c r="AA104" s="134">
        <f t="shared" si="145"/>
        <v>0</v>
      </c>
      <c r="AB104" s="134">
        <f t="shared" si="145"/>
        <v>0</v>
      </c>
      <c r="AC104" s="134">
        <f t="shared" si="145"/>
        <v>0</v>
      </c>
      <c r="AD104" s="134">
        <f t="shared" si="145"/>
        <v>0</v>
      </c>
      <c r="AE104" s="134">
        <f t="shared" si="145"/>
        <v>0</v>
      </c>
      <c r="AF104" s="134">
        <f t="shared" si="145"/>
        <v>0</v>
      </c>
      <c r="AG104" s="134">
        <f t="shared" si="145"/>
        <v>0</v>
      </c>
      <c r="AH104" s="134">
        <f t="shared" si="145"/>
        <v>0</v>
      </c>
      <c r="AI104" s="134">
        <f t="shared" si="145"/>
        <v>0</v>
      </c>
      <c r="AJ104" s="134">
        <f t="shared" si="145"/>
        <v>0</v>
      </c>
      <c r="AK104" s="134">
        <f t="shared" si="145"/>
        <v>0</v>
      </c>
      <c r="AL104" s="134">
        <f t="shared" si="145"/>
        <v>0</v>
      </c>
      <c r="AM104" s="134">
        <f t="shared" si="145"/>
        <v>0</v>
      </c>
      <c r="AN104" s="134">
        <f t="shared" si="145"/>
        <v>0</v>
      </c>
      <c r="AO104" s="134">
        <f t="shared" si="145"/>
        <v>0</v>
      </c>
      <c r="AP104" s="134">
        <f t="shared" si="145"/>
        <v>0</v>
      </c>
      <c r="AQ104" s="134">
        <f t="shared" si="145"/>
        <v>0</v>
      </c>
      <c r="AR104" s="134">
        <f t="shared" si="145"/>
        <v>0</v>
      </c>
      <c r="AS104" s="134">
        <f t="shared" si="145"/>
        <v>0</v>
      </c>
      <c r="AT104" s="134">
        <f t="shared" si="145"/>
        <v>0</v>
      </c>
      <c r="AU104" s="134">
        <f t="shared" si="145"/>
        <v>0</v>
      </c>
      <c r="AV104" s="134">
        <f t="shared" si="145"/>
        <v>0</v>
      </c>
      <c r="AW104" s="134">
        <f t="shared" si="145"/>
        <v>0</v>
      </c>
      <c r="AX104" s="134">
        <f t="shared" si="145"/>
        <v>0</v>
      </c>
      <c r="AY104" s="134">
        <f t="shared" si="145"/>
        <v>0</v>
      </c>
      <c r="AZ104" s="134">
        <f t="shared" si="145"/>
        <v>0</v>
      </c>
      <c r="BA104" s="134">
        <f t="shared" si="145"/>
        <v>0</v>
      </c>
      <c r="BB104" s="134">
        <f t="shared" si="145"/>
        <v>0</v>
      </c>
      <c r="BC104" s="134">
        <f t="shared" si="145"/>
        <v>0</v>
      </c>
      <c r="BD104" s="134">
        <f t="shared" si="145"/>
        <v>0</v>
      </c>
      <c r="BE104" s="134">
        <f t="shared" si="145"/>
        <v>0</v>
      </c>
      <c r="BF104" s="134">
        <f t="shared" si="145"/>
        <v>0</v>
      </c>
      <c r="BG104" s="134">
        <f t="shared" si="145"/>
        <v>0</v>
      </c>
      <c r="BH104" s="134">
        <f t="shared" si="145"/>
        <v>0</v>
      </c>
      <c r="BI104" s="134">
        <f t="shared" si="145"/>
        <v>0</v>
      </c>
      <c r="BJ104" s="134">
        <f t="shared" si="145"/>
        <v>0</v>
      </c>
      <c r="BK104" s="134">
        <f t="shared" si="145"/>
        <v>0</v>
      </c>
      <c r="BL104" s="134">
        <f t="shared" si="145"/>
        <v>0</v>
      </c>
      <c r="BM104" s="134">
        <f t="shared" si="145"/>
        <v>0</v>
      </c>
      <c r="BN104" s="134">
        <f t="shared" si="145"/>
        <v>0</v>
      </c>
      <c r="BO104" s="134">
        <f t="shared" si="145"/>
        <v>0</v>
      </c>
      <c r="BP104" s="134">
        <f t="shared" si="145"/>
        <v>0</v>
      </c>
      <c r="BQ104" s="134">
        <f t="shared" si="145"/>
        <v>0</v>
      </c>
      <c r="BR104" s="134">
        <f t="shared" si="145"/>
        <v>0</v>
      </c>
      <c r="BS104" s="134">
        <f t="shared" si="145"/>
        <v>0</v>
      </c>
      <c r="BT104" s="134">
        <f t="shared" si="145"/>
        <v>0</v>
      </c>
      <c r="BU104" s="134">
        <f t="shared" si="145"/>
        <v>0</v>
      </c>
      <c r="BV104" s="134">
        <f t="shared" si="145"/>
        <v>0</v>
      </c>
      <c r="BW104" s="134">
        <f t="shared" si="145"/>
        <v>0</v>
      </c>
      <c r="BX104" s="134">
        <f t="shared" si="145"/>
        <v>0</v>
      </c>
      <c r="BY104" s="134">
        <f t="shared" si="145"/>
        <v>0</v>
      </c>
      <c r="BZ104" s="134">
        <f t="shared" si="145"/>
        <v>0</v>
      </c>
      <c r="CA104" s="134">
        <f t="shared" si="145"/>
        <v>0</v>
      </c>
      <c r="CB104" s="134">
        <f t="shared" si="145"/>
        <v>0</v>
      </c>
      <c r="CC104" s="134">
        <f t="shared" si="145"/>
        <v>0</v>
      </c>
      <c r="CD104" s="134">
        <f t="shared" ref="CD104:DM104" si="146">SUM(CD101:CD103)</f>
        <v>0</v>
      </c>
      <c r="CE104" s="134">
        <f t="shared" si="146"/>
        <v>0</v>
      </c>
      <c r="CF104" s="134">
        <f t="shared" si="146"/>
        <v>0</v>
      </c>
      <c r="CG104" s="134">
        <f t="shared" si="146"/>
        <v>0</v>
      </c>
      <c r="CH104" s="134">
        <f t="shared" si="146"/>
        <v>0</v>
      </c>
      <c r="CI104" s="134">
        <f t="shared" si="146"/>
        <v>0</v>
      </c>
      <c r="CJ104" s="134">
        <f t="shared" si="146"/>
        <v>0</v>
      </c>
      <c r="CK104" s="134">
        <f t="shared" si="146"/>
        <v>0</v>
      </c>
      <c r="CL104" s="134">
        <f t="shared" si="146"/>
        <v>0</v>
      </c>
      <c r="CM104" s="134">
        <f t="shared" si="146"/>
        <v>0</v>
      </c>
      <c r="CN104" s="134">
        <f t="shared" si="146"/>
        <v>0</v>
      </c>
      <c r="CO104" s="134">
        <f t="shared" si="146"/>
        <v>0</v>
      </c>
      <c r="CP104" s="134">
        <f t="shared" si="146"/>
        <v>0</v>
      </c>
      <c r="CQ104" s="134">
        <f t="shared" si="146"/>
        <v>0</v>
      </c>
      <c r="CR104" s="134">
        <f t="shared" si="146"/>
        <v>0</v>
      </c>
      <c r="CS104" s="134">
        <f t="shared" si="146"/>
        <v>0</v>
      </c>
      <c r="CT104" s="134">
        <f t="shared" si="146"/>
        <v>0</v>
      </c>
      <c r="CU104" s="134">
        <f t="shared" si="146"/>
        <v>0</v>
      </c>
      <c r="CV104" s="134">
        <f t="shared" si="146"/>
        <v>0</v>
      </c>
      <c r="CW104" s="134">
        <f t="shared" si="146"/>
        <v>0</v>
      </c>
      <c r="CX104" s="134">
        <f t="shared" si="146"/>
        <v>0</v>
      </c>
      <c r="CY104" s="134">
        <f t="shared" si="146"/>
        <v>0</v>
      </c>
      <c r="CZ104" s="134">
        <f t="shared" si="146"/>
        <v>0</v>
      </c>
      <c r="DA104" s="134">
        <f t="shared" si="146"/>
        <v>0</v>
      </c>
      <c r="DB104" s="134">
        <f t="shared" si="146"/>
        <v>0</v>
      </c>
      <c r="DC104" s="134">
        <f t="shared" si="146"/>
        <v>0</v>
      </c>
      <c r="DD104" s="134">
        <f t="shared" si="146"/>
        <v>0</v>
      </c>
      <c r="DE104" s="134">
        <f t="shared" si="146"/>
        <v>0</v>
      </c>
      <c r="DF104" s="134">
        <f t="shared" si="146"/>
        <v>0</v>
      </c>
      <c r="DG104" s="134">
        <f t="shared" si="146"/>
        <v>0</v>
      </c>
      <c r="DH104" s="134">
        <f t="shared" si="146"/>
        <v>0</v>
      </c>
      <c r="DI104" s="134">
        <f t="shared" si="146"/>
        <v>0</v>
      </c>
      <c r="DJ104" s="134">
        <f t="shared" si="146"/>
        <v>0</v>
      </c>
      <c r="DK104" s="134">
        <f t="shared" si="146"/>
        <v>0</v>
      </c>
      <c r="DL104" s="134">
        <f t="shared" si="146"/>
        <v>0</v>
      </c>
      <c r="DM104" s="134">
        <f t="shared" si="146"/>
        <v>0</v>
      </c>
      <c r="DN104" s="135">
        <f t="shared" si="81"/>
        <v>720</v>
      </c>
      <c r="DO104" s="135">
        <f t="shared" si="82"/>
        <v>0</v>
      </c>
    </row>
    <row r="105" spans="1:119" x14ac:dyDescent="0.25">
      <c r="A105" s="64">
        <v>45903</v>
      </c>
      <c r="B105" s="65">
        <v>4203</v>
      </c>
      <c r="C105" s="65">
        <v>6759</v>
      </c>
      <c r="D105" s="66" t="s">
        <v>483</v>
      </c>
      <c r="E105" s="67" t="s">
        <v>632</v>
      </c>
      <c r="F105" s="67"/>
      <c r="G105" s="67"/>
      <c r="H105" s="68" t="s">
        <v>634</v>
      </c>
      <c r="I105" s="69"/>
      <c r="J105" s="66" t="s">
        <v>633</v>
      </c>
      <c r="K105" s="70">
        <v>1</v>
      </c>
      <c r="L105" s="70">
        <v>599</v>
      </c>
      <c r="M105" s="71">
        <f t="shared" ref="M105" si="147">K105*L105</f>
        <v>599</v>
      </c>
      <c r="N105" s="66"/>
      <c r="O105" s="72" t="s">
        <v>304</v>
      </c>
      <c r="P105" s="73"/>
      <c r="Q105" s="74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75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75"/>
      <c r="AQ105" s="66"/>
      <c r="AR105" s="66"/>
      <c r="AS105" s="66"/>
      <c r="AT105" s="75"/>
      <c r="AU105" s="66"/>
      <c r="AV105" s="66"/>
      <c r="AW105" s="66"/>
      <c r="AX105" s="66"/>
      <c r="AY105" s="66"/>
      <c r="AZ105" s="75"/>
      <c r="BA105" s="66"/>
      <c r="BB105" s="75"/>
      <c r="BC105" s="66"/>
      <c r="BD105" s="66"/>
      <c r="BE105" s="66"/>
      <c r="BF105" s="75">
        <f>M105+P105-Q105</f>
        <v>599</v>
      </c>
      <c r="BG105" s="66"/>
      <c r="BH105" s="66"/>
      <c r="BI105" s="66"/>
      <c r="BJ105" s="66"/>
      <c r="BK105" s="66"/>
      <c r="BL105" s="66"/>
      <c r="BM105" s="66"/>
      <c r="BN105" s="66"/>
      <c r="BO105" s="66"/>
      <c r="BP105" s="66"/>
      <c r="BQ105" s="66"/>
      <c r="BR105" s="66"/>
      <c r="BS105" s="66"/>
      <c r="BT105" s="66"/>
      <c r="BU105" s="75"/>
      <c r="BV105" s="66"/>
      <c r="BW105" s="66"/>
      <c r="BX105" s="75"/>
      <c r="BY105" s="66"/>
      <c r="BZ105" s="75"/>
      <c r="CA105" s="66"/>
      <c r="CB105" s="75"/>
      <c r="CC105" s="66"/>
      <c r="CD105" s="66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75"/>
      <c r="CT105" s="66"/>
      <c r="CU105" s="66"/>
      <c r="CV105" s="66"/>
      <c r="CW105" s="66"/>
      <c r="CX105" s="66"/>
      <c r="CY105" s="75"/>
      <c r="CZ105" s="66"/>
      <c r="DA105" s="75"/>
      <c r="DB105" s="75"/>
      <c r="DC105" s="75"/>
      <c r="DD105" s="75"/>
      <c r="DE105" s="75"/>
      <c r="DF105" s="75"/>
      <c r="DG105" s="66"/>
      <c r="DH105" s="75"/>
      <c r="DI105" s="66"/>
      <c r="DJ105" s="66"/>
      <c r="DK105" s="66"/>
      <c r="DL105" s="66"/>
      <c r="DM105" s="66"/>
      <c r="DN105" s="76">
        <f t="shared" si="81"/>
        <v>599</v>
      </c>
      <c r="DO105" s="76">
        <f t="shared" si="82"/>
        <v>0</v>
      </c>
    </row>
    <row r="106" spans="1:119" x14ac:dyDescent="0.25">
      <c r="A106" s="80"/>
      <c r="B106" s="81"/>
      <c r="C106" s="82"/>
      <c r="D106" s="83"/>
      <c r="E106" s="83"/>
      <c r="F106" s="83"/>
      <c r="G106" s="83"/>
      <c r="H106" s="84"/>
      <c r="I106" s="81"/>
      <c r="J106" s="83"/>
      <c r="K106" s="85"/>
      <c r="L106" s="85"/>
      <c r="M106" s="86">
        <f>SUM(M105:M105)</f>
        <v>599</v>
      </c>
      <c r="N106" s="86"/>
      <c r="O106" s="85" t="s">
        <v>304</v>
      </c>
      <c r="P106" s="86"/>
      <c r="Q106" s="86"/>
      <c r="R106" s="86">
        <f t="shared" ref="R106:CC106" si="148">SUM(R105:R105)</f>
        <v>0</v>
      </c>
      <c r="S106" s="86">
        <f t="shared" si="148"/>
        <v>0</v>
      </c>
      <c r="T106" s="86">
        <f t="shared" si="148"/>
        <v>0</v>
      </c>
      <c r="U106" s="86">
        <f t="shared" si="148"/>
        <v>0</v>
      </c>
      <c r="V106" s="86">
        <f t="shared" si="148"/>
        <v>0</v>
      </c>
      <c r="W106" s="86">
        <f t="shared" si="148"/>
        <v>0</v>
      </c>
      <c r="X106" s="86">
        <f t="shared" si="148"/>
        <v>0</v>
      </c>
      <c r="Y106" s="86">
        <f t="shared" si="148"/>
        <v>0</v>
      </c>
      <c r="Z106" s="86">
        <f t="shared" si="148"/>
        <v>0</v>
      </c>
      <c r="AA106" s="86">
        <f t="shared" si="148"/>
        <v>0</v>
      </c>
      <c r="AB106" s="86">
        <f t="shared" si="148"/>
        <v>0</v>
      </c>
      <c r="AC106" s="86">
        <f t="shared" si="148"/>
        <v>0</v>
      </c>
      <c r="AD106" s="86">
        <f t="shared" si="148"/>
        <v>0</v>
      </c>
      <c r="AE106" s="86">
        <f t="shared" si="148"/>
        <v>0</v>
      </c>
      <c r="AF106" s="86">
        <f t="shared" si="148"/>
        <v>0</v>
      </c>
      <c r="AG106" s="86">
        <f t="shared" si="148"/>
        <v>0</v>
      </c>
      <c r="AH106" s="86">
        <f t="shared" si="148"/>
        <v>0</v>
      </c>
      <c r="AI106" s="86">
        <f t="shared" si="148"/>
        <v>0</v>
      </c>
      <c r="AJ106" s="86">
        <f t="shared" si="148"/>
        <v>0</v>
      </c>
      <c r="AK106" s="86">
        <f t="shared" si="148"/>
        <v>0</v>
      </c>
      <c r="AL106" s="86">
        <f t="shared" si="148"/>
        <v>0</v>
      </c>
      <c r="AM106" s="86">
        <f t="shared" si="148"/>
        <v>0</v>
      </c>
      <c r="AN106" s="86">
        <f t="shared" si="148"/>
        <v>0</v>
      </c>
      <c r="AO106" s="86">
        <f t="shared" si="148"/>
        <v>0</v>
      </c>
      <c r="AP106" s="86">
        <f t="shared" si="148"/>
        <v>0</v>
      </c>
      <c r="AQ106" s="86">
        <f t="shared" si="148"/>
        <v>0</v>
      </c>
      <c r="AR106" s="86">
        <f t="shared" si="148"/>
        <v>0</v>
      </c>
      <c r="AS106" s="86">
        <f t="shared" si="148"/>
        <v>0</v>
      </c>
      <c r="AT106" s="86">
        <f t="shared" si="148"/>
        <v>0</v>
      </c>
      <c r="AU106" s="86">
        <f t="shared" si="148"/>
        <v>0</v>
      </c>
      <c r="AV106" s="86">
        <f t="shared" si="148"/>
        <v>0</v>
      </c>
      <c r="AW106" s="86">
        <f t="shared" si="148"/>
        <v>0</v>
      </c>
      <c r="AX106" s="86">
        <f t="shared" si="148"/>
        <v>0</v>
      </c>
      <c r="AY106" s="86">
        <f t="shared" si="148"/>
        <v>0</v>
      </c>
      <c r="AZ106" s="86">
        <f t="shared" si="148"/>
        <v>0</v>
      </c>
      <c r="BA106" s="86">
        <f t="shared" si="148"/>
        <v>0</v>
      </c>
      <c r="BB106" s="86">
        <f t="shared" si="148"/>
        <v>0</v>
      </c>
      <c r="BC106" s="86">
        <f t="shared" si="148"/>
        <v>0</v>
      </c>
      <c r="BD106" s="86">
        <f t="shared" si="148"/>
        <v>0</v>
      </c>
      <c r="BE106" s="86">
        <f t="shared" si="148"/>
        <v>0</v>
      </c>
      <c r="BF106" s="86">
        <f t="shared" si="148"/>
        <v>599</v>
      </c>
      <c r="BG106" s="86">
        <f t="shared" si="148"/>
        <v>0</v>
      </c>
      <c r="BH106" s="86">
        <f t="shared" si="148"/>
        <v>0</v>
      </c>
      <c r="BI106" s="86">
        <f t="shared" si="148"/>
        <v>0</v>
      </c>
      <c r="BJ106" s="86">
        <f t="shared" si="148"/>
        <v>0</v>
      </c>
      <c r="BK106" s="86">
        <f t="shared" si="148"/>
        <v>0</v>
      </c>
      <c r="BL106" s="86">
        <f t="shared" si="148"/>
        <v>0</v>
      </c>
      <c r="BM106" s="86">
        <f t="shared" si="148"/>
        <v>0</v>
      </c>
      <c r="BN106" s="86">
        <f t="shared" si="148"/>
        <v>0</v>
      </c>
      <c r="BO106" s="86">
        <f t="shared" si="148"/>
        <v>0</v>
      </c>
      <c r="BP106" s="86">
        <f t="shared" si="148"/>
        <v>0</v>
      </c>
      <c r="BQ106" s="86">
        <f t="shared" si="148"/>
        <v>0</v>
      </c>
      <c r="BR106" s="86">
        <f t="shared" si="148"/>
        <v>0</v>
      </c>
      <c r="BS106" s="86">
        <f t="shared" si="148"/>
        <v>0</v>
      </c>
      <c r="BT106" s="86">
        <f t="shared" si="148"/>
        <v>0</v>
      </c>
      <c r="BU106" s="86">
        <f t="shared" si="148"/>
        <v>0</v>
      </c>
      <c r="BV106" s="86">
        <f t="shared" si="148"/>
        <v>0</v>
      </c>
      <c r="BW106" s="86">
        <f t="shared" si="148"/>
        <v>0</v>
      </c>
      <c r="BX106" s="86">
        <f t="shared" si="148"/>
        <v>0</v>
      </c>
      <c r="BY106" s="86">
        <f t="shared" si="148"/>
        <v>0</v>
      </c>
      <c r="BZ106" s="86">
        <f t="shared" si="148"/>
        <v>0</v>
      </c>
      <c r="CA106" s="86">
        <f t="shared" si="148"/>
        <v>0</v>
      </c>
      <c r="CB106" s="86">
        <f t="shared" si="148"/>
        <v>0</v>
      </c>
      <c r="CC106" s="86">
        <f t="shared" si="148"/>
        <v>0</v>
      </c>
      <c r="CD106" s="86">
        <f t="shared" ref="CD106:DM106" si="149">SUM(CD105:CD105)</f>
        <v>0</v>
      </c>
      <c r="CE106" s="86">
        <f t="shared" si="149"/>
        <v>0</v>
      </c>
      <c r="CF106" s="86">
        <f t="shared" si="149"/>
        <v>0</v>
      </c>
      <c r="CG106" s="86">
        <f t="shared" si="149"/>
        <v>0</v>
      </c>
      <c r="CH106" s="86">
        <f t="shared" si="149"/>
        <v>0</v>
      </c>
      <c r="CI106" s="86">
        <f t="shared" si="149"/>
        <v>0</v>
      </c>
      <c r="CJ106" s="86">
        <f t="shared" si="149"/>
        <v>0</v>
      </c>
      <c r="CK106" s="86">
        <f t="shared" si="149"/>
        <v>0</v>
      </c>
      <c r="CL106" s="86">
        <f t="shared" si="149"/>
        <v>0</v>
      </c>
      <c r="CM106" s="86">
        <f t="shared" si="149"/>
        <v>0</v>
      </c>
      <c r="CN106" s="86">
        <f t="shared" si="149"/>
        <v>0</v>
      </c>
      <c r="CO106" s="86">
        <f t="shared" si="149"/>
        <v>0</v>
      </c>
      <c r="CP106" s="86">
        <f t="shared" si="149"/>
        <v>0</v>
      </c>
      <c r="CQ106" s="86">
        <f t="shared" si="149"/>
        <v>0</v>
      </c>
      <c r="CR106" s="86">
        <f t="shared" si="149"/>
        <v>0</v>
      </c>
      <c r="CS106" s="86">
        <f t="shared" si="149"/>
        <v>0</v>
      </c>
      <c r="CT106" s="86">
        <f t="shared" si="149"/>
        <v>0</v>
      </c>
      <c r="CU106" s="86">
        <f t="shared" si="149"/>
        <v>0</v>
      </c>
      <c r="CV106" s="86">
        <f t="shared" si="149"/>
        <v>0</v>
      </c>
      <c r="CW106" s="86">
        <f t="shared" si="149"/>
        <v>0</v>
      </c>
      <c r="CX106" s="86">
        <f t="shared" si="149"/>
        <v>0</v>
      </c>
      <c r="CY106" s="86">
        <f t="shared" si="149"/>
        <v>0</v>
      </c>
      <c r="CZ106" s="86">
        <f t="shared" si="149"/>
        <v>0</v>
      </c>
      <c r="DA106" s="86">
        <f t="shared" si="149"/>
        <v>0</v>
      </c>
      <c r="DB106" s="86">
        <f t="shared" si="149"/>
        <v>0</v>
      </c>
      <c r="DC106" s="86">
        <f t="shared" si="149"/>
        <v>0</v>
      </c>
      <c r="DD106" s="86">
        <f t="shared" si="149"/>
        <v>0</v>
      </c>
      <c r="DE106" s="86">
        <f t="shared" si="149"/>
        <v>0</v>
      </c>
      <c r="DF106" s="86">
        <f t="shared" si="149"/>
        <v>0</v>
      </c>
      <c r="DG106" s="86">
        <f t="shared" si="149"/>
        <v>0</v>
      </c>
      <c r="DH106" s="86">
        <f t="shared" si="149"/>
        <v>0</v>
      </c>
      <c r="DI106" s="86">
        <f t="shared" si="149"/>
        <v>0</v>
      </c>
      <c r="DJ106" s="86">
        <f t="shared" si="149"/>
        <v>0</v>
      </c>
      <c r="DK106" s="86">
        <f t="shared" si="149"/>
        <v>0</v>
      </c>
      <c r="DL106" s="86">
        <f t="shared" si="149"/>
        <v>0</v>
      </c>
      <c r="DM106" s="86">
        <f t="shared" si="149"/>
        <v>0</v>
      </c>
      <c r="DN106" s="76">
        <f t="shared" si="81"/>
        <v>599</v>
      </c>
      <c r="DO106" s="76">
        <f t="shared" si="82"/>
        <v>0</v>
      </c>
    </row>
    <row r="107" spans="1:119" x14ac:dyDescent="0.25">
      <c r="A107" s="64">
        <v>45903</v>
      </c>
      <c r="B107" s="65">
        <v>4203</v>
      </c>
      <c r="C107" s="65">
        <v>6760</v>
      </c>
      <c r="D107" s="66" t="s">
        <v>483</v>
      </c>
      <c r="E107" s="67" t="s">
        <v>635</v>
      </c>
      <c r="F107" s="67"/>
      <c r="G107" s="67"/>
      <c r="H107" s="68" t="s">
        <v>638</v>
      </c>
      <c r="I107" s="69"/>
      <c r="J107" s="66" t="s">
        <v>636</v>
      </c>
      <c r="K107" s="70">
        <v>1</v>
      </c>
      <c r="L107" s="70">
        <v>599</v>
      </c>
      <c r="M107" s="71">
        <f t="shared" ref="M107" si="150">K107*L107</f>
        <v>599</v>
      </c>
      <c r="N107" s="66"/>
      <c r="O107" s="72" t="s">
        <v>304</v>
      </c>
      <c r="P107" s="73"/>
      <c r="Q107" s="74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75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75"/>
      <c r="AQ107" s="66"/>
      <c r="AR107" s="66"/>
      <c r="AS107" s="66"/>
      <c r="AT107" s="75"/>
      <c r="AU107" s="66"/>
      <c r="AV107" s="66"/>
      <c r="AW107" s="66"/>
      <c r="AX107" s="66"/>
      <c r="AY107" s="66"/>
      <c r="AZ107" s="75"/>
      <c r="BA107" s="66"/>
      <c r="BB107" s="75"/>
      <c r="BC107" s="66"/>
      <c r="BD107" s="66"/>
      <c r="BE107" s="66"/>
      <c r="BF107" s="75">
        <f>M107+P107-Q107</f>
        <v>599</v>
      </c>
      <c r="BG107" s="66"/>
      <c r="BH107" s="66"/>
      <c r="BI107" s="66"/>
      <c r="BJ107" s="66"/>
      <c r="BK107" s="66"/>
      <c r="BL107" s="66"/>
      <c r="BM107" s="66"/>
      <c r="BN107" s="66"/>
      <c r="BO107" s="66"/>
      <c r="BP107" s="66"/>
      <c r="BQ107" s="66"/>
      <c r="BR107" s="66"/>
      <c r="BS107" s="66"/>
      <c r="BT107" s="66"/>
      <c r="BU107" s="75"/>
      <c r="BV107" s="66"/>
      <c r="BW107" s="66"/>
      <c r="BX107" s="75"/>
      <c r="BY107" s="66"/>
      <c r="BZ107" s="75"/>
      <c r="CA107" s="66"/>
      <c r="CB107" s="75"/>
      <c r="CC107" s="66"/>
      <c r="CD107" s="66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75"/>
      <c r="CT107" s="66"/>
      <c r="CU107" s="66"/>
      <c r="CV107" s="66"/>
      <c r="CW107" s="66"/>
      <c r="CX107" s="66"/>
      <c r="CY107" s="75"/>
      <c r="CZ107" s="66"/>
      <c r="DA107" s="75"/>
      <c r="DB107" s="75"/>
      <c r="DC107" s="75"/>
      <c r="DD107" s="75"/>
      <c r="DE107" s="75"/>
      <c r="DF107" s="75"/>
      <c r="DG107" s="66"/>
      <c r="DH107" s="75"/>
      <c r="DI107" s="66"/>
      <c r="DJ107" s="66"/>
      <c r="DK107" s="66"/>
      <c r="DL107" s="66"/>
      <c r="DM107" s="66"/>
      <c r="DN107" s="76">
        <f t="shared" si="81"/>
        <v>599</v>
      </c>
      <c r="DO107" s="76">
        <f t="shared" si="82"/>
        <v>0</v>
      </c>
    </row>
    <row r="108" spans="1:119" s="136" customFormat="1" x14ac:dyDescent="0.25">
      <c r="A108" s="128"/>
      <c r="B108" s="129"/>
      <c r="C108" s="130"/>
      <c r="D108" s="131"/>
      <c r="E108" s="131"/>
      <c r="F108" s="131"/>
      <c r="G108" s="131"/>
      <c r="H108" s="132"/>
      <c r="I108" s="129"/>
      <c r="J108" s="131"/>
      <c r="K108" s="133"/>
      <c r="L108" s="133"/>
      <c r="M108" s="134">
        <f>SUM(M107:M107)</f>
        <v>599</v>
      </c>
      <c r="N108" s="134">
        <f>M108+M106</f>
        <v>1198</v>
      </c>
      <c r="O108" s="133" t="s">
        <v>304</v>
      </c>
      <c r="P108" s="134"/>
      <c r="Q108" s="134"/>
      <c r="R108" s="134">
        <f t="shared" ref="R108:CC108" si="151">SUM(R107:R107)</f>
        <v>0</v>
      </c>
      <c r="S108" s="134">
        <f t="shared" si="151"/>
        <v>0</v>
      </c>
      <c r="T108" s="134">
        <f t="shared" si="151"/>
        <v>0</v>
      </c>
      <c r="U108" s="134">
        <f t="shared" si="151"/>
        <v>0</v>
      </c>
      <c r="V108" s="134">
        <f t="shared" si="151"/>
        <v>0</v>
      </c>
      <c r="W108" s="134">
        <f t="shared" si="151"/>
        <v>0</v>
      </c>
      <c r="X108" s="134">
        <f t="shared" si="151"/>
        <v>0</v>
      </c>
      <c r="Y108" s="134">
        <f t="shared" si="151"/>
        <v>0</v>
      </c>
      <c r="Z108" s="134">
        <f t="shared" si="151"/>
        <v>0</v>
      </c>
      <c r="AA108" s="134">
        <f t="shared" si="151"/>
        <v>0</v>
      </c>
      <c r="AB108" s="134">
        <f t="shared" si="151"/>
        <v>0</v>
      </c>
      <c r="AC108" s="134">
        <f t="shared" si="151"/>
        <v>0</v>
      </c>
      <c r="AD108" s="134">
        <f t="shared" si="151"/>
        <v>0</v>
      </c>
      <c r="AE108" s="134">
        <f t="shared" si="151"/>
        <v>0</v>
      </c>
      <c r="AF108" s="134">
        <f t="shared" si="151"/>
        <v>0</v>
      </c>
      <c r="AG108" s="134">
        <f t="shared" si="151"/>
        <v>0</v>
      </c>
      <c r="AH108" s="134">
        <f t="shared" si="151"/>
        <v>0</v>
      </c>
      <c r="AI108" s="134">
        <f t="shared" si="151"/>
        <v>0</v>
      </c>
      <c r="AJ108" s="134">
        <f t="shared" si="151"/>
        <v>0</v>
      </c>
      <c r="AK108" s="134">
        <f t="shared" si="151"/>
        <v>0</v>
      </c>
      <c r="AL108" s="134">
        <f t="shared" si="151"/>
        <v>0</v>
      </c>
      <c r="AM108" s="134">
        <f t="shared" si="151"/>
        <v>0</v>
      </c>
      <c r="AN108" s="134">
        <f t="shared" si="151"/>
        <v>0</v>
      </c>
      <c r="AO108" s="134">
        <f t="shared" si="151"/>
        <v>0</v>
      </c>
      <c r="AP108" s="134">
        <f t="shared" si="151"/>
        <v>0</v>
      </c>
      <c r="AQ108" s="134">
        <f t="shared" si="151"/>
        <v>0</v>
      </c>
      <c r="AR108" s="134">
        <f t="shared" si="151"/>
        <v>0</v>
      </c>
      <c r="AS108" s="134">
        <f t="shared" si="151"/>
        <v>0</v>
      </c>
      <c r="AT108" s="134">
        <f t="shared" si="151"/>
        <v>0</v>
      </c>
      <c r="AU108" s="134">
        <f t="shared" si="151"/>
        <v>0</v>
      </c>
      <c r="AV108" s="134">
        <f t="shared" si="151"/>
        <v>0</v>
      </c>
      <c r="AW108" s="134">
        <f t="shared" si="151"/>
        <v>0</v>
      </c>
      <c r="AX108" s="134">
        <f t="shared" si="151"/>
        <v>0</v>
      </c>
      <c r="AY108" s="134">
        <f t="shared" si="151"/>
        <v>0</v>
      </c>
      <c r="AZ108" s="134">
        <f t="shared" si="151"/>
        <v>0</v>
      </c>
      <c r="BA108" s="134">
        <f t="shared" si="151"/>
        <v>0</v>
      </c>
      <c r="BB108" s="134">
        <f t="shared" si="151"/>
        <v>0</v>
      </c>
      <c r="BC108" s="134">
        <f t="shared" si="151"/>
        <v>0</v>
      </c>
      <c r="BD108" s="134">
        <f t="shared" si="151"/>
        <v>0</v>
      </c>
      <c r="BE108" s="134">
        <f t="shared" si="151"/>
        <v>0</v>
      </c>
      <c r="BF108" s="134">
        <f t="shared" si="151"/>
        <v>599</v>
      </c>
      <c r="BG108" s="134">
        <f t="shared" si="151"/>
        <v>0</v>
      </c>
      <c r="BH108" s="134">
        <f t="shared" si="151"/>
        <v>0</v>
      </c>
      <c r="BI108" s="134">
        <f t="shared" si="151"/>
        <v>0</v>
      </c>
      <c r="BJ108" s="134">
        <f t="shared" si="151"/>
        <v>0</v>
      </c>
      <c r="BK108" s="134">
        <f t="shared" si="151"/>
        <v>0</v>
      </c>
      <c r="BL108" s="134">
        <f t="shared" si="151"/>
        <v>0</v>
      </c>
      <c r="BM108" s="134">
        <f t="shared" si="151"/>
        <v>0</v>
      </c>
      <c r="BN108" s="134">
        <f t="shared" si="151"/>
        <v>0</v>
      </c>
      <c r="BO108" s="134">
        <f t="shared" si="151"/>
        <v>0</v>
      </c>
      <c r="BP108" s="134">
        <f t="shared" si="151"/>
        <v>0</v>
      </c>
      <c r="BQ108" s="134">
        <f t="shared" si="151"/>
        <v>0</v>
      </c>
      <c r="BR108" s="134">
        <f t="shared" si="151"/>
        <v>0</v>
      </c>
      <c r="BS108" s="134">
        <f t="shared" si="151"/>
        <v>0</v>
      </c>
      <c r="BT108" s="134">
        <f t="shared" si="151"/>
        <v>0</v>
      </c>
      <c r="BU108" s="134">
        <f t="shared" si="151"/>
        <v>0</v>
      </c>
      <c r="BV108" s="134">
        <f t="shared" si="151"/>
        <v>0</v>
      </c>
      <c r="BW108" s="134">
        <f t="shared" si="151"/>
        <v>0</v>
      </c>
      <c r="BX108" s="134">
        <f t="shared" si="151"/>
        <v>0</v>
      </c>
      <c r="BY108" s="134">
        <f t="shared" si="151"/>
        <v>0</v>
      </c>
      <c r="BZ108" s="134">
        <f t="shared" si="151"/>
        <v>0</v>
      </c>
      <c r="CA108" s="134">
        <f t="shared" si="151"/>
        <v>0</v>
      </c>
      <c r="CB108" s="134">
        <f t="shared" si="151"/>
        <v>0</v>
      </c>
      <c r="CC108" s="134">
        <f t="shared" si="151"/>
        <v>0</v>
      </c>
      <c r="CD108" s="134">
        <f t="shared" ref="CD108:DM108" si="152">SUM(CD107:CD107)</f>
        <v>0</v>
      </c>
      <c r="CE108" s="134">
        <f t="shared" si="152"/>
        <v>0</v>
      </c>
      <c r="CF108" s="134">
        <f t="shared" si="152"/>
        <v>0</v>
      </c>
      <c r="CG108" s="134">
        <f t="shared" si="152"/>
        <v>0</v>
      </c>
      <c r="CH108" s="134">
        <f t="shared" si="152"/>
        <v>0</v>
      </c>
      <c r="CI108" s="134">
        <f t="shared" si="152"/>
        <v>0</v>
      </c>
      <c r="CJ108" s="134">
        <f t="shared" si="152"/>
        <v>0</v>
      </c>
      <c r="CK108" s="134">
        <f t="shared" si="152"/>
        <v>0</v>
      </c>
      <c r="CL108" s="134">
        <f t="shared" si="152"/>
        <v>0</v>
      </c>
      <c r="CM108" s="134">
        <f t="shared" si="152"/>
        <v>0</v>
      </c>
      <c r="CN108" s="134">
        <f t="shared" si="152"/>
        <v>0</v>
      </c>
      <c r="CO108" s="134">
        <f t="shared" si="152"/>
        <v>0</v>
      </c>
      <c r="CP108" s="134">
        <f t="shared" si="152"/>
        <v>0</v>
      </c>
      <c r="CQ108" s="134">
        <f t="shared" si="152"/>
        <v>0</v>
      </c>
      <c r="CR108" s="134">
        <f t="shared" si="152"/>
        <v>0</v>
      </c>
      <c r="CS108" s="134">
        <f t="shared" si="152"/>
        <v>0</v>
      </c>
      <c r="CT108" s="134">
        <f t="shared" si="152"/>
        <v>0</v>
      </c>
      <c r="CU108" s="134">
        <f t="shared" si="152"/>
        <v>0</v>
      </c>
      <c r="CV108" s="134">
        <f t="shared" si="152"/>
        <v>0</v>
      </c>
      <c r="CW108" s="134">
        <f t="shared" si="152"/>
        <v>0</v>
      </c>
      <c r="CX108" s="134">
        <f t="shared" si="152"/>
        <v>0</v>
      </c>
      <c r="CY108" s="134">
        <f t="shared" si="152"/>
        <v>0</v>
      </c>
      <c r="CZ108" s="134">
        <f t="shared" si="152"/>
        <v>0</v>
      </c>
      <c r="DA108" s="134">
        <f t="shared" si="152"/>
        <v>0</v>
      </c>
      <c r="DB108" s="134">
        <f t="shared" si="152"/>
        <v>0</v>
      </c>
      <c r="DC108" s="134">
        <f t="shared" si="152"/>
        <v>0</v>
      </c>
      <c r="DD108" s="134">
        <f t="shared" si="152"/>
        <v>0</v>
      </c>
      <c r="DE108" s="134">
        <f t="shared" si="152"/>
        <v>0</v>
      </c>
      <c r="DF108" s="134">
        <f t="shared" si="152"/>
        <v>0</v>
      </c>
      <c r="DG108" s="134">
        <f t="shared" si="152"/>
        <v>0</v>
      </c>
      <c r="DH108" s="134">
        <f t="shared" si="152"/>
        <v>0</v>
      </c>
      <c r="DI108" s="134">
        <f t="shared" si="152"/>
        <v>0</v>
      </c>
      <c r="DJ108" s="134">
        <f t="shared" si="152"/>
        <v>0</v>
      </c>
      <c r="DK108" s="134">
        <f t="shared" si="152"/>
        <v>0</v>
      </c>
      <c r="DL108" s="134">
        <f t="shared" si="152"/>
        <v>0</v>
      </c>
      <c r="DM108" s="134">
        <f t="shared" si="152"/>
        <v>0</v>
      </c>
      <c r="DN108" s="135">
        <f t="shared" si="81"/>
        <v>599</v>
      </c>
      <c r="DO108" s="135">
        <f t="shared" si="82"/>
        <v>0</v>
      </c>
    </row>
    <row r="109" spans="1:119" x14ac:dyDescent="0.25">
      <c r="A109" s="64">
        <v>45904</v>
      </c>
      <c r="B109" s="65">
        <v>4205</v>
      </c>
      <c r="C109" s="65">
        <v>6761</v>
      </c>
      <c r="D109" s="66" t="s">
        <v>483</v>
      </c>
      <c r="E109" s="67" t="s">
        <v>639</v>
      </c>
      <c r="F109" s="67"/>
      <c r="G109" s="67" t="s">
        <v>491</v>
      </c>
      <c r="H109" s="68" t="s">
        <v>492</v>
      </c>
      <c r="I109" s="69" t="s">
        <v>640</v>
      </c>
      <c r="J109" s="66" t="s">
        <v>641</v>
      </c>
      <c r="K109" s="70">
        <v>20</v>
      </c>
      <c r="L109" s="70">
        <v>370</v>
      </c>
      <c r="M109" s="71">
        <f t="shared" ref="M109" si="153">K109*L109</f>
        <v>7400</v>
      </c>
      <c r="N109" s="66"/>
      <c r="O109" s="72" t="s">
        <v>148</v>
      </c>
      <c r="P109" s="73">
        <f t="shared" ref="P109" si="154">M109/1.12*0.01</f>
        <v>66.071428571428569</v>
      </c>
      <c r="Q109" s="74">
        <f t="shared" ref="Q109" si="155">M109/1.12*0.12</f>
        <v>792.85714285714278</v>
      </c>
      <c r="R109" s="75">
        <f t="shared" ref="R109" si="156">M109+P109-Q109</f>
        <v>6673.2142857142853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75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75"/>
      <c r="AQ109" s="66"/>
      <c r="AR109" s="66"/>
      <c r="AS109" s="66"/>
      <c r="AT109" s="75"/>
      <c r="AU109" s="66"/>
      <c r="AV109" s="66"/>
      <c r="AW109" s="66"/>
      <c r="AX109" s="66"/>
      <c r="AY109" s="66"/>
      <c r="AZ109" s="75"/>
      <c r="BA109" s="66"/>
      <c r="BB109" s="75"/>
      <c r="BC109" s="66"/>
      <c r="BD109" s="66"/>
      <c r="BE109" s="66"/>
      <c r="BF109" s="66"/>
      <c r="BG109" s="66"/>
      <c r="BH109" s="66"/>
      <c r="BI109" s="66"/>
      <c r="BJ109" s="66"/>
      <c r="BK109" s="66"/>
      <c r="BL109" s="66"/>
      <c r="BM109" s="66"/>
      <c r="BN109" s="66"/>
      <c r="BO109" s="66"/>
      <c r="BP109" s="66"/>
      <c r="BQ109" s="66"/>
      <c r="BR109" s="66"/>
      <c r="BS109" s="66"/>
      <c r="BT109" s="66"/>
      <c r="BU109" s="75"/>
      <c r="BV109" s="66"/>
      <c r="BW109" s="66"/>
      <c r="BX109" s="75"/>
      <c r="BY109" s="66"/>
      <c r="BZ109" s="75"/>
      <c r="CA109" s="66"/>
      <c r="CB109" s="75"/>
      <c r="CC109" s="66"/>
      <c r="CD109" s="66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75"/>
      <c r="CT109" s="66"/>
      <c r="CU109" s="66"/>
      <c r="CV109" s="66"/>
      <c r="CW109" s="66"/>
      <c r="CX109" s="66"/>
      <c r="CY109" s="75"/>
      <c r="CZ109" s="66"/>
      <c r="DA109" s="75"/>
      <c r="DB109" s="75"/>
      <c r="DC109" s="75"/>
      <c r="DD109" s="75"/>
      <c r="DE109" s="75"/>
      <c r="DF109" s="75"/>
      <c r="DG109" s="66"/>
      <c r="DH109" s="75"/>
      <c r="DI109" s="66"/>
      <c r="DJ109" s="66"/>
      <c r="DK109" s="66"/>
      <c r="DL109" s="66"/>
      <c r="DM109" s="66"/>
      <c r="DN109" s="76">
        <f t="shared" si="81"/>
        <v>7400</v>
      </c>
      <c r="DO109" s="76">
        <f t="shared" si="82"/>
        <v>0</v>
      </c>
    </row>
    <row r="110" spans="1:119" s="136" customFormat="1" x14ac:dyDescent="0.25">
      <c r="A110" s="128"/>
      <c r="B110" s="129"/>
      <c r="C110" s="130"/>
      <c r="D110" s="131"/>
      <c r="E110" s="131"/>
      <c r="F110" s="131"/>
      <c r="G110" s="131"/>
      <c r="H110" s="132"/>
      <c r="I110" s="129"/>
      <c r="J110" s="131"/>
      <c r="K110" s="133"/>
      <c r="L110" s="133"/>
      <c r="M110" s="134">
        <f>SUM(M109:M109)</f>
        <v>7400</v>
      </c>
      <c r="N110" s="134">
        <f>M110</f>
        <v>7400</v>
      </c>
      <c r="O110" s="133" t="s">
        <v>148</v>
      </c>
      <c r="P110" s="134">
        <f t="shared" ref="P110:CA110" si="157">SUM(P109:P109)</f>
        <v>66.071428571428569</v>
      </c>
      <c r="Q110" s="134">
        <f t="shared" si="157"/>
        <v>792.85714285714278</v>
      </c>
      <c r="R110" s="134">
        <f t="shared" si="157"/>
        <v>6673.2142857142853</v>
      </c>
      <c r="S110" s="134">
        <f t="shared" si="157"/>
        <v>0</v>
      </c>
      <c r="T110" s="134">
        <f t="shared" si="157"/>
        <v>0</v>
      </c>
      <c r="U110" s="134">
        <f t="shared" si="157"/>
        <v>0</v>
      </c>
      <c r="V110" s="134">
        <f t="shared" si="157"/>
        <v>0</v>
      </c>
      <c r="W110" s="134">
        <f t="shared" si="157"/>
        <v>0</v>
      </c>
      <c r="X110" s="134">
        <f t="shared" si="157"/>
        <v>0</v>
      </c>
      <c r="Y110" s="134">
        <f t="shared" si="157"/>
        <v>0</v>
      </c>
      <c r="Z110" s="134">
        <f t="shared" si="157"/>
        <v>0</v>
      </c>
      <c r="AA110" s="134">
        <f t="shared" si="157"/>
        <v>0</v>
      </c>
      <c r="AB110" s="134">
        <f t="shared" si="157"/>
        <v>0</v>
      </c>
      <c r="AC110" s="134">
        <f t="shared" si="157"/>
        <v>0</v>
      </c>
      <c r="AD110" s="134">
        <f t="shared" si="157"/>
        <v>0</v>
      </c>
      <c r="AE110" s="134">
        <f t="shared" si="157"/>
        <v>0</v>
      </c>
      <c r="AF110" s="134">
        <f t="shared" si="157"/>
        <v>0</v>
      </c>
      <c r="AG110" s="134">
        <f t="shared" si="157"/>
        <v>0</v>
      </c>
      <c r="AH110" s="134">
        <f t="shared" si="157"/>
        <v>0</v>
      </c>
      <c r="AI110" s="134">
        <f t="shared" si="157"/>
        <v>0</v>
      </c>
      <c r="AJ110" s="134">
        <f t="shared" si="157"/>
        <v>0</v>
      </c>
      <c r="AK110" s="134">
        <f t="shared" si="157"/>
        <v>0</v>
      </c>
      <c r="AL110" s="134">
        <f t="shared" si="157"/>
        <v>0</v>
      </c>
      <c r="AM110" s="134">
        <f t="shared" si="157"/>
        <v>0</v>
      </c>
      <c r="AN110" s="134">
        <f t="shared" si="157"/>
        <v>0</v>
      </c>
      <c r="AO110" s="134">
        <f t="shared" si="157"/>
        <v>0</v>
      </c>
      <c r="AP110" s="134">
        <f t="shared" si="157"/>
        <v>0</v>
      </c>
      <c r="AQ110" s="134">
        <f t="shared" si="157"/>
        <v>0</v>
      </c>
      <c r="AR110" s="134">
        <f t="shared" si="157"/>
        <v>0</v>
      </c>
      <c r="AS110" s="134">
        <f t="shared" si="157"/>
        <v>0</v>
      </c>
      <c r="AT110" s="134">
        <f t="shared" si="157"/>
        <v>0</v>
      </c>
      <c r="AU110" s="134">
        <f t="shared" si="157"/>
        <v>0</v>
      </c>
      <c r="AV110" s="134">
        <f t="shared" si="157"/>
        <v>0</v>
      </c>
      <c r="AW110" s="134">
        <f t="shared" si="157"/>
        <v>0</v>
      </c>
      <c r="AX110" s="134">
        <f t="shared" si="157"/>
        <v>0</v>
      </c>
      <c r="AY110" s="134">
        <f t="shared" si="157"/>
        <v>0</v>
      </c>
      <c r="AZ110" s="134">
        <f t="shared" si="157"/>
        <v>0</v>
      </c>
      <c r="BA110" s="134">
        <f t="shared" si="157"/>
        <v>0</v>
      </c>
      <c r="BB110" s="134">
        <f t="shared" si="157"/>
        <v>0</v>
      </c>
      <c r="BC110" s="134">
        <f t="shared" si="157"/>
        <v>0</v>
      </c>
      <c r="BD110" s="134">
        <f t="shared" si="157"/>
        <v>0</v>
      </c>
      <c r="BE110" s="134">
        <f t="shared" si="157"/>
        <v>0</v>
      </c>
      <c r="BF110" s="134">
        <f t="shared" si="157"/>
        <v>0</v>
      </c>
      <c r="BG110" s="134">
        <f t="shared" si="157"/>
        <v>0</v>
      </c>
      <c r="BH110" s="134">
        <f t="shared" si="157"/>
        <v>0</v>
      </c>
      <c r="BI110" s="134">
        <f t="shared" si="157"/>
        <v>0</v>
      </c>
      <c r="BJ110" s="134">
        <f t="shared" si="157"/>
        <v>0</v>
      </c>
      <c r="BK110" s="134">
        <f t="shared" si="157"/>
        <v>0</v>
      </c>
      <c r="BL110" s="134">
        <f t="shared" si="157"/>
        <v>0</v>
      </c>
      <c r="BM110" s="134">
        <f t="shared" si="157"/>
        <v>0</v>
      </c>
      <c r="BN110" s="134">
        <f t="shared" si="157"/>
        <v>0</v>
      </c>
      <c r="BO110" s="134">
        <f t="shared" si="157"/>
        <v>0</v>
      </c>
      <c r="BP110" s="134">
        <f t="shared" si="157"/>
        <v>0</v>
      </c>
      <c r="BQ110" s="134">
        <f t="shared" si="157"/>
        <v>0</v>
      </c>
      <c r="BR110" s="134">
        <f t="shared" si="157"/>
        <v>0</v>
      </c>
      <c r="BS110" s="134">
        <f t="shared" si="157"/>
        <v>0</v>
      </c>
      <c r="BT110" s="134">
        <f t="shared" si="157"/>
        <v>0</v>
      </c>
      <c r="BU110" s="134">
        <f t="shared" si="157"/>
        <v>0</v>
      </c>
      <c r="BV110" s="134">
        <f t="shared" si="157"/>
        <v>0</v>
      </c>
      <c r="BW110" s="134">
        <f t="shared" si="157"/>
        <v>0</v>
      </c>
      <c r="BX110" s="134">
        <f t="shared" si="157"/>
        <v>0</v>
      </c>
      <c r="BY110" s="134">
        <f t="shared" si="157"/>
        <v>0</v>
      </c>
      <c r="BZ110" s="134">
        <f t="shared" si="157"/>
        <v>0</v>
      </c>
      <c r="CA110" s="134">
        <f t="shared" si="157"/>
        <v>0</v>
      </c>
      <c r="CB110" s="134">
        <f t="shared" ref="CB110:DM110" si="158">SUM(CB109:CB109)</f>
        <v>0</v>
      </c>
      <c r="CC110" s="134">
        <f t="shared" si="158"/>
        <v>0</v>
      </c>
      <c r="CD110" s="134">
        <f t="shared" si="158"/>
        <v>0</v>
      </c>
      <c r="CE110" s="134">
        <f t="shared" si="158"/>
        <v>0</v>
      </c>
      <c r="CF110" s="134">
        <f t="shared" si="158"/>
        <v>0</v>
      </c>
      <c r="CG110" s="134">
        <f t="shared" si="158"/>
        <v>0</v>
      </c>
      <c r="CH110" s="134">
        <f t="shared" si="158"/>
        <v>0</v>
      </c>
      <c r="CI110" s="134">
        <f t="shared" si="158"/>
        <v>0</v>
      </c>
      <c r="CJ110" s="134">
        <f t="shared" si="158"/>
        <v>0</v>
      </c>
      <c r="CK110" s="134">
        <f t="shared" si="158"/>
        <v>0</v>
      </c>
      <c r="CL110" s="134">
        <f t="shared" si="158"/>
        <v>0</v>
      </c>
      <c r="CM110" s="134">
        <f t="shared" si="158"/>
        <v>0</v>
      </c>
      <c r="CN110" s="134">
        <f t="shared" si="158"/>
        <v>0</v>
      </c>
      <c r="CO110" s="134">
        <f t="shared" si="158"/>
        <v>0</v>
      </c>
      <c r="CP110" s="134">
        <f t="shared" si="158"/>
        <v>0</v>
      </c>
      <c r="CQ110" s="134">
        <f t="shared" si="158"/>
        <v>0</v>
      </c>
      <c r="CR110" s="134">
        <f t="shared" si="158"/>
        <v>0</v>
      </c>
      <c r="CS110" s="134">
        <f t="shared" si="158"/>
        <v>0</v>
      </c>
      <c r="CT110" s="134">
        <f t="shared" si="158"/>
        <v>0</v>
      </c>
      <c r="CU110" s="134">
        <f t="shared" si="158"/>
        <v>0</v>
      </c>
      <c r="CV110" s="134">
        <f t="shared" si="158"/>
        <v>0</v>
      </c>
      <c r="CW110" s="134">
        <f t="shared" si="158"/>
        <v>0</v>
      </c>
      <c r="CX110" s="134">
        <f t="shared" si="158"/>
        <v>0</v>
      </c>
      <c r="CY110" s="134">
        <f t="shared" si="158"/>
        <v>0</v>
      </c>
      <c r="CZ110" s="134">
        <f t="shared" si="158"/>
        <v>0</v>
      </c>
      <c r="DA110" s="134">
        <f t="shared" si="158"/>
        <v>0</v>
      </c>
      <c r="DB110" s="134">
        <f t="shared" si="158"/>
        <v>0</v>
      </c>
      <c r="DC110" s="134">
        <f t="shared" si="158"/>
        <v>0</v>
      </c>
      <c r="DD110" s="134">
        <f t="shared" si="158"/>
        <v>0</v>
      </c>
      <c r="DE110" s="134">
        <f t="shared" si="158"/>
        <v>0</v>
      </c>
      <c r="DF110" s="134">
        <f t="shared" si="158"/>
        <v>0</v>
      </c>
      <c r="DG110" s="134">
        <f t="shared" si="158"/>
        <v>0</v>
      </c>
      <c r="DH110" s="134">
        <f t="shared" si="158"/>
        <v>0</v>
      </c>
      <c r="DI110" s="134">
        <f t="shared" si="158"/>
        <v>0</v>
      </c>
      <c r="DJ110" s="134">
        <f t="shared" si="158"/>
        <v>0</v>
      </c>
      <c r="DK110" s="134">
        <f t="shared" si="158"/>
        <v>0</v>
      </c>
      <c r="DL110" s="134">
        <f t="shared" si="158"/>
        <v>0</v>
      </c>
      <c r="DM110" s="134">
        <f t="shared" si="158"/>
        <v>0</v>
      </c>
      <c r="DN110" s="135">
        <f t="shared" si="81"/>
        <v>7400</v>
      </c>
      <c r="DO110" s="135">
        <f t="shared" si="82"/>
        <v>0</v>
      </c>
    </row>
    <row r="111" spans="1:119" x14ac:dyDescent="0.25">
      <c r="A111" s="64">
        <v>45902</v>
      </c>
      <c r="B111" s="65">
        <v>4206</v>
      </c>
      <c r="C111" s="65">
        <v>6762</v>
      </c>
      <c r="D111" s="66" t="s">
        <v>483</v>
      </c>
      <c r="E111" s="67" t="s">
        <v>642</v>
      </c>
      <c r="F111" s="67"/>
      <c r="G111" s="67"/>
      <c r="H111" s="68"/>
      <c r="I111" s="69" t="s">
        <v>643</v>
      </c>
      <c r="J111" s="66" t="s">
        <v>644</v>
      </c>
      <c r="K111" s="70">
        <v>1</v>
      </c>
      <c r="L111" s="70">
        <v>360</v>
      </c>
      <c r="M111" s="71">
        <f t="shared" ref="M111" si="159">K111*L111</f>
        <v>360</v>
      </c>
      <c r="N111" s="66"/>
      <c r="O111" s="72" t="s">
        <v>304</v>
      </c>
      <c r="P111" s="73"/>
      <c r="Q111" s="74"/>
      <c r="R111" s="75">
        <f t="shared" ref="R111" si="160">M111+P111-Q111</f>
        <v>360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75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75"/>
      <c r="AQ111" s="66"/>
      <c r="AR111" s="66"/>
      <c r="AS111" s="66"/>
      <c r="AT111" s="75"/>
      <c r="AU111" s="66"/>
      <c r="AV111" s="66"/>
      <c r="AW111" s="66"/>
      <c r="AX111" s="66"/>
      <c r="AY111" s="66"/>
      <c r="AZ111" s="75"/>
      <c r="BA111" s="66"/>
      <c r="BB111" s="75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75"/>
      <c r="BV111" s="66"/>
      <c r="BW111" s="66"/>
      <c r="BX111" s="75"/>
      <c r="BY111" s="66"/>
      <c r="BZ111" s="75"/>
      <c r="CA111" s="66"/>
      <c r="CB111" s="75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75"/>
      <c r="CT111" s="66"/>
      <c r="CU111" s="66"/>
      <c r="CV111" s="66"/>
      <c r="CW111" s="66"/>
      <c r="CX111" s="66"/>
      <c r="CY111" s="75"/>
      <c r="CZ111" s="66"/>
      <c r="DA111" s="75"/>
      <c r="DB111" s="75"/>
      <c r="DC111" s="75"/>
      <c r="DD111" s="75"/>
      <c r="DE111" s="75"/>
      <c r="DF111" s="75"/>
      <c r="DG111" s="66"/>
      <c r="DH111" s="75"/>
      <c r="DI111" s="66"/>
      <c r="DJ111" s="66"/>
      <c r="DK111" s="66"/>
      <c r="DL111" s="66"/>
      <c r="DM111" s="66"/>
      <c r="DN111" s="76">
        <f t="shared" si="81"/>
        <v>360</v>
      </c>
      <c r="DO111" s="76">
        <f t="shared" si="82"/>
        <v>0</v>
      </c>
    </row>
    <row r="112" spans="1:119" x14ac:dyDescent="0.25">
      <c r="A112" s="80"/>
      <c r="B112" s="81"/>
      <c r="C112" s="82"/>
      <c r="D112" s="83"/>
      <c r="E112" s="83"/>
      <c r="F112" s="83"/>
      <c r="G112" s="83"/>
      <c r="H112" s="84"/>
      <c r="I112" s="81"/>
      <c r="J112" s="83"/>
      <c r="K112" s="85"/>
      <c r="L112" s="85"/>
      <c r="M112" s="86">
        <f>SUM(M111:M111)</f>
        <v>360</v>
      </c>
      <c r="N112" s="86"/>
      <c r="O112" s="85" t="s">
        <v>304</v>
      </c>
      <c r="P112" s="86"/>
      <c r="Q112" s="86"/>
      <c r="R112" s="86">
        <f t="shared" ref="R112:CC112" si="161">SUM(R111:R111)</f>
        <v>360</v>
      </c>
      <c r="S112" s="86">
        <f t="shared" si="161"/>
        <v>0</v>
      </c>
      <c r="T112" s="86">
        <f t="shared" si="161"/>
        <v>0</v>
      </c>
      <c r="U112" s="86">
        <f t="shared" si="161"/>
        <v>0</v>
      </c>
      <c r="V112" s="86">
        <f t="shared" si="161"/>
        <v>0</v>
      </c>
      <c r="W112" s="86">
        <f t="shared" si="161"/>
        <v>0</v>
      </c>
      <c r="X112" s="86">
        <f t="shared" si="161"/>
        <v>0</v>
      </c>
      <c r="Y112" s="86">
        <f t="shared" si="161"/>
        <v>0</v>
      </c>
      <c r="Z112" s="86">
        <f t="shared" si="161"/>
        <v>0</v>
      </c>
      <c r="AA112" s="86">
        <f t="shared" si="161"/>
        <v>0</v>
      </c>
      <c r="AB112" s="86">
        <f t="shared" si="161"/>
        <v>0</v>
      </c>
      <c r="AC112" s="86">
        <f t="shared" si="161"/>
        <v>0</v>
      </c>
      <c r="AD112" s="86">
        <f t="shared" si="161"/>
        <v>0</v>
      </c>
      <c r="AE112" s="86">
        <f t="shared" si="161"/>
        <v>0</v>
      </c>
      <c r="AF112" s="86">
        <f t="shared" si="161"/>
        <v>0</v>
      </c>
      <c r="AG112" s="86">
        <f t="shared" si="161"/>
        <v>0</v>
      </c>
      <c r="AH112" s="86">
        <f t="shared" si="161"/>
        <v>0</v>
      </c>
      <c r="AI112" s="86">
        <f t="shared" si="161"/>
        <v>0</v>
      </c>
      <c r="AJ112" s="86">
        <f t="shared" si="161"/>
        <v>0</v>
      </c>
      <c r="AK112" s="86">
        <f t="shared" si="161"/>
        <v>0</v>
      </c>
      <c r="AL112" s="86">
        <f t="shared" si="161"/>
        <v>0</v>
      </c>
      <c r="AM112" s="86">
        <f t="shared" si="161"/>
        <v>0</v>
      </c>
      <c r="AN112" s="86">
        <f t="shared" si="161"/>
        <v>0</v>
      </c>
      <c r="AO112" s="86">
        <f t="shared" si="161"/>
        <v>0</v>
      </c>
      <c r="AP112" s="86">
        <f t="shared" si="161"/>
        <v>0</v>
      </c>
      <c r="AQ112" s="86">
        <f t="shared" si="161"/>
        <v>0</v>
      </c>
      <c r="AR112" s="86">
        <f t="shared" si="161"/>
        <v>0</v>
      </c>
      <c r="AS112" s="86">
        <f t="shared" si="161"/>
        <v>0</v>
      </c>
      <c r="AT112" s="86">
        <f t="shared" si="161"/>
        <v>0</v>
      </c>
      <c r="AU112" s="86">
        <f t="shared" si="161"/>
        <v>0</v>
      </c>
      <c r="AV112" s="86">
        <f t="shared" si="161"/>
        <v>0</v>
      </c>
      <c r="AW112" s="86">
        <f t="shared" si="161"/>
        <v>0</v>
      </c>
      <c r="AX112" s="86">
        <f t="shared" si="161"/>
        <v>0</v>
      </c>
      <c r="AY112" s="86">
        <f t="shared" si="161"/>
        <v>0</v>
      </c>
      <c r="AZ112" s="86">
        <f t="shared" si="161"/>
        <v>0</v>
      </c>
      <c r="BA112" s="86">
        <f t="shared" si="161"/>
        <v>0</v>
      </c>
      <c r="BB112" s="86">
        <f t="shared" si="161"/>
        <v>0</v>
      </c>
      <c r="BC112" s="86">
        <f t="shared" si="161"/>
        <v>0</v>
      </c>
      <c r="BD112" s="86">
        <f t="shared" si="161"/>
        <v>0</v>
      </c>
      <c r="BE112" s="86">
        <f t="shared" si="161"/>
        <v>0</v>
      </c>
      <c r="BF112" s="86">
        <f t="shared" si="161"/>
        <v>0</v>
      </c>
      <c r="BG112" s="86">
        <f t="shared" si="161"/>
        <v>0</v>
      </c>
      <c r="BH112" s="86">
        <f t="shared" si="161"/>
        <v>0</v>
      </c>
      <c r="BI112" s="86">
        <f t="shared" si="161"/>
        <v>0</v>
      </c>
      <c r="BJ112" s="86">
        <f t="shared" si="161"/>
        <v>0</v>
      </c>
      <c r="BK112" s="86">
        <f t="shared" si="161"/>
        <v>0</v>
      </c>
      <c r="BL112" s="86">
        <f t="shared" si="161"/>
        <v>0</v>
      </c>
      <c r="BM112" s="86">
        <f t="shared" si="161"/>
        <v>0</v>
      </c>
      <c r="BN112" s="86">
        <f t="shared" si="161"/>
        <v>0</v>
      </c>
      <c r="BO112" s="86">
        <f t="shared" si="161"/>
        <v>0</v>
      </c>
      <c r="BP112" s="86">
        <f t="shared" si="161"/>
        <v>0</v>
      </c>
      <c r="BQ112" s="86">
        <f t="shared" si="161"/>
        <v>0</v>
      </c>
      <c r="BR112" s="86">
        <f t="shared" si="161"/>
        <v>0</v>
      </c>
      <c r="BS112" s="86">
        <f t="shared" si="161"/>
        <v>0</v>
      </c>
      <c r="BT112" s="86">
        <f t="shared" si="161"/>
        <v>0</v>
      </c>
      <c r="BU112" s="86">
        <f t="shared" si="161"/>
        <v>0</v>
      </c>
      <c r="BV112" s="86">
        <f t="shared" si="161"/>
        <v>0</v>
      </c>
      <c r="BW112" s="86">
        <f t="shared" si="161"/>
        <v>0</v>
      </c>
      <c r="BX112" s="86">
        <f t="shared" si="161"/>
        <v>0</v>
      </c>
      <c r="BY112" s="86">
        <f t="shared" si="161"/>
        <v>0</v>
      </c>
      <c r="BZ112" s="86">
        <f t="shared" si="161"/>
        <v>0</v>
      </c>
      <c r="CA112" s="86">
        <f t="shared" si="161"/>
        <v>0</v>
      </c>
      <c r="CB112" s="86">
        <f t="shared" si="161"/>
        <v>0</v>
      </c>
      <c r="CC112" s="86">
        <f t="shared" si="161"/>
        <v>0</v>
      </c>
      <c r="CD112" s="86">
        <f t="shared" ref="CD112:DM112" si="162">SUM(CD111:CD111)</f>
        <v>0</v>
      </c>
      <c r="CE112" s="86">
        <f t="shared" si="162"/>
        <v>0</v>
      </c>
      <c r="CF112" s="86">
        <f t="shared" si="162"/>
        <v>0</v>
      </c>
      <c r="CG112" s="86">
        <f t="shared" si="162"/>
        <v>0</v>
      </c>
      <c r="CH112" s="86">
        <f t="shared" si="162"/>
        <v>0</v>
      </c>
      <c r="CI112" s="86">
        <f t="shared" si="162"/>
        <v>0</v>
      </c>
      <c r="CJ112" s="86">
        <f t="shared" si="162"/>
        <v>0</v>
      </c>
      <c r="CK112" s="86">
        <f t="shared" si="162"/>
        <v>0</v>
      </c>
      <c r="CL112" s="86">
        <f t="shared" si="162"/>
        <v>0</v>
      </c>
      <c r="CM112" s="86">
        <f t="shared" si="162"/>
        <v>0</v>
      </c>
      <c r="CN112" s="86">
        <f t="shared" si="162"/>
        <v>0</v>
      </c>
      <c r="CO112" s="86">
        <f t="shared" si="162"/>
        <v>0</v>
      </c>
      <c r="CP112" s="86">
        <f t="shared" si="162"/>
        <v>0</v>
      </c>
      <c r="CQ112" s="86">
        <f t="shared" si="162"/>
        <v>0</v>
      </c>
      <c r="CR112" s="86">
        <f t="shared" si="162"/>
        <v>0</v>
      </c>
      <c r="CS112" s="86">
        <f t="shared" si="162"/>
        <v>0</v>
      </c>
      <c r="CT112" s="86">
        <f t="shared" si="162"/>
        <v>0</v>
      </c>
      <c r="CU112" s="86">
        <f t="shared" si="162"/>
        <v>0</v>
      </c>
      <c r="CV112" s="86">
        <f t="shared" si="162"/>
        <v>0</v>
      </c>
      <c r="CW112" s="86">
        <f t="shared" si="162"/>
        <v>0</v>
      </c>
      <c r="CX112" s="86">
        <f t="shared" si="162"/>
        <v>0</v>
      </c>
      <c r="CY112" s="86">
        <f t="shared" si="162"/>
        <v>0</v>
      </c>
      <c r="CZ112" s="86">
        <f t="shared" si="162"/>
        <v>0</v>
      </c>
      <c r="DA112" s="86">
        <f t="shared" si="162"/>
        <v>0</v>
      </c>
      <c r="DB112" s="86">
        <f t="shared" si="162"/>
        <v>0</v>
      </c>
      <c r="DC112" s="86">
        <f t="shared" si="162"/>
        <v>0</v>
      </c>
      <c r="DD112" s="86">
        <f t="shared" si="162"/>
        <v>0</v>
      </c>
      <c r="DE112" s="86">
        <f t="shared" si="162"/>
        <v>0</v>
      </c>
      <c r="DF112" s="86">
        <f t="shared" si="162"/>
        <v>0</v>
      </c>
      <c r="DG112" s="86">
        <f t="shared" si="162"/>
        <v>0</v>
      </c>
      <c r="DH112" s="86">
        <f t="shared" si="162"/>
        <v>0</v>
      </c>
      <c r="DI112" s="86">
        <f t="shared" si="162"/>
        <v>0</v>
      </c>
      <c r="DJ112" s="86">
        <f t="shared" si="162"/>
        <v>0</v>
      </c>
      <c r="DK112" s="86">
        <f t="shared" si="162"/>
        <v>0</v>
      </c>
      <c r="DL112" s="86">
        <f t="shared" si="162"/>
        <v>0</v>
      </c>
      <c r="DM112" s="86">
        <f t="shared" si="162"/>
        <v>0</v>
      </c>
      <c r="DN112" s="76">
        <f t="shared" si="81"/>
        <v>360</v>
      </c>
      <c r="DO112" s="76">
        <f t="shared" si="82"/>
        <v>0</v>
      </c>
    </row>
    <row r="113" spans="1:119" x14ac:dyDescent="0.25">
      <c r="A113" s="64">
        <v>45902</v>
      </c>
      <c r="B113" s="65">
        <v>4206</v>
      </c>
      <c r="C113" s="65">
        <v>6763</v>
      </c>
      <c r="D113" s="66" t="s">
        <v>483</v>
      </c>
      <c r="E113" s="67" t="s">
        <v>642</v>
      </c>
      <c r="F113" s="67"/>
      <c r="G113" s="67"/>
      <c r="H113" s="68"/>
      <c r="I113" s="69" t="s">
        <v>645</v>
      </c>
      <c r="J113" s="66" t="s">
        <v>646</v>
      </c>
      <c r="K113" s="70">
        <v>1</v>
      </c>
      <c r="L113" s="70">
        <v>480</v>
      </c>
      <c r="M113" s="71">
        <f t="shared" ref="M113" si="163">K113*L113</f>
        <v>480</v>
      </c>
      <c r="N113" s="66"/>
      <c r="O113" s="72" t="s">
        <v>304</v>
      </c>
      <c r="P113" s="73"/>
      <c r="Q113" s="74"/>
      <c r="R113" s="75">
        <f t="shared" ref="R113" si="164">M113+P113-Q113</f>
        <v>480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75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75"/>
      <c r="AQ113" s="66"/>
      <c r="AR113" s="66"/>
      <c r="AS113" s="66"/>
      <c r="AT113" s="75"/>
      <c r="AU113" s="66"/>
      <c r="AV113" s="66"/>
      <c r="AW113" s="66"/>
      <c r="AX113" s="66"/>
      <c r="AY113" s="66"/>
      <c r="AZ113" s="75"/>
      <c r="BA113" s="66"/>
      <c r="BB113" s="75"/>
      <c r="BC113" s="66"/>
      <c r="BD113" s="66"/>
      <c r="BE113" s="66"/>
      <c r="BF113" s="66"/>
      <c r="BG113" s="66"/>
      <c r="BH113" s="66"/>
      <c r="BI113" s="66"/>
      <c r="BJ113" s="66"/>
      <c r="BK113" s="66"/>
      <c r="BL113" s="66"/>
      <c r="BM113" s="66"/>
      <c r="BN113" s="66"/>
      <c r="BO113" s="66"/>
      <c r="BP113" s="66"/>
      <c r="BQ113" s="66"/>
      <c r="BR113" s="66"/>
      <c r="BS113" s="66"/>
      <c r="BT113" s="66"/>
      <c r="BU113" s="75"/>
      <c r="BV113" s="66"/>
      <c r="BW113" s="66"/>
      <c r="BX113" s="75"/>
      <c r="BY113" s="66"/>
      <c r="BZ113" s="75"/>
      <c r="CA113" s="66"/>
      <c r="CB113" s="75"/>
      <c r="CC113" s="66"/>
      <c r="CD113" s="66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75"/>
      <c r="CT113" s="66"/>
      <c r="CU113" s="66"/>
      <c r="CV113" s="66"/>
      <c r="CW113" s="66"/>
      <c r="CX113" s="66"/>
      <c r="CY113" s="75"/>
      <c r="CZ113" s="66"/>
      <c r="DA113" s="75"/>
      <c r="DB113" s="75"/>
      <c r="DC113" s="75"/>
      <c r="DD113" s="75"/>
      <c r="DE113" s="75"/>
      <c r="DF113" s="75"/>
      <c r="DG113" s="66"/>
      <c r="DH113" s="75"/>
      <c r="DI113" s="66"/>
      <c r="DJ113" s="66"/>
      <c r="DK113" s="66"/>
      <c r="DL113" s="66"/>
      <c r="DM113" s="66"/>
      <c r="DN113" s="76">
        <f t="shared" si="81"/>
        <v>480</v>
      </c>
      <c r="DO113" s="76">
        <f t="shared" si="82"/>
        <v>0</v>
      </c>
    </row>
    <row r="114" spans="1:119" s="136" customFormat="1" x14ac:dyDescent="0.25">
      <c r="A114" s="128"/>
      <c r="B114" s="129"/>
      <c r="C114" s="130"/>
      <c r="D114" s="131"/>
      <c r="E114" s="131"/>
      <c r="F114" s="131"/>
      <c r="G114" s="131"/>
      <c r="H114" s="132"/>
      <c r="I114" s="129"/>
      <c r="J114" s="131"/>
      <c r="K114" s="133"/>
      <c r="L114" s="133"/>
      <c r="M114" s="134">
        <f>SUM(M113:M113)</f>
        <v>480</v>
      </c>
      <c r="N114" s="134">
        <f>M114+M112</f>
        <v>840</v>
      </c>
      <c r="O114" s="133" t="s">
        <v>304</v>
      </c>
      <c r="P114" s="134"/>
      <c r="Q114" s="134"/>
      <c r="R114" s="134">
        <f t="shared" ref="R114:CC114" si="165">SUM(R113:R113)</f>
        <v>480</v>
      </c>
      <c r="S114" s="134">
        <f t="shared" si="165"/>
        <v>0</v>
      </c>
      <c r="T114" s="134">
        <f t="shared" si="165"/>
        <v>0</v>
      </c>
      <c r="U114" s="134">
        <f t="shared" si="165"/>
        <v>0</v>
      </c>
      <c r="V114" s="134">
        <f t="shared" si="165"/>
        <v>0</v>
      </c>
      <c r="W114" s="134">
        <f t="shared" si="165"/>
        <v>0</v>
      </c>
      <c r="X114" s="134">
        <f t="shared" si="165"/>
        <v>0</v>
      </c>
      <c r="Y114" s="134">
        <f t="shared" si="165"/>
        <v>0</v>
      </c>
      <c r="Z114" s="134">
        <f t="shared" si="165"/>
        <v>0</v>
      </c>
      <c r="AA114" s="134">
        <f t="shared" si="165"/>
        <v>0</v>
      </c>
      <c r="AB114" s="134">
        <f t="shared" si="165"/>
        <v>0</v>
      </c>
      <c r="AC114" s="134">
        <f t="shared" si="165"/>
        <v>0</v>
      </c>
      <c r="AD114" s="134">
        <f t="shared" si="165"/>
        <v>0</v>
      </c>
      <c r="AE114" s="134">
        <f t="shared" si="165"/>
        <v>0</v>
      </c>
      <c r="AF114" s="134">
        <f t="shared" si="165"/>
        <v>0</v>
      </c>
      <c r="AG114" s="134">
        <f t="shared" si="165"/>
        <v>0</v>
      </c>
      <c r="AH114" s="134">
        <f t="shared" si="165"/>
        <v>0</v>
      </c>
      <c r="AI114" s="134">
        <f t="shared" si="165"/>
        <v>0</v>
      </c>
      <c r="AJ114" s="134">
        <f t="shared" si="165"/>
        <v>0</v>
      </c>
      <c r="AK114" s="134">
        <f t="shared" si="165"/>
        <v>0</v>
      </c>
      <c r="AL114" s="134">
        <f t="shared" si="165"/>
        <v>0</v>
      </c>
      <c r="AM114" s="134">
        <f t="shared" si="165"/>
        <v>0</v>
      </c>
      <c r="AN114" s="134">
        <f t="shared" si="165"/>
        <v>0</v>
      </c>
      <c r="AO114" s="134">
        <f t="shared" si="165"/>
        <v>0</v>
      </c>
      <c r="AP114" s="134">
        <f t="shared" si="165"/>
        <v>0</v>
      </c>
      <c r="AQ114" s="134">
        <f t="shared" si="165"/>
        <v>0</v>
      </c>
      <c r="AR114" s="134">
        <f t="shared" si="165"/>
        <v>0</v>
      </c>
      <c r="AS114" s="134">
        <f t="shared" si="165"/>
        <v>0</v>
      </c>
      <c r="AT114" s="134">
        <f t="shared" si="165"/>
        <v>0</v>
      </c>
      <c r="AU114" s="134">
        <f t="shared" si="165"/>
        <v>0</v>
      </c>
      <c r="AV114" s="134">
        <f t="shared" si="165"/>
        <v>0</v>
      </c>
      <c r="AW114" s="134">
        <f t="shared" si="165"/>
        <v>0</v>
      </c>
      <c r="AX114" s="134">
        <f t="shared" si="165"/>
        <v>0</v>
      </c>
      <c r="AY114" s="134">
        <f t="shared" si="165"/>
        <v>0</v>
      </c>
      <c r="AZ114" s="134">
        <f t="shared" si="165"/>
        <v>0</v>
      </c>
      <c r="BA114" s="134">
        <f t="shared" si="165"/>
        <v>0</v>
      </c>
      <c r="BB114" s="134">
        <f t="shared" si="165"/>
        <v>0</v>
      </c>
      <c r="BC114" s="134">
        <f t="shared" si="165"/>
        <v>0</v>
      </c>
      <c r="BD114" s="134">
        <f t="shared" si="165"/>
        <v>0</v>
      </c>
      <c r="BE114" s="134">
        <f t="shared" si="165"/>
        <v>0</v>
      </c>
      <c r="BF114" s="134">
        <f t="shared" si="165"/>
        <v>0</v>
      </c>
      <c r="BG114" s="134">
        <f t="shared" si="165"/>
        <v>0</v>
      </c>
      <c r="BH114" s="134">
        <f t="shared" si="165"/>
        <v>0</v>
      </c>
      <c r="BI114" s="134">
        <f t="shared" si="165"/>
        <v>0</v>
      </c>
      <c r="BJ114" s="134">
        <f t="shared" si="165"/>
        <v>0</v>
      </c>
      <c r="BK114" s="134">
        <f t="shared" si="165"/>
        <v>0</v>
      </c>
      <c r="BL114" s="134">
        <f t="shared" si="165"/>
        <v>0</v>
      </c>
      <c r="BM114" s="134">
        <f t="shared" si="165"/>
        <v>0</v>
      </c>
      <c r="BN114" s="134">
        <f t="shared" si="165"/>
        <v>0</v>
      </c>
      <c r="BO114" s="134">
        <f t="shared" si="165"/>
        <v>0</v>
      </c>
      <c r="BP114" s="134">
        <f t="shared" si="165"/>
        <v>0</v>
      </c>
      <c r="BQ114" s="134">
        <f t="shared" si="165"/>
        <v>0</v>
      </c>
      <c r="BR114" s="134">
        <f t="shared" si="165"/>
        <v>0</v>
      </c>
      <c r="BS114" s="134">
        <f t="shared" si="165"/>
        <v>0</v>
      </c>
      <c r="BT114" s="134">
        <f t="shared" si="165"/>
        <v>0</v>
      </c>
      <c r="BU114" s="134">
        <f t="shared" si="165"/>
        <v>0</v>
      </c>
      <c r="BV114" s="134">
        <f t="shared" si="165"/>
        <v>0</v>
      </c>
      <c r="BW114" s="134">
        <f t="shared" si="165"/>
        <v>0</v>
      </c>
      <c r="BX114" s="134">
        <f t="shared" si="165"/>
        <v>0</v>
      </c>
      <c r="BY114" s="134">
        <f t="shared" si="165"/>
        <v>0</v>
      </c>
      <c r="BZ114" s="134">
        <f t="shared" si="165"/>
        <v>0</v>
      </c>
      <c r="CA114" s="134">
        <f t="shared" si="165"/>
        <v>0</v>
      </c>
      <c r="CB114" s="134">
        <f t="shared" si="165"/>
        <v>0</v>
      </c>
      <c r="CC114" s="134">
        <f t="shared" si="165"/>
        <v>0</v>
      </c>
      <c r="CD114" s="134">
        <f t="shared" ref="CD114:DM114" si="166">SUM(CD113:CD113)</f>
        <v>0</v>
      </c>
      <c r="CE114" s="134">
        <f t="shared" si="166"/>
        <v>0</v>
      </c>
      <c r="CF114" s="134">
        <f t="shared" si="166"/>
        <v>0</v>
      </c>
      <c r="CG114" s="134">
        <f t="shared" si="166"/>
        <v>0</v>
      </c>
      <c r="CH114" s="134">
        <f t="shared" si="166"/>
        <v>0</v>
      </c>
      <c r="CI114" s="134">
        <f t="shared" si="166"/>
        <v>0</v>
      </c>
      <c r="CJ114" s="134">
        <f t="shared" si="166"/>
        <v>0</v>
      </c>
      <c r="CK114" s="134">
        <f t="shared" si="166"/>
        <v>0</v>
      </c>
      <c r="CL114" s="134">
        <f t="shared" si="166"/>
        <v>0</v>
      </c>
      <c r="CM114" s="134">
        <f t="shared" si="166"/>
        <v>0</v>
      </c>
      <c r="CN114" s="134">
        <f t="shared" si="166"/>
        <v>0</v>
      </c>
      <c r="CO114" s="134">
        <f t="shared" si="166"/>
        <v>0</v>
      </c>
      <c r="CP114" s="134">
        <f t="shared" si="166"/>
        <v>0</v>
      </c>
      <c r="CQ114" s="134">
        <f t="shared" si="166"/>
        <v>0</v>
      </c>
      <c r="CR114" s="134">
        <f t="shared" si="166"/>
        <v>0</v>
      </c>
      <c r="CS114" s="134">
        <f t="shared" si="166"/>
        <v>0</v>
      </c>
      <c r="CT114" s="134">
        <f t="shared" si="166"/>
        <v>0</v>
      </c>
      <c r="CU114" s="134">
        <f t="shared" si="166"/>
        <v>0</v>
      </c>
      <c r="CV114" s="134">
        <f t="shared" si="166"/>
        <v>0</v>
      </c>
      <c r="CW114" s="134">
        <f t="shared" si="166"/>
        <v>0</v>
      </c>
      <c r="CX114" s="134">
        <f t="shared" si="166"/>
        <v>0</v>
      </c>
      <c r="CY114" s="134">
        <f t="shared" si="166"/>
        <v>0</v>
      </c>
      <c r="CZ114" s="134">
        <f t="shared" si="166"/>
        <v>0</v>
      </c>
      <c r="DA114" s="134">
        <f t="shared" si="166"/>
        <v>0</v>
      </c>
      <c r="DB114" s="134">
        <f t="shared" si="166"/>
        <v>0</v>
      </c>
      <c r="DC114" s="134">
        <f t="shared" si="166"/>
        <v>0</v>
      </c>
      <c r="DD114" s="134">
        <f t="shared" si="166"/>
        <v>0</v>
      </c>
      <c r="DE114" s="134">
        <f t="shared" si="166"/>
        <v>0</v>
      </c>
      <c r="DF114" s="134">
        <f t="shared" si="166"/>
        <v>0</v>
      </c>
      <c r="DG114" s="134">
        <f t="shared" si="166"/>
        <v>0</v>
      </c>
      <c r="DH114" s="134">
        <f t="shared" si="166"/>
        <v>0</v>
      </c>
      <c r="DI114" s="134">
        <f t="shared" si="166"/>
        <v>0</v>
      </c>
      <c r="DJ114" s="134">
        <f t="shared" si="166"/>
        <v>0</v>
      </c>
      <c r="DK114" s="134">
        <f t="shared" si="166"/>
        <v>0</v>
      </c>
      <c r="DL114" s="134">
        <f t="shared" si="166"/>
        <v>0</v>
      </c>
      <c r="DM114" s="134">
        <f t="shared" si="166"/>
        <v>0</v>
      </c>
      <c r="DN114" s="135">
        <f t="shared" si="81"/>
        <v>480</v>
      </c>
      <c r="DO114" s="135">
        <f t="shared" si="82"/>
        <v>0</v>
      </c>
    </row>
    <row r="115" spans="1:119" x14ac:dyDescent="0.25">
      <c r="A115" s="64">
        <v>45905</v>
      </c>
      <c r="B115" s="65">
        <v>4208</v>
      </c>
      <c r="C115" s="65">
        <v>6764</v>
      </c>
      <c r="D115" s="66" t="s">
        <v>483</v>
      </c>
      <c r="E115" s="67" t="s">
        <v>647</v>
      </c>
      <c r="F115" s="67" t="s">
        <v>648</v>
      </c>
      <c r="G115" s="67"/>
      <c r="H115" s="67">
        <v>20027</v>
      </c>
      <c r="I115" s="69" t="s">
        <v>649</v>
      </c>
      <c r="J115" s="66" t="s">
        <v>650</v>
      </c>
      <c r="K115" s="70">
        <v>30</v>
      </c>
      <c r="L115" s="70">
        <v>132</v>
      </c>
      <c r="M115" s="71">
        <f t="shared" ref="M115:M116" si="167">K115*L115</f>
        <v>3960</v>
      </c>
      <c r="N115" s="66"/>
      <c r="O115" s="72" t="s">
        <v>148</v>
      </c>
      <c r="P115" s="73">
        <f t="shared" ref="P115:P116" si="168">M115/1.12*0.01</f>
        <v>35.357142857142854</v>
      </c>
      <c r="Q115" s="74">
        <f t="shared" ref="Q115:Q116" si="169">M115/1.12*0.12</f>
        <v>424.28571428571422</v>
      </c>
      <c r="R115" s="75">
        <f t="shared" ref="R115:R116" si="170">M115+P115-Q115</f>
        <v>3571.0714285714284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75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75"/>
      <c r="AQ115" s="66"/>
      <c r="AR115" s="66"/>
      <c r="AS115" s="66"/>
      <c r="AT115" s="75"/>
      <c r="AU115" s="66"/>
      <c r="AV115" s="66"/>
      <c r="AW115" s="66"/>
      <c r="AX115" s="66"/>
      <c r="AY115" s="66"/>
      <c r="AZ115" s="75"/>
      <c r="BA115" s="66"/>
      <c r="BB115" s="75"/>
      <c r="BC115" s="66"/>
      <c r="BD115" s="66"/>
      <c r="BE115" s="66"/>
      <c r="BF115" s="66"/>
      <c r="BG115" s="66"/>
      <c r="BH115" s="66"/>
      <c r="BI115" s="66"/>
      <c r="BJ115" s="66"/>
      <c r="BK115" s="66"/>
      <c r="BL115" s="66"/>
      <c r="BM115" s="66"/>
      <c r="BN115" s="66"/>
      <c r="BO115" s="66"/>
      <c r="BP115" s="66"/>
      <c r="BQ115" s="66"/>
      <c r="BR115" s="66"/>
      <c r="BS115" s="66"/>
      <c r="BT115" s="66"/>
      <c r="BU115" s="75"/>
      <c r="BV115" s="66"/>
      <c r="BW115" s="66"/>
      <c r="BX115" s="75"/>
      <c r="BY115" s="66"/>
      <c r="BZ115" s="75"/>
      <c r="CA115" s="66"/>
      <c r="CB115" s="75"/>
      <c r="CC115" s="66"/>
      <c r="CD115" s="66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75"/>
      <c r="CT115" s="66"/>
      <c r="CU115" s="66"/>
      <c r="CV115" s="66"/>
      <c r="CW115" s="66"/>
      <c r="CX115" s="66"/>
      <c r="CY115" s="75"/>
      <c r="CZ115" s="66"/>
      <c r="DA115" s="75"/>
      <c r="DB115" s="75"/>
      <c r="DC115" s="75"/>
      <c r="DD115" s="75"/>
      <c r="DE115" s="75"/>
      <c r="DF115" s="75"/>
      <c r="DG115" s="66"/>
      <c r="DH115" s="75"/>
      <c r="DI115" s="66"/>
      <c r="DJ115" s="66"/>
      <c r="DK115" s="66"/>
      <c r="DL115" s="66"/>
      <c r="DM115" s="66"/>
      <c r="DN115" s="76">
        <f t="shared" si="81"/>
        <v>3960</v>
      </c>
      <c r="DO115" s="76">
        <f t="shared" si="82"/>
        <v>0</v>
      </c>
    </row>
    <row r="116" spans="1:119" x14ac:dyDescent="0.25">
      <c r="A116" s="64"/>
      <c r="B116" s="65"/>
      <c r="C116" s="65"/>
      <c r="D116" s="66"/>
      <c r="E116" s="77"/>
      <c r="F116" s="78"/>
      <c r="G116" s="79"/>
      <c r="H116" s="68"/>
      <c r="I116" s="69"/>
      <c r="J116" s="66" t="s">
        <v>651</v>
      </c>
      <c r="K116" s="70">
        <v>30</v>
      </c>
      <c r="L116" s="70">
        <v>132</v>
      </c>
      <c r="M116" s="71">
        <f t="shared" si="167"/>
        <v>3960</v>
      </c>
      <c r="N116" s="66"/>
      <c r="O116" s="72" t="s">
        <v>148</v>
      </c>
      <c r="P116" s="73">
        <f t="shared" si="168"/>
        <v>35.357142857142854</v>
      </c>
      <c r="Q116" s="74">
        <f t="shared" si="169"/>
        <v>424.28571428571422</v>
      </c>
      <c r="R116" s="75">
        <f t="shared" si="170"/>
        <v>3571.0714285714284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75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75"/>
      <c r="AQ116" s="66"/>
      <c r="AR116" s="66"/>
      <c r="AS116" s="66"/>
      <c r="AT116" s="75"/>
      <c r="AU116" s="66"/>
      <c r="AV116" s="66"/>
      <c r="AW116" s="66"/>
      <c r="AX116" s="66"/>
      <c r="AY116" s="66"/>
      <c r="AZ116" s="75"/>
      <c r="BA116" s="66"/>
      <c r="BB116" s="75"/>
      <c r="BC116" s="66"/>
      <c r="BD116" s="66"/>
      <c r="BE116" s="66"/>
      <c r="BF116" s="66"/>
      <c r="BG116" s="66"/>
      <c r="BH116" s="66"/>
      <c r="BI116" s="66"/>
      <c r="BJ116" s="66"/>
      <c r="BK116" s="66"/>
      <c r="BL116" s="66"/>
      <c r="BM116" s="66"/>
      <c r="BN116" s="66"/>
      <c r="BO116" s="66"/>
      <c r="BP116" s="66"/>
      <c r="BQ116" s="66"/>
      <c r="BR116" s="66"/>
      <c r="BS116" s="66"/>
      <c r="BT116" s="66"/>
      <c r="BU116" s="75"/>
      <c r="BV116" s="66"/>
      <c r="BW116" s="66"/>
      <c r="BX116" s="75"/>
      <c r="BY116" s="66"/>
      <c r="BZ116" s="75"/>
      <c r="CA116" s="66"/>
      <c r="CB116" s="75"/>
      <c r="CC116" s="66"/>
      <c r="CD116" s="66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75"/>
      <c r="CT116" s="66"/>
      <c r="CU116" s="66"/>
      <c r="CV116" s="66"/>
      <c r="CW116" s="66"/>
      <c r="CX116" s="66"/>
      <c r="CY116" s="75"/>
      <c r="CZ116" s="66"/>
      <c r="DA116" s="75"/>
      <c r="DB116" s="75"/>
      <c r="DC116" s="75"/>
      <c r="DD116" s="75"/>
      <c r="DE116" s="75"/>
      <c r="DF116" s="75"/>
      <c r="DG116" s="66"/>
      <c r="DH116" s="75"/>
      <c r="DI116" s="66"/>
      <c r="DJ116" s="66"/>
      <c r="DK116" s="66"/>
      <c r="DL116" s="66"/>
      <c r="DM116" s="66"/>
      <c r="DN116" s="76">
        <f t="shared" si="81"/>
        <v>3960</v>
      </c>
      <c r="DO116" s="76">
        <f t="shared" si="82"/>
        <v>0</v>
      </c>
    </row>
    <row r="117" spans="1:119" s="136" customFormat="1" x14ac:dyDescent="0.25">
      <c r="A117" s="128"/>
      <c r="B117" s="129"/>
      <c r="C117" s="130"/>
      <c r="D117" s="131"/>
      <c r="E117" s="131"/>
      <c r="F117" s="131"/>
      <c r="G117" s="131"/>
      <c r="H117" s="132"/>
      <c r="I117" s="129"/>
      <c r="J117" s="131"/>
      <c r="K117" s="133"/>
      <c r="L117" s="133"/>
      <c r="M117" s="134">
        <f>SUM(M115:M116)</f>
        <v>7920</v>
      </c>
      <c r="N117" s="134">
        <f>M117</f>
        <v>7920</v>
      </c>
      <c r="O117" s="133" t="s">
        <v>148</v>
      </c>
      <c r="P117" s="134">
        <f t="shared" ref="P117:CA117" si="171">SUM(P115:P116)</f>
        <v>70.714285714285708</v>
      </c>
      <c r="Q117" s="134">
        <f t="shared" si="171"/>
        <v>848.57142857142844</v>
      </c>
      <c r="R117" s="134">
        <f t="shared" si="171"/>
        <v>7142.1428571428569</v>
      </c>
      <c r="S117" s="134">
        <f t="shared" si="171"/>
        <v>0</v>
      </c>
      <c r="T117" s="134">
        <f t="shared" si="171"/>
        <v>0</v>
      </c>
      <c r="U117" s="134">
        <f t="shared" si="171"/>
        <v>0</v>
      </c>
      <c r="V117" s="134">
        <f t="shared" si="171"/>
        <v>0</v>
      </c>
      <c r="W117" s="134">
        <f t="shared" si="171"/>
        <v>0</v>
      </c>
      <c r="X117" s="134">
        <f t="shared" si="171"/>
        <v>0</v>
      </c>
      <c r="Y117" s="134">
        <f t="shared" si="171"/>
        <v>0</v>
      </c>
      <c r="Z117" s="134">
        <f t="shared" si="171"/>
        <v>0</v>
      </c>
      <c r="AA117" s="134">
        <f t="shared" si="171"/>
        <v>0</v>
      </c>
      <c r="AB117" s="134">
        <f t="shared" si="171"/>
        <v>0</v>
      </c>
      <c r="AC117" s="134">
        <f t="shared" si="171"/>
        <v>0</v>
      </c>
      <c r="AD117" s="134">
        <f t="shared" si="171"/>
        <v>0</v>
      </c>
      <c r="AE117" s="134">
        <f t="shared" si="171"/>
        <v>0</v>
      </c>
      <c r="AF117" s="134">
        <f t="shared" si="171"/>
        <v>0</v>
      </c>
      <c r="AG117" s="134">
        <f t="shared" si="171"/>
        <v>0</v>
      </c>
      <c r="AH117" s="134">
        <f t="shared" si="171"/>
        <v>0</v>
      </c>
      <c r="AI117" s="134">
        <f t="shared" si="171"/>
        <v>0</v>
      </c>
      <c r="AJ117" s="134">
        <f t="shared" si="171"/>
        <v>0</v>
      </c>
      <c r="AK117" s="134">
        <f t="shared" si="171"/>
        <v>0</v>
      </c>
      <c r="AL117" s="134">
        <f t="shared" si="171"/>
        <v>0</v>
      </c>
      <c r="AM117" s="134">
        <f t="shared" si="171"/>
        <v>0</v>
      </c>
      <c r="AN117" s="134">
        <f t="shared" si="171"/>
        <v>0</v>
      </c>
      <c r="AO117" s="134">
        <f t="shared" si="171"/>
        <v>0</v>
      </c>
      <c r="AP117" s="134">
        <f t="shared" si="171"/>
        <v>0</v>
      </c>
      <c r="AQ117" s="134">
        <f t="shared" si="171"/>
        <v>0</v>
      </c>
      <c r="AR117" s="134">
        <f t="shared" si="171"/>
        <v>0</v>
      </c>
      <c r="AS117" s="134">
        <f t="shared" si="171"/>
        <v>0</v>
      </c>
      <c r="AT117" s="134">
        <f t="shared" si="171"/>
        <v>0</v>
      </c>
      <c r="AU117" s="134">
        <f t="shared" si="171"/>
        <v>0</v>
      </c>
      <c r="AV117" s="134">
        <f t="shared" si="171"/>
        <v>0</v>
      </c>
      <c r="AW117" s="134">
        <f t="shared" si="171"/>
        <v>0</v>
      </c>
      <c r="AX117" s="134">
        <f t="shared" si="171"/>
        <v>0</v>
      </c>
      <c r="AY117" s="134">
        <f t="shared" si="171"/>
        <v>0</v>
      </c>
      <c r="AZ117" s="134">
        <f t="shared" si="171"/>
        <v>0</v>
      </c>
      <c r="BA117" s="134">
        <f t="shared" si="171"/>
        <v>0</v>
      </c>
      <c r="BB117" s="134">
        <f t="shared" si="171"/>
        <v>0</v>
      </c>
      <c r="BC117" s="134">
        <f t="shared" si="171"/>
        <v>0</v>
      </c>
      <c r="BD117" s="134">
        <f t="shared" si="171"/>
        <v>0</v>
      </c>
      <c r="BE117" s="134">
        <f t="shared" si="171"/>
        <v>0</v>
      </c>
      <c r="BF117" s="134">
        <f t="shared" si="171"/>
        <v>0</v>
      </c>
      <c r="BG117" s="134">
        <f t="shared" si="171"/>
        <v>0</v>
      </c>
      <c r="BH117" s="134">
        <f t="shared" si="171"/>
        <v>0</v>
      </c>
      <c r="BI117" s="134">
        <f t="shared" si="171"/>
        <v>0</v>
      </c>
      <c r="BJ117" s="134">
        <f t="shared" si="171"/>
        <v>0</v>
      </c>
      <c r="BK117" s="134">
        <f t="shared" si="171"/>
        <v>0</v>
      </c>
      <c r="BL117" s="134">
        <f t="shared" si="171"/>
        <v>0</v>
      </c>
      <c r="BM117" s="134">
        <f t="shared" si="171"/>
        <v>0</v>
      </c>
      <c r="BN117" s="134">
        <f t="shared" si="171"/>
        <v>0</v>
      </c>
      <c r="BO117" s="134">
        <f t="shared" si="171"/>
        <v>0</v>
      </c>
      <c r="BP117" s="134">
        <f t="shared" si="171"/>
        <v>0</v>
      </c>
      <c r="BQ117" s="134">
        <f t="shared" si="171"/>
        <v>0</v>
      </c>
      <c r="BR117" s="134">
        <f t="shared" si="171"/>
        <v>0</v>
      </c>
      <c r="BS117" s="134">
        <f t="shared" si="171"/>
        <v>0</v>
      </c>
      <c r="BT117" s="134">
        <f t="shared" si="171"/>
        <v>0</v>
      </c>
      <c r="BU117" s="134">
        <f t="shared" si="171"/>
        <v>0</v>
      </c>
      <c r="BV117" s="134">
        <f t="shared" si="171"/>
        <v>0</v>
      </c>
      <c r="BW117" s="134">
        <f t="shared" si="171"/>
        <v>0</v>
      </c>
      <c r="BX117" s="134">
        <f t="shared" si="171"/>
        <v>0</v>
      </c>
      <c r="BY117" s="134">
        <f t="shared" si="171"/>
        <v>0</v>
      </c>
      <c r="BZ117" s="134">
        <f t="shared" si="171"/>
        <v>0</v>
      </c>
      <c r="CA117" s="134">
        <f t="shared" si="171"/>
        <v>0</v>
      </c>
      <c r="CB117" s="134">
        <f t="shared" ref="CB117:DM117" si="172">SUM(CB115:CB116)</f>
        <v>0</v>
      </c>
      <c r="CC117" s="134">
        <f t="shared" si="172"/>
        <v>0</v>
      </c>
      <c r="CD117" s="134">
        <f t="shared" si="172"/>
        <v>0</v>
      </c>
      <c r="CE117" s="134">
        <f t="shared" si="172"/>
        <v>0</v>
      </c>
      <c r="CF117" s="134">
        <f t="shared" si="172"/>
        <v>0</v>
      </c>
      <c r="CG117" s="134">
        <f t="shared" si="172"/>
        <v>0</v>
      </c>
      <c r="CH117" s="134">
        <f t="shared" si="172"/>
        <v>0</v>
      </c>
      <c r="CI117" s="134">
        <f t="shared" si="172"/>
        <v>0</v>
      </c>
      <c r="CJ117" s="134">
        <f t="shared" si="172"/>
        <v>0</v>
      </c>
      <c r="CK117" s="134">
        <f t="shared" si="172"/>
        <v>0</v>
      </c>
      <c r="CL117" s="134">
        <f t="shared" si="172"/>
        <v>0</v>
      </c>
      <c r="CM117" s="134">
        <f t="shared" si="172"/>
        <v>0</v>
      </c>
      <c r="CN117" s="134">
        <f t="shared" si="172"/>
        <v>0</v>
      </c>
      <c r="CO117" s="134">
        <f t="shared" si="172"/>
        <v>0</v>
      </c>
      <c r="CP117" s="134">
        <f t="shared" si="172"/>
        <v>0</v>
      </c>
      <c r="CQ117" s="134">
        <f t="shared" si="172"/>
        <v>0</v>
      </c>
      <c r="CR117" s="134">
        <f t="shared" si="172"/>
        <v>0</v>
      </c>
      <c r="CS117" s="134">
        <f t="shared" si="172"/>
        <v>0</v>
      </c>
      <c r="CT117" s="134">
        <f t="shared" si="172"/>
        <v>0</v>
      </c>
      <c r="CU117" s="134">
        <f t="shared" si="172"/>
        <v>0</v>
      </c>
      <c r="CV117" s="134">
        <f t="shared" si="172"/>
        <v>0</v>
      </c>
      <c r="CW117" s="134">
        <f t="shared" si="172"/>
        <v>0</v>
      </c>
      <c r="CX117" s="134">
        <f t="shared" si="172"/>
        <v>0</v>
      </c>
      <c r="CY117" s="134">
        <f t="shared" si="172"/>
        <v>0</v>
      </c>
      <c r="CZ117" s="134">
        <f t="shared" si="172"/>
        <v>0</v>
      </c>
      <c r="DA117" s="134">
        <f t="shared" si="172"/>
        <v>0</v>
      </c>
      <c r="DB117" s="134">
        <f t="shared" si="172"/>
        <v>0</v>
      </c>
      <c r="DC117" s="134">
        <f t="shared" si="172"/>
        <v>0</v>
      </c>
      <c r="DD117" s="134">
        <f t="shared" si="172"/>
        <v>0</v>
      </c>
      <c r="DE117" s="134">
        <f t="shared" si="172"/>
        <v>0</v>
      </c>
      <c r="DF117" s="134">
        <f t="shared" si="172"/>
        <v>0</v>
      </c>
      <c r="DG117" s="134">
        <f t="shared" si="172"/>
        <v>0</v>
      </c>
      <c r="DH117" s="134">
        <f t="shared" si="172"/>
        <v>0</v>
      </c>
      <c r="DI117" s="134">
        <f t="shared" si="172"/>
        <v>0</v>
      </c>
      <c r="DJ117" s="134">
        <f t="shared" si="172"/>
        <v>0</v>
      </c>
      <c r="DK117" s="134">
        <f t="shared" si="172"/>
        <v>0</v>
      </c>
      <c r="DL117" s="134">
        <f t="shared" si="172"/>
        <v>0</v>
      </c>
      <c r="DM117" s="134">
        <f t="shared" si="172"/>
        <v>0</v>
      </c>
      <c r="DN117" s="135">
        <f t="shared" si="81"/>
        <v>7920</v>
      </c>
      <c r="DO117" s="135">
        <f t="shared" si="82"/>
        <v>0</v>
      </c>
    </row>
    <row r="118" spans="1:119" x14ac:dyDescent="0.25">
      <c r="A118" s="64">
        <v>45901</v>
      </c>
      <c r="B118" s="65">
        <v>4152</v>
      </c>
      <c r="C118" s="65">
        <v>6765</v>
      </c>
      <c r="D118" s="66" t="s">
        <v>463</v>
      </c>
      <c r="E118" s="67" t="s">
        <v>487</v>
      </c>
      <c r="F118" s="67" t="s">
        <v>488</v>
      </c>
      <c r="G118" s="67"/>
      <c r="H118" s="68"/>
      <c r="I118" s="69"/>
      <c r="J118" s="66" t="s">
        <v>489</v>
      </c>
      <c r="K118" s="70">
        <v>5.2</v>
      </c>
      <c r="L118" s="70">
        <v>390</v>
      </c>
      <c r="M118" s="71">
        <f t="shared" ref="M118" si="173">K118*L118</f>
        <v>2028</v>
      </c>
      <c r="N118" s="66"/>
      <c r="O118" s="72" t="s">
        <v>304</v>
      </c>
      <c r="P118" s="73"/>
      <c r="Q118" s="74"/>
      <c r="R118" s="75">
        <f t="shared" ref="R118" si="174">M118+P118-Q118</f>
        <v>2028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75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75"/>
      <c r="AQ118" s="66"/>
      <c r="AR118" s="66"/>
      <c r="AS118" s="66"/>
      <c r="AT118" s="75"/>
      <c r="AU118" s="66"/>
      <c r="AV118" s="66"/>
      <c r="AW118" s="66"/>
      <c r="AX118" s="66"/>
      <c r="AY118" s="66"/>
      <c r="AZ118" s="75"/>
      <c r="BA118" s="66"/>
      <c r="BB118" s="75"/>
      <c r="BC118" s="66"/>
      <c r="BD118" s="66"/>
      <c r="BE118" s="66"/>
      <c r="BF118" s="66"/>
      <c r="BG118" s="66"/>
      <c r="BH118" s="66"/>
      <c r="BI118" s="66"/>
      <c r="BJ118" s="66"/>
      <c r="BK118" s="66"/>
      <c r="BL118" s="66"/>
      <c r="BM118" s="66"/>
      <c r="BN118" s="66"/>
      <c r="BO118" s="66"/>
      <c r="BP118" s="66"/>
      <c r="BQ118" s="66"/>
      <c r="BR118" s="66"/>
      <c r="BS118" s="66"/>
      <c r="BT118" s="66"/>
      <c r="BU118" s="75"/>
      <c r="BV118" s="66"/>
      <c r="BW118" s="66"/>
      <c r="BX118" s="75"/>
      <c r="BY118" s="66"/>
      <c r="BZ118" s="75"/>
      <c r="CA118" s="66"/>
      <c r="CB118" s="75"/>
      <c r="CC118" s="66"/>
      <c r="CD118" s="66"/>
      <c r="CE118" s="66"/>
      <c r="CF118" s="66"/>
      <c r="CG118" s="66"/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75"/>
      <c r="CT118" s="66"/>
      <c r="CU118" s="66"/>
      <c r="CV118" s="66"/>
      <c r="CW118" s="66"/>
      <c r="CX118" s="66"/>
      <c r="CY118" s="75"/>
      <c r="CZ118" s="66"/>
      <c r="DA118" s="75"/>
      <c r="DB118" s="75"/>
      <c r="DC118" s="75"/>
      <c r="DD118" s="75"/>
      <c r="DE118" s="75"/>
      <c r="DF118" s="75"/>
      <c r="DG118" s="66"/>
      <c r="DH118" s="75"/>
      <c r="DI118" s="66"/>
      <c r="DJ118" s="66"/>
      <c r="DK118" s="66"/>
      <c r="DL118" s="66"/>
      <c r="DM118" s="66"/>
      <c r="DN118" s="76">
        <f t="shared" si="81"/>
        <v>2028</v>
      </c>
      <c r="DO118" s="76">
        <f t="shared" si="82"/>
        <v>0</v>
      </c>
    </row>
    <row r="119" spans="1:119" x14ac:dyDescent="0.25">
      <c r="A119" s="80"/>
      <c r="B119" s="81"/>
      <c r="C119" s="82"/>
      <c r="D119" s="83"/>
      <c r="E119" s="83"/>
      <c r="F119" s="83"/>
      <c r="G119" s="83"/>
      <c r="H119" s="84"/>
      <c r="I119" s="81"/>
      <c r="J119" s="83"/>
      <c r="K119" s="85"/>
      <c r="L119" s="85"/>
      <c r="M119" s="86">
        <f>SUM(M118:M118)</f>
        <v>2028</v>
      </c>
      <c r="N119" s="86"/>
      <c r="O119" s="85" t="s">
        <v>304</v>
      </c>
      <c r="P119" s="86"/>
      <c r="Q119" s="86"/>
      <c r="R119" s="86">
        <f t="shared" ref="R119:CC119" si="175">SUM(R118:R118)</f>
        <v>2028</v>
      </c>
      <c r="S119" s="86">
        <f t="shared" si="175"/>
        <v>0</v>
      </c>
      <c r="T119" s="86">
        <f t="shared" si="175"/>
        <v>0</v>
      </c>
      <c r="U119" s="86">
        <f t="shared" si="175"/>
        <v>0</v>
      </c>
      <c r="V119" s="86">
        <f t="shared" si="175"/>
        <v>0</v>
      </c>
      <c r="W119" s="86">
        <f t="shared" si="175"/>
        <v>0</v>
      </c>
      <c r="X119" s="86">
        <f t="shared" si="175"/>
        <v>0</v>
      </c>
      <c r="Y119" s="86">
        <f t="shared" si="175"/>
        <v>0</v>
      </c>
      <c r="Z119" s="86">
        <f t="shared" si="175"/>
        <v>0</v>
      </c>
      <c r="AA119" s="86">
        <f t="shared" si="175"/>
        <v>0</v>
      </c>
      <c r="AB119" s="86">
        <f t="shared" si="175"/>
        <v>0</v>
      </c>
      <c r="AC119" s="86">
        <f t="shared" si="175"/>
        <v>0</v>
      </c>
      <c r="AD119" s="86">
        <f t="shared" si="175"/>
        <v>0</v>
      </c>
      <c r="AE119" s="86">
        <f t="shared" si="175"/>
        <v>0</v>
      </c>
      <c r="AF119" s="86">
        <f t="shared" si="175"/>
        <v>0</v>
      </c>
      <c r="AG119" s="86">
        <f t="shared" si="175"/>
        <v>0</v>
      </c>
      <c r="AH119" s="86">
        <f t="shared" si="175"/>
        <v>0</v>
      </c>
      <c r="AI119" s="86">
        <f t="shared" si="175"/>
        <v>0</v>
      </c>
      <c r="AJ119" s="86">
        <f t="shared" si="175"/>
        <v>0</v>
      </c>
      <c r="AK119" s="86">
        <f t="shared" si="175"/>
        <v>0</v>
      </c>
      <c r="AL119" s="86">
        <f t="shared" si="175"/>
        <v>0</v>
      </c>
      <c r="AM119" s="86">
        <f t="shared" si="175"/>
        <v>0</v>
      </c>
      <c r="AN119" s="86">
        <f t="shared" si="175"/>
        <v>0</v>
      </c>
      <c r="AO119" s="86">
        <f t="shared" si="175"/>
        <v>0</v>
      </c>
      <c r="AP119" s="86">
        <f t="shared" si="175"/>
        <v>0</v>
      </c>
      <c r="AQ119" s="86">
        <f t="shared" si="175"/>
        <v>0</v>
      </c>
      <c r="AR119" s="86">
        <f t="shared" si="175"/>
        <v>0</v>
      </c>
      <c r="AS119" s="86">
        <f t="shared" si="175"/>
        <v>0</v>
      </c>
      <c r="AT119" s="86">
        <f t="shared" si="175"/>
        <v>0</v>
      </c>
      <c r="AU119" s="86">
        <f t="shared" si="175"/>
        <v>0</v>
      </c>
      <c r="AV119" s="86">
        <f t="shared" si="175"/>
        <v>0</v>
      </c>
      <c r="AW119" s="86">
        <f t="shared" si="175"/>
        <v>0</v>
      </c>
      <c r="AX119" s="86">
        <f t="shared" si="175"/>
        <v>0</v>
      </c>
      <c r="AY119" s="86">
        <f t="shared" si="175"/>
        <v>0</v>
      </c>
      <c r="AZ119" s="86">
        <f t="shared" si="175"/>
        <v>0</v>
      </c>
      <c r="BA119" s="86">
        <f t="shared" si="175"/>
        <v>0</v>
      </c>
      <c r="BB119" s="86">
        <f t="shared" si="175"/>
        <v>0</v>
      </c>
      <c r="BC119" s="86">
        <f t="shared" si="175"/>
        <v>0</v>
      </c>
      <c r="BD119" s="86">
        <f t="shared" si="175"/>
        <v>0</v>
      </c>
      <c r="BE119" s="86">
        <f t="shared" si="175"/>
        <v>0</v>
      </c>
      <c r="BF119" s="86">
        <f t="shared" si="175"/>
        <v>0</v>
      </c>
      <c r="BG119" s="86">
        <f t="shared" si="175"/>
        <v>0</v>
      </c>
      <c r="BH119" s="86">
        <f t="shared" si="175"/>
        <v>0</v>
      </c>
      <c r="BI119" s="86">
        <f t="shared" si="175"/>
        <v>0</v>
      </c>
      <c r="BJ119" s="86">
        <f t="shared" si="175"/>
        <v>0</v>
      </c>
      <c r="BK119" s="86">
        <f t="shared" si="175"/>
        <v>0</v>
      </c>
      <c r="BL119" s="86">
        <f t="shared" si="175"/>
        <v>0</v>
      </c>
      <c r="BM119" s="86">
        <f t="shared" si="175"/>
        <v>0</v>
      </c>
      <c r="BN119" s="86">
        <f t="shared" si="175"/>
        <v>0</v>
      </c>
      <c r="BO119" s="86">
        <f t="shared" si="175"/>
        <v>0</v>
      </c>
      <c r="BP119" s="86">
        <f t="shared" si="175"/>
        <v>0</v>
      </c>
      <c r="BQ119" s="86">
        <f t="shared" si="175"/>
        <v>0</v>
      </c>
      <c r="BR119" s="86">
        <f t="shared" si="175"/>
        <v>0</v>
      </c>
      <c r="BS119" s="86">
        <f t="shared" si="175"/>
        <v>0</v>
      </c>
      <c r="BT119" s="86">
        <f t="shared" si="175"/>
        <v>0</v>
      </c>
      <c r="BU119" s="86">
        <f t="shared" si="175"/>
        <v>0</v>
      </c>
      <c r="BV119" s="86">
        <f t="shared" si="175"/>
        <v>0</v>
      </c>
      <c r="BW119" s="86">
        <f t="shared" si="175"/>
        <v>0</v>
      </c>
      <c r="BX119" s="86">
        <f t="shared" si="175"/>
        <v>0</v>
      </c>
      <c r="BY119" s="86">
        <f t="shared" si="175"/>
        <v>0</v>
      </c>
      <c r="BZ119" s="86">
        <f t="shared" si="175"/>
        <v>0</v>
      </c>
      <c r="CA119" s="86">
        <f t="shared" si="175"/>
        <v>0</v>
      </c>
      <c r="CB119" s="86">
        <f t="shared" si="175"/>
        <v>0</v>
      </c>
      <c r="CC119" s="86">
        <f t="shared" si="175"/>
        <v>0</v>
      </c>
      <c r="CD119" s="86">
        <f t="shared" ref="CD119:DM119" si="176">SUM(CD118:CD118)</f>
        <v>0</v>
      </c>
      <c r="CE119" s="86">
        <f t="shared" si="176"/>
        <v>0</v>
      </c>
      <c r="CF119" s="86">
        <f t="shared" si="176"/>
        <v>0</v>
      </c>
      <c r="CG119" s="86">
        <f t="shared" si="176"/>
        <v>0</v>
      </c>
      <c r="CH119" s="86">
        <f t="shared" si="176"/>
        <v>0</v>
      </c>
      <c r="CI119" s="86">
        <f t="shared" si="176"/>
        <v>0</v>
      </c>
      <c r="CJ119" s="86">
        <f t="shared" si="176"/>
        <v>0</v>
      </c>
      <c r="CK119" s="86">
        <f t="shared" si="176"/>
        <v>0</v>
      </c>
      <c r="CL119" s="86">
        <f t="shared" si="176"/>
        <v>0</v>
      </c>
      <c r="CM119" s="86">
        <f t="shared" si="176"/>
        <v>0</v>
      </c>
      <c r="CN119" s="86">
        <f t="shared" si="176"/>
        <v>0</v>
      </c>
      <c r="CO119" s="86">
        <f t="shared" si="176"/>
        <v>0</v>
      </c>
      <c r="CP119" s="86">
        <f t="shared" si="176"/>
        <v>0</v>
      </c>
      <c r="CQ119" s="86">
        <f t="shared" si="176"/>
        <v>0</v>
      </c>
      <c r="CR119" s="86">
        <f t="shared" si="176"/>
        <v>0</v>
      </c>
      <c r="CS119" s="86">
        <f t="shared" si="176"/>
        <v>0</v>
      </c>
      <c r="CT119" s="86">
        <f t="shared" si="176"/>
        <v>0</v>
      </c>
      <c r="CU119" s="86">
        <f t="shared" si="176"/>
        <v>0</v>
      </c>
      <c r="CV119" s="86">
        <f t="shared" si="176"/>
        <v>0</v>
      </c>
      <c r="CW119" s="86">
        <f t="shared" si="176"/>
        <v>0</v>
      </c>
      <c r="CX119" s="86">
        <f t="shared" si="176"/>
        <v>0</v>
      </c>
      <c r="CY119" s="86">
        <f t="shared" si="176"/>
        <v>0</v>
      </c>
      <c r="CZ119" s="86">
        <f t="shared" si="176"/>
        <v>0</v>
      </c>
      <c r="DA119" s="86">
        <f t="shared" si="176"/>
        <v>0</v>
      </c>
      <c r="DB119" s="86">
        <f t="shared" si="176"/>
        <v>0</v>
      </c>
      <c r="DC119" s="86">
        <f t="shared" si="176"/>
        <v>0</v>
      </c>
      <c r="DD119" s="86">
        <f t="shared" si="176"/>
        <v>0</v>
      </c>
      <c r="DE119" s="86">
        <f t="shared" si="176"/>
        <v>0</v>
      </c>
      <c r="DF119" s="86">
        <f t="shared" si="176"/>
        <v>0</v>
      </c>
      <c r="DG119" s="86">
        <f t="shared" si="176"/>
        <v>0</v>
      </c>
      <c r="DH119" s="86">
        <f t="shared" si="176"/>
        <v>0</v>
      </c>
      <c r="DI119" s="86">
        <f t="shared" si="176"/>
        <v>0</v>
      </c>
      <c r="DJ119" s="86">
        <f t="shared" si="176"/>
        <v>0</v>
      </c>
      <c r="DK119" s="86">
        <f t="shared" si="176"/>
        <v>0</v>
      </c>
      <c r="DL119" s="86">
        <f t="shared" si="176"/>
        <v>0</v>
      </c>
      <c r="DM119" s="86">
        <f t="shared" si="176"/>
        <v>0</v>
      </c>
      <c r="DN119" s="76">
        <f t="shared" si="81"/>
        <v>2028</v>
      </c>
      <c r="DO119" s="76">
        <f t="shared" si="82"/>
        <v>0</v>
      </c>
    </row>
    <row r="120" spans="1:119" x14ac:dyDescent="0.25">
      <c r="A120" s="64">
        <v>45904</v>
      </c>
      <c r="B120" s="65">
        <v>4152</v>
      </c>
      <c r="C120" s="65">
        <v>6766</v>
      </c>
      <c r="D120" s="66" t="s">
        <v>463</v>
      </c>
      <c r="E120" s="67" t="s">
        <v>613</v>
      </c>
      <c r="F120" s="67" t="s">
        <v>490</v>
      </c>
      <c r="G120" s="67" t="s">
        <v>491</v>
      </c>
      <c r="H120" s="68" t="s">
        <v>492</v>
      </c>
      <c r="I120" s="69" t="s">
        <v>493</v>
      </c>
      <c r="J120" s="66" t="s">
        <v>494</v>
      </c>
      <c r="K120" s="70">
        <v>5</v>
      </c>
      <c r="L120" s="70">
        <v>325</v>
      </c>
      <c r="M120" s="71">
        <f t="shared" ref="M120" si="177">K120*L120</f>
        <v>1625</v>
      </c>
      <c r="N120" s="66"/>
      <c r="O120" s="72" t="s">
        <v>148</v>
      </c>
      <c r="P120" s="73">
        <f t="shared" ref="P120" si="178">M120/1.12*0.01</f>
        <v>14.508928571428571</v>
      </c>
      <c r="Q120" s="74">
        <f t="shared" ref="Q120" si="179">M120/1.12*0.12</f>
        <v>174.10714285714283</v>
      </c>
      <c r="R120" s="75">
        <f t="shared" ref="R120" si="180">M120+P120-Q120</f>
        <v>1465.4017857142858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75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75"/>
      <c r="AQ120" s="66"/>
      <c r="AR120" s="66"/>
      <c r="AS120" s="66"/>
      <c r="AT120" s="75"/>
      <c r="AU120" s="66"/>
      <c r="AV120" s="66"/>
      <c r="AW120" s="66"/>
      <c r="AX120" s="66"/>
      <c r="AY120" s="66"/>
      <c r="AZ120" s="75"/>
      <c r="BA120" s="66"/>
      <c r="BB120" s="75"/>
      <c r="BC120" s="66"/>
      <c r="BD120" s="66"/>
      <c r="BE120" s="66"/>
      <c r="BF120" s="66"/>
      <c r="BG120" s="66"/>
      <c r="BH120" s="66"/>
      <c r="BI120" s="66"/>
      <c r="BJ120" s="66"/>
      <c r="BK120" s="66"/>
      <c r="BL120" s="66"/>
      <c r="BM120" s="66"/>
      <c r="BN120" s="66"/>
      <c r="BO120" s="66"/>
      <c r="BP120" s="66"/>
      <c r="BQ120" s="66"/>
      <c r="BR120" s="66"/>
      <c r="BS120" s="66"/>
      <c r="BT120" s="66"/>
      <c r="BU120" s="75"/>
      <c r="BV120" s="66"/>
      <c r="BW120" s="66"/>
      <c r="BX120" s="75"/>
      <c r="BY120" s="66"/>
      <c r="BZ120" s="75"/>
      <c r="CA120" s="66"/>
      <c r="CB120" s="75"/>
      <c r="CC120" s="66"/>
      <c r="CD120" s="66"/>
      <c r="CE120" s="66"/>
      <c r="CF120" s="66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75"/>
      <c r="CT120" s="66"/>
      <c r="CU120" s="66"/>
      <c r="CV120" s="66"/>
      <c r="CW120" s="66"/>
      <c r="CX120" s="66"/>
      <c r="CY120" s="75"/>
      <c r="CZ120" s="66"/>
      <c r="DA120" s="75"/>
      <c r="DB120" s="75"/>
      <c r="DC120" s="75"/>
      <c r="DD120" s="75"/>
      <c r="DE120" s="75"/>
      <c r="DF120" s="75"/>
      <c r="DG120" s="66"/>
      <c r="DH120" s="75"/>
      <c r="DI120" s="66"/>
      <c r="DJ120" s="66"/>
      <c r="DK120" s="66"/>
      <c r="DL120" s="66"/>
      <c r="DM120" s="66"/>
      <c r="DN120" s="76">
        <f t="shared" si="81"/>
        <v>1625</v>
      </c>
      <c r="DO120" s="76">
        <f t="shared" si="82"/>
        <v>0</v>
      </c>
    </row>
    <row r="121" spans="1:119" x14ac:dyDescent="0.25">
      <c r="A121" s="80"/>
      <c r="B121" s="81"/>
      <c r="C121" s="82"/>
      <c r="D121" s="83"/>
      <c r="E121" s="83"/>
      <c r="F121" s="83"/>
      <c r="G121" s="83"/>
      <c r="H121" s="84"/>
      <c r="I121" s="81"/>
      <c r="J121" s="83"/>
      <c r="K121" s="85"/>
      <c r="L121" s="85"/>
      <c r="M121" s="86">
        <f>SUM(M120:M120)</f>
        <v>1625</v>
      </c>
      <c r="N121" s="86"/>
      <c r="O121" s="85" t="s">
        <v>148</v>
      </c>
      <c r="P121" s="86">
        <f t="shared" ref="P121:CA121" si="181">SUM(P120:P120)</f>
        <v>14.508928571428571</v>
      </c>
      <c r="Q121" s="86">
        <f t="shared" si="181"/>
        <v>174.10714285714283</v>
      </c>
      <c r="R121" s="86">
        <f t="shared" si="181"/>
        <v>1465.4017857142858</v>
      </c>
      <c r="S121" s="86">
        <f t="shared" si="181"/>
        <v>0</v>
      </c>
      <c r="T121" s="86">
        <f t="shared" si="181"/>
        <v>0</v>
      </c>
      <c r="U121" s="86">
        <f t="shared" si="181"/>
        <v>0</v>
      </c>
      <c r="V121" s="86">
        <f t="shared" si="181"/>
        <v>0</v>
      </c>
      <c r="W121" s="86">
        <f t="shared" si="181"/>
        <v>0</v>
      </c>
      <c r="X121" s="86">
        <f t="shared" si="181"/>
        <v>0</v>
      </c>
      <c r="Y121" s="86">
        <f t="shared" si="181"/>
        <v>0</v>
      </c>
      <c r="Z121" s="86">
        <f t="shared" si="181"/>
        <v>0</v>
      </c>
      <c r="AA121" s="86">
        <f t="shared" si="181"/>
        <v>0</v>
      </c>
      <c r="AB121" s="86">
        <f t="shared" si="181"/>
        <v>0</v>
      </c>
      <c r="AC121" s="86">
        <f t="shared" si="181"/>
        <v>0</v>
      </c>
      <c r="AD121" s="86">
        <f t="shared" si="181"/>
        <v>0</v>
      </c>
      <c r="AE121" s="86">
        <f t="shared" si="181"/>
        <v>0</v>
      </c>
      <c r="AF121" s="86">
        <f t="shared" si="181"/>
        <v>0</v>
      </c>
      <c r="AG121" s="86">
        <f t="shared" si="181"/>
        <v>0</v>
      </c>
      <c r="AH121" s="86">
        <f t="shared" si="181"/>
        <v>0</v>
      </c>
      <c r="AI121" s="86">
        <f t="shared" si="181"/>
        <v>0</v>
      </c>
      <c r="AJ121" s="86">
        <f t="shared" si="181"/>
        <v>0</v>
      </c>
      <c r="AK121" s="86">
        <f t="shared" si="181"/>
        <v>0</v>
      </c>
      <c r="AL121" s="86">
        <f t="shared" si="181"/>
        <v>0</v>
      </c>
      <c r="AM121" s="86">
        <f t="shared" si="181"/>
        <v>0</v>
      </c>
      <c r="AN121" s="86">
        <f t="shared" si="181"/>
        <v>0</v>
      </c>
      <c r="AO121" s="86">
        <f t="shared" si="181"/>
        <v>0</v>
      </c>
      <c r="AP121" s="86">
        <f t="shared" si="181"/>
        <v>0</v>
      </c>
      <c r="AQ121" s="86">
        <f t="shared" si="181"/>
        <v>0</v>
      </c>
      <c r="AR121" s="86">
        <f t="shared" si="181"/>
        <v>0</v>
      </c>
      <c r="AS121" s="86">
        <f t="shared" si="181"/>
        <v>0</v>
      </c>
      <c r="AT121" s="86">
        <f t="shared" si="181"/>
        <v>0</v>
      </c>
      <c r="AU121" s="86">
        <f t="shared" si="181"/>
        <v>0</v>
      </c>
      <c r="AV121" s="86">
        <f t="shared" si="181"/>
        <v>0</v>
      </c>
      <c r="AW121" s="86">
        <f t="shared" si="181"/>
        <v>0</v>
      </c>
      <c r="AX121" s="86">
        <f t="shared" si="181"/>
        <v>0</v>
      </c>
      <c r="AY121" s="86">
        <f t="shared" si="181"/>
        <v>0</v>
      </c>
      <c r="AZ121" s="86">
        <f t="shared" si="181"/>
        <v>0</v>
      </c>
      <c r="BA121" s="86">
        <f t="shared" si="181"/>
        <v>0</v>
      </c>
      <c r="BB121" s="86">
        <f t="shared" si="181"/>
        <v>0</v>
      </c>
      <c r="BC121" s="86">
        <f t="shared" si="181"/>
        <v>0</v>
      </c>
      <c r="BD121" s="86">
        <f t="shared" si="181"/>
        <v>0</v>
      </c>
      <c r="BE121" s="86">
        <f t="shared" si="181"/>
        <v>0</v>
      </c>
      <c r="BF121" s="86">
        <f t="shared" si="181"/>
        <v>0</v>
      </c>
      <c r="BG121" s="86">
        <f t="shared" si="181"/>
        <v>0</v>
      </c>
      <c r="BH121" s="86">
        <f t="shared" si="181"/>
        <v>0</v>
      </c>
      <c r="BI121" s="86">
        <f t="shared" si="181"/>
        <v>0</v>
      </c>
      <c r="BJ121" s="86">
        <f t="shared" si="181"/>
        <v>0</v>
      </c>
      <c r="BK121" s="86">
        <f t="shared" si="181"/>
        <v>0</v>
      </c>
      <c r="BL121" s="86">
        <f t="shared" si="181"/>
        <v>0</v>
      </c>
      <c r="BM121" s="86">
        <f t="shared" si="181"/>
        <v>0</v>
      </c>
      <c r="BN121" s="86">
        <f t="shared" si="181"/>
        <v>0</v>
      </c>
      <c r="BO121" s="86">
        <f t="shared" si="181"/>
        <v>0</v>
      </c>
      <c r="BP121" s="86">
        <f t="shared" si="181"/>
        <v>0</v>
      </c>
      <c r="BQ121" s="86">
        <f t="shared" si="181"/>
        <v>0</v>
      </c>
      <c r="BR121" s="86">
        <f t="shared" si="181"/>
        <v>0</v>
      </c>
      <c r="BS121" s="86">
        <f t="shared" si="181"/>
        <v>0</v>
      </c>
      <c r="BT121" s="86">
        <f t="shared" si="181"/>
        <v>0</v>
      </c>
      <c r="BU121" s="86">
        <f t="shared" si="181"/>
        <v>0</v>
      </c>
      <c r="BV121" s="86">
        <f t="shared" si="181"/>
        <v>0</v>
      </c>
      <c r="BW121" s="86">
        <f t="shared" si="181"/>
        <v>0</v>
      </c>
      <c r="BX121" s="86">
        <f t="shared" si="181"/>
        <v>0</v>
      </c>
      <c r="BY121" s="86">
        <f t="shared" si="181"/>
        <v>0</v>
      </c>
      <c r="BZ121" s="86">
        <f t="shared" si="181"/>
        <v>0</v>
      </c>
      <c r="CA121" s="86">
        <f t="shared" si="181"/>
        <v>0</v>
      </c>
      <c r="CB121" s="86">
        <f t="shared" ref="CB121:DM121" si="182">SUM(CB120:CB120)</f>
        <v>0</v>
      </c>
      <c r="CC121" s="86">
        <f t="shared" si="182"/>
        <v>0</v>
      </c>
      <c r="CD121" s="86">
        <f t="shared" si="182"/>
        <v>0</v>
      </c>
      <c r="CE121" s="86">
        <f t="shared" si="182"/>
        <v>0</v>
      </c>
      <c r="CF121" s="86">
        <f t="shared" si="182"/>
        <v>0</v>
      </c>
      <c r="CG121" s="86">
        <f t="shared" si="182"/>
        <v>0</v>
      </c>
      <c r="CH121" s="86">
        <f t="shared" si="182"/>
        <v>0</v>
      </c>
      <c r="CI121" s="86">
        <f t="shared" si="182"/>
        <v>0</v>
      </c>
      <c r="CJ121" s="86">
        <f t="shared" si="182"/>
        <v>0</v>
      </c>
      <c r="CK121" s="86">
        <f t="shared" si="182"/>
        <v>0</v>
      </c>
      <c r="CL121" s="86">
        <f t="shared" si="182"/>
        <v>0</v>
      </c>
      <c r="CM121" s="86">
        <f t="shared" si="182"/>
        <v>0</v>
      </c>
      <c r="CN121" s="86">
        <f t="shared" si="182"/>
        <v>0</v>
      </c>
      <c r="CO121" s="86">
        <f t="shared" si="182"/>
        <v>0</v>
      </c>
      <c r="CP121" s="86">
        <f t="shared" si="182"/>
        <v>0</v>
      </c>
      <c r="CQ121" s="86">
        <f t="shared" si="182"/>
        <v>0</v>
      </c>
      <c r="CR121" s="86">
        <f t="shared" si="182"/>
        <v>0</v>
      </c>
      <c r="CS121" s="86">
        <f t="shared" si="182"/>
        <v>0</v>
      </c>
      <c r="CT121" s="86">
        <f t="shared" si="182"/>
        <v>0</v>
      </c>
      <c r="CU121" s="86">
        <f t="shared" si="182"/>
        <v>0</v>
      </c>
      <c r="CV121" s="86">
        <f t="shared" si="182"/>
        <v>0</v>
      </c>
      <c r="CW121" s="86">
        <f t="shared" si="182"/>
        <v>0</v>
      </c>
      <c r="CX121" s="86">
        <f t="shared" si="182"/>
        <v>0</v>
      </c>
      <c r="CY121" s="86">
        <f t="shared" si="182"/>
        <v>0</v>
      </c>
      <c r="CZ121" s="86">
        <f t="shared" si="182"/>
        <v>0</v>
      </c>
      <c r="DA121" s="86">
        <f t="shared" si="182"/>
        <v>0</v>
      </c>
      <c r="DB121" s="86">
        <f t="shared" si="182"/>
        <v>0</v>
      </c>
      <c r="DC121" s="86">
        <f t="shared" si="182"/>
        <v>0</v>
      </c>
      <c r="DD121" s="86">
        <f t="shared" si="182"/>
        <v>0</v>
      </c>
      <c r="DE121" s="86">
        <f t="shared" si="182"/>
        <v>0</v>
      </c>
      <c r="DF121" s="86">
        <f t="shared" si="182"/>
        <v>0</v>
      </c>
      <c r="DG121" s="86">
        <f t="shared" si="182"/>
        <v>0</v>
      </c>
      <c r="DH121" s="86">
        <f t="shared" si="182"/>
        <v>0</v>
      </c>
      <c r="DI121" s="86">
        <f t="shared" si="182"/>
        <v>0</v>
      </c>
      <c r="DJ121" s="86">
        <f t="shared" si="182"/>
        <v>0</v>
      </c>
      <c r="DK121" s="86">
        <f t="shared" si="182"/>
        <v>0</v>
      </c>
      <c r="DL121" s="86">
        <f t="shared" si="182"/>
        <v>0</v>
      </c>
      <c r="DM121" s="86">
        <f t="shared" si="182"/>
        <v>0</v>
      </c>
      <c r="DN121" s="76">
        <f t="shared" si="81"/>
        <v>1625</v>
      </c>
      <c r="DO121" s="76">
        <f t="shared" si="82"/>
        <v>0</v>
      </c>
    </row>
    <row r="122" spans="1:119" x14ac:dyDescent="0.25">
      <c r="A122" s="64">
        <v>45901</v>
      </c>
      <c r="B122" s="65">
        <v>4152</v>
      </c>
      <c r="C122" s="65">
        <v>6767</v>
      </c>
      <c r="D122" s="66" t="s">
        <v>463</v>
      </c>
      <c r="E122" s="67" t="s">
        <v>613</v>
      </c>
      <c r="F122" s="67" t="s">
        <v>490</v>
      </c>
      <c r="G122" s="67" t="s">
        <v>491</v>
      </c>
      <c r="H122" s="68" t="s">
        <v>495</v>
      </c>
      <c r="I122" s="69" t="s">
        <v>496</v>
      </c>
      <c r="J122" s="66" t="s">
        <v>497</v>
      </c>
      <c r="K122" s="70">
        <v>10</v>
      </c>
      <c r="L122" s="70">
        <v>260</v>
      </c>
      <c r="M122" s="71">
        <f t="shared" ref="M122:M123" si="183">K122*L122</f>
        <v>2600</v>
      </c>
      <c r="N122" s="66"/>
      <c r="O122" s="72" t="s">
        <v>148</v>
      </c>
      <c r="P122" s="73">
        <f t="shared" ref="P122:P123" si="184">M122/1.12*0.01</f>
        <v>23.214285714285712</v>
      </c>
      <c r="Q122" s="74">
        <f t="shared" ref="Q122:Q123" si="185">M122/1.12*0.12</f>
        <v>278.5714285714285</v>
      </c>
      <c r="R122" s="75">
        <f t="shared" ref="R122:R123" si="186">M122+P122-Q122</f>
        <v>2344.6428571428573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75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75"/>
      <c r="AQ122" s="66"/>
      <c r="AR122" s="66"/>
      <c r="AS122" s="66"/>
      <c r="AT122" s="75"/>
      <c r="AU122" s="66"/>
      <c r="AV122" s="66"/>
      <c r="AW122" s="66"/>
      <c r="AX122" s="66"/>
      <c r="AY122" s="66"/>
      <c r="AZ122" s="75"/>
      <c r="BA122" s="66"/>
      <c r="BB122" s="75"/>
      <c r="BC122" s="66"/>
      <c r="BD122" s="66"/>
      <c r="BE122" s="66"/>
      <c r="BF122" s="66"/>
      <c r="BG122" s="66"/>
      <c r="BH122" s="66"/>
      <c r="BI122" s="66"/>
      <c r="BJ122" s="66"/>
      <c r="BK122" s="66"/>
      <c r="BL122" s="66"/>
      <c r="BM122" s="66"/>
      <c r="BN122" s="66"/>
      <c r="BO122" s="66"/>
      <c r="BP122" s="66"/>
      <c r="BQ122" s="66"/>
      <c r="BR122" s="66"/>
      <c r="BS122" s="66"/>
      <c r="BT122" s="66"/>
      <c r="BU122" s="75"/>
      <c r="BV122" s="66"/>
      <c r="BW122" s="66"/>
      <c r="BX122" s="75"/>
      <c r="BY122" s="66"/>
      <c r="BZ122" s="75"/>
      <c r="CA122" s="66"/>
      <c r="CB122" s="75"/>
      <c r="CC122" s="66"/>
      <c r="CD122" s="66"/>
      <c r="CE122" s="66"/>
      <c r="CF122" s="66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75"/>
      <c r="CT122" s="66"/>
      <c r="CU122" s="66"/>
      <c r="CV122" s="66"/>
      <c r="CW122" s="66"/>
      <c r="CX122" s="66"/>
      <c r="CY122" s="75"/>
      <c r="CZ122" s="66"/>
      <c r="DA122" s="75"/>
      <c r="DB122" s="75"/>
      <c r="DC122" s="75"/>
      <c r="DD122" s="75"/>
      <c r="DE122" s="75"/>
      <c r="DF122" s="75"/>
      <c r="DG122" s="66"/>
      <c r="DH122" s="75"/>
      <c r="DI122" s="66"/>
      <c r="DJ122" s="66"/>
      <c r="DK122" s="66"/>
      <c r="DL122" s="66"/>
      <c r="DM122" s="66"/>
      <c r="DN122" s="76">
        <f t="shared" si="81"/>
        <v>2600</v>
      </c>
      <c r="DO122" s="76">
        <f t="shared" si="82"/>
        <v>0</v>
      </c>
    </row>
    <row r="123" spans="1:119" x14ac:dyDescent="0.25">
      <c r="A123" s="64"/>
      <c r="B123" s="65"/>
      <c r="C123" s="65"/>
      <c r="D123" s="66"/>
      <c r="E123" s="77"/>
      <c r="F123" s="78"/>
      <c r="G123" s="79"/>
      <c r="H123" s="68"/>
      <c r="I123" s="69"/>
      <c r="J123" s="66" t="s">
        <v>498</v>
      </c>
      <c r="K123" s="70">
        <v>10</v>
      </c>
      <c r="L123" s="70">
        <v>325</v>
      </c>
      <c r="M123" s="71">
        <f t="shared" si="183"/>
        <v>3250</v>
      </c>
      <c r="N123" s="66"/>
      <c r="O123" s="72" t="s">
        <v>148</v>
      </c>
      <c r="P123" s="73">
        <f t="shared" si="184"/>
        <v>29.017857142857142</v>
      </c>
      <c r="Q123" s="74">
        <f t="shared" si="185"/>
        <v>348.21428571428567</v>
      </c>
      <c r="R123" s="75">
        <f t="shared" si="186"/>
        <v>2930.8035714285716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75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75"/>
      <c r="AQ123" s="66"/>
      <c r="AR123" s="66"/>
      <c r="AS123" s="66"/>
      <c r="AT123" s="75"/>
      <c r="AU123" s="66"/>
      <c r="AV123" s="66"/>
      <c r="AW123" s="66"/>
      <c r="AX123" s="66"/>
      <c r="AY123" s="66"/>
      <c r="AZ123" s="75"/>
      <c r="BA123" s="66"/>
      <c r="BB123" s="75"/>
      <c r="BC123" s="66"/>
      <c r="BD123" s="66"/>
      <c r="BE123" s="66"/>
      <c r="BF123" s="66"/>
      <c r="BG123" s="66"/>
      <c r="BH123" s="66"/>
      <c r="BI123" s="66"/>
      <c r="BJ123" s="66"/>
      <c r="BK123" s="66"/>
      <c r="BL123" s="66"/>
      <c r="BM123" s="66"/>
      <c r="BN123" s="66"/>
      <c r="BO123" s="66"/>
      <c r="BP123" s="66"/>
      <c r="BQ123" s="66"/>
      <c r="BR123" s="66"/>
      <c r="BS123" s="66"/>
      <c r="BT123" s="66"/>
      <c r="BU123" s="75"/>
      <c r="BV123" s="66"/>
      <c r="BW123" s="66"/>
      <c r="BX123" s="75"/>
      <c r="BY123" s="66"/>
      <c r="BZ123" s="75"/>
      <c r="CA123" s="66"/>
      <c r="CB123" s="75"/>
      <c r="CC123" s="66"/>
      <c r="CD123" s="66"/>
      <c r="CE123" s="66"/>
      <c r="CF123" s="66"/>
      <c r="CG123" s="66"/>
      <c r="CH123" s="66"/>
      <c r="CI123" s="66"/>
      <c r="CJ123" s="66"/>
      <c r="CK123" s="66"/>
      <c r="CL123" s="66"/>
      <c r="CM123" s="66"/>
      <c r="CN123" s="66"/>
      <c r="CO123" s="66"/>
      <c r="CP123" s="66"/>
      <c r="CQ123" s="66"/>
      <c r="CR123" s="66"/>
      <c r="CS123" s="75"/>
      <c r="CT123" s="66"/>
      <c r="CU123" s="66"/>
      <c r="CV123" s="66"/>
      <c r="CW123" s="66"/>
      <c r="CX123" s="66"/>
      <c r="CY123" s="75"/>
      <c r="CZ123" s="66"/>
      <c r="DA123" s="75"/>
      <c r="DB123" s="75"/>
      <c r="DC123" s="75"/>
      <c r="DD123" s="75"/>
      <c r="DE123" s="75"/>
      <c r="DF123" s="75"/>
      <c r="DG123" s="66"/>
      <c r="DH123" s="75"/>
      <c r="DI123" s="66"/>
      <c r="DJ123" s="66"/>
      <c r="DK123" s="66"/>
      <c r="DL123" s="66"/>
      <c r="DM123" s="66"/>
      <c r="DN123" s="76">
        <f t="shared" si="81"/>
        <v>3250</v>
      </c>
      <c r="DO123" s="76">
        <f t="shared" si="82"/>
        <v>0</v>
      </c>
    </row>
    <row r="124" spans="1:119" s="136" customFormat="1" x14ac:dyDescent="0.25">
      <c r="A124" s="128"/>
      <c r="B124" s="129"/>
      <c r="C124" s="130"/>
      <c r="D124" s="131"/>
      <c r="E124" s="131"/>
      <c r="F124" s="131"/>
      <c r="G124" s="131"/>
      <c r="H124" s="132"/>
      <c r="I124" s="129"/>
      <c r="J124" s="131"/>
      <c r="K124" s="133"/>
      <c r="L124" s="133"/>
      <c r="M124" s="134">
        <f>SUM(M122:M123)</f>
        <v>5850</v>
      </c>
      <c r="N124" s="134">
        <f>M124+M121+M119</f>
        <v>9503</v>
      </c>
      <c r="O124" s="133" t="s">
        <v>148</v>
      </c>
      <c r="P124" s="134">
        <f t="shared" ref="P124:CA124" si="187">SUM(P122:P123)</f>
        <v>52.232142857142854</v>
      </c>
      <c r="Q124" s="134">
        <f t="shared" si="187"/>
        <v>626.78571428571422</v>
      </c>
      <c r="R124" s="134">
        <f t="shared" si="187"/>
        <v>5275.4464285714294</v>
      </c>
      <c r="S124" s="134">
        <f t="shared" si="187"/>
        <v>0</v>
      </c>
      <c r="T124" s="134">
        <f t="shared" si="187"/>
        <v>0</v>
      </c>
      <c r="U124" s="134">
        <f t="shared" si="187"/>
        <v>0</v>
      </c>
      <c r="V124" s="134">
        <f t="shared" si="187"/>
        <v>0</v>
      </c>
      <c r="W124" s="134">
        <f t="shared" si="187"/>
        <v>0</v>
      </c>
      <c r="X124" s="134">
        <f t="shared" si="187"/>
        <v>0</v>
      </c>
      <c r="Y124" s="134">
        <f t="shared" si="187"/>
        <v>0</v>
      </c>
      <c r="Z124" s="134">
        <f t="shared" si="187"/>
        <v>0</v>
      </c>
      <c r="AA124" s="134">
        <f t="shared" si="187"/>
        <v>0</v>
      </c>
      <c r="AB124" s="134">
        <f t="shared" si="187"/>
        <v>0</v>
      </c>
      <c r="AC124" s="134">
        <f t="shared" si="187"/>
        <v>0</v>
      </c>
      <c r="AD124" s="134">
        <f t="shared" si="187"/>
        <v>0</v>
      </c>
      <c r="AE124" s="134">
        <f t="shared" si="187"/>
        <v>0</v>
      </c>
      <c r="AF124" s="134">
        <f t="shared" si="187"/>
        <v>0</v>
      </c>
      <c r="AG124" s="134">
        <f t="shared" si="187"/>
        <v>0</v>
      </c>
      <c r="AH124" s="134">
        <f t="shared" si="187"/>
        <v>0</v>
      </c>
      <c r="AI124" s="134">
        <f t="shared" si="187"/>
        <v>0</v>
      </c>
      <c r="AJ124" s="134">
        <f t="shared" si="187"/>
        <v>0</v>
      </c>
      <c r="AK124" s="134">
        <f t="shared" si="187"/>
        <v>0</v>
      </c>
      <c r="AL124" s="134">
        <f t="shared" si="187"/>
        <v>0</v>
      </c>
      <c r="AM124" s="134">
        <f t="shared" si="187"/>
        <v>0</v>
      </c>
      <c r="AN124" s="134">
        <f t="shared" si="187"/>
        <v>0</v>
      </c>
      <c r="AO124" s="134">
        <f t="shared" si="187"/>
        <v>0</v>
      </c>
      <c r="AP124" s="134">
        <f t="shared" si="187"/>
        <v>0</v>
      </c>
      <c r="AQ124" s="134">
        <f t="shared" si="187"/>
        <v>0</v>
      </c>
      <c r="AR124" s="134">
        <f t="shared" si="187"/>
        <v>0</v>
      </c>
      <c r="AS124" s="134">
        <f t="shared" si="187"/>
        <v>0</v>
      </c>
      <c r="AT124" s="134">
        <f t="shared" si="187"/>
        <v>0</v>
      </c>
      <c r="AU124" s="134">
        <f t="shared" si="187"/>
        <v>0</v>
      </c>
      <c r="AV124" s="134">
        <f t="shared" si="187"/>
        <v>0</v>
      </c>
      <c r="AW124" s="134">
        <f t="shared" si="187"/>
        <v>0</v>
      </c>
      <c r="AX124" s="134">
        <f t="shared" si="187"/>
        <v>0</v>
      </c>
      <c r="AY124" s="134">
        <f t="shared" si="187"/>
        <v>0</v>
      </c>
      <c r="AZ124" s="134">
        <f t="shared" si="187"/>
        <v>0</v>
      </c>
      <c r="BA124" s="134">
        <f t="shared" si="187"/>
        <v>0</v>
      </c>
      <c r="BB124" s="134">
        <f t="shared" si="187"/>
        <v>0</v>
      </c>
      <c r="BC124" s="134">
        <f t="shared" si="187"/>
        <v>0</v>
      </c>
      <c r="BD124" s="134">
        <f t="shared" si="187"/>
        <v>0</v>
      </c>
      <c r="BE124" s="134">
        <f t="shared" si="187"/>
        <v>0</v>
      </c>
      <c r="BF124" s="134">
        <f t="shared" si="187"/>
        <v>0</v>
      </c>
      <c r="BG124" s="134">
        <f t="shared" si="187"/>
        <v>0</v>
      </c>
      <c r="BH124" s="134">
        <f t="shared" si="187"/>
        <v>0</v>
      </c>
      <c r="BI124" s="134">
        <f t="shared" si="187"/>
        <v>0</v>
      </c>
      <c r="BJ124" s="134">
        <f t="shared" si="187"/>
        <v>0</v>
      </c>
      <c r="BK124" s="134">
        <f t="shared" si="187"/>
        <v>0</v>
      </c>
      <c r="BL124" s="134">
        <f t="shared" si="187"/>
        <v>0</v>
      </c>
      <c r="BM124" s="134">
        <f t="shared" si="187"/>
        <v>0</v>
      </c>
      <c r="BN124" s="134">
        <f t="shared" si="187"/>
        <v>0</v>
      </c>
      <c r="BO124" s="134">
        <f t="shared" si="187"/>
        <v>0</v>
      </c>
      <c r="BP124" s="134">
        <f t="shared" si="187"/>
        <v>0</v>
      </c>
      <c r="BQ124" s="134">
        <f t="shared" si="187"/>
        <v>0</v>
      </c>
      <c r="BR124" s="134">
        <f t="shared" si="187"/>
        <v>0</v>
      </c>
      <c r="BS124" s="134">
        <f t="shared" si="187"/>
        <v>0</v>
      </c>
      <c r="BT124" s="134">
        <f t="shared" si="187"/>
        <v>0</v>
      </c>
      <c r="BU124" s="134">
        <f t="shared" si="187"/>
        <v>0</v>
      </c>
      <c r="BV124" s="134">
        <f t="shared" si="187"/>
        <v>0</v>
      </c>
      <c r="BW124" s="134">
        <f t="shared" si="187"/>
        <v>0</v>
      </c>
      <c r="BX124" s="134">
        <f t="shared" si="187"/>
        <v>0</v>
      </c>
      <c r="BY124" s="134">
        <f t="shared" si="187"/>
        <v>0</v>
      </c>
      <c r="BZ124" s="134">
        <f t="shared" si="187"/>
        <v>0</v>
      </c>
      <c r="CA124" s="134">
        <f t="shared" si="187"/>
        <v>0</v>
      </c>
      <c r="CB124" s="134">
        <f t="shared" ref="CB124:DM124" si="188">SUM(CB122:CB123)</f>
        <v>0</v>
      </c>
      <c r="CC124" s="134">
        <f t="shared" si="188"/>
        <v>0</v>
      </c>
      <c r="CD124" s="134">
        <f t="shared" si="188"/>
        <v>0</v>
      </c>
      <c r="CE124" s="134">
        <f t="shared" si="188"/>
        <v>0</v>
      </c>
      <c r="CF124" s="134">
        <f t="shared" si="188"/>
        <v>0</v>
      </c>
      <c r="CG124" s="134">
        <f t="shared" si="188"/>
        <v>0</v>
      </c>
      <c r="CH124" s="134">
        <f t="shared" si="188"/>
        <v>0</v>
      </c>
      <c r="CI124" s="134">
        <f t="shared" si="188"/>
        <v>0</v>
      </c>
      <c r="CJ124" s="134">
        <f t="shared" si="188"/>
        <v>0</v>
      </c>
      <c r="CK124" s="134">
        <f t="shared" si="188"/>
        <v>0</v>
      </c>
      <c r="CL124" s="134">
        <f t="shared" si="188"/>
        <v>0</v>
      </c>
      <c r="CM124" s="134">
        <f t="shared" si="188"/>
        <v>0</v>
      </c>
      <c r="CN124" s="134">
        <f t="shared" si="188"/>
        <v>0</v>
      </c>
      <c r="CO124" s="134">
        <f t="shared" si="188"/>
        <v>0</v>
      </c>
      <c r="CP124" s="134">
        <f t="shared" si="188"/>
        <v>0</v>
      </c>
      <c r="CQ124" s="134">
        <f t="shared" si="188"/>
        <v>0</v>
      </c>
      <c r="CR124" s="134">
        <f t="shared" si="188"/>
        <v>0</v>
      </c>
      <c r="CS124" s="134">
        <f t="shared" si="188"/>
        <v>0</v>
      </c>
      <c r="CT124" s="134">
        <f t="shared" si="188"/>
        <v>0</v>
      </c>
      <c r="CU124" s="134">
        <f t="shared" si="188"/>
        <v>0</v>
      </c>
      <c r="CV124" s="134">
        <f t="shared" si="188"/>
        <v>0</v>
      </c>
      <c r="CW124" s="134">
        <f t="shared" si="188"/>
        <v>0</v>
      </c>
      <c r="CX124" s="134">
        <f t="shared" si="188"/>
        <v>0</v>
      </c>
      <c r="CY124" s="134">
        <f t="shared" si="188"/>
        <v>0</v>
      </c>
      <c r="CZ124" s="134">
        <f t="shared" si="188"/>
        <v>0</v>
      </c>
      <c r="DA124" s="134">
        <f t="shared" si="188"/>
        <v>0</v>
      </c>
      <c r="DB124" s="134">
        <f t="shared" si="188"/>
        <v>0</v>
      </c>
      <c r="DC124" s="134">
        <f t="shared" si="188"/>
        <v>0</v>
      </c>
      <c r="DD124" s="134">
        <f t="shared" si="188"/>
        <v>0</v>
      </c>
      <c r="DE124" s="134">
        <f t="shared" si="188"/>
        <v>0</v>
      </c>
      <c r="DF124" s="134">
        <f t="shared" si="188"/>
        <v>0</v>
      </c>
      <c r="DG124" s="134">
        <f t="shared" si="188"/>
        <v>0</v>
      </c>
      <c r="DH124" s="134">
        <f t="shared" si="188"/>
        <v>0</v>
      </c>
      <c r="DI124" s="134">
        <f t="shared" si="188"/>
        <v>0</v>
      </c>
      <c r="DJ124" s="134">
        <f t="shared" si="188"/>
        <v>0</v>
      </c>
      <c r="DK124" s="134">
        <f t="shared" si="188"/>
        <v>0</v>
      </c>
      <c r="DL124" s="134">
        <f t="shared" si="188"/>
        <v>0</v>
      </c>
      <c r="DM124" s="134">
        <f t="shared" si="188"/>
        <v>0</v>
      </c>
      <c r="DN124" s="135">
        <f t="shared" si="81"/>
        <v>5850</v>
      </c>
      <c r="DO124" s="135">
        <f t="shared" si="82"/>
        <v>0</v>
      </c>
    </row>
    <row r="125" spans="1:119" ht="28.5" customHeight="1" x14ac:dyDescent="0.3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37">
        <f>SUM(N7:N124)</f>
        <v>69448.25</v>
      </c>
      <c r="O125" s="127"/>
      <c r="P125" s="140">
        <f>P124+P121+P119+P117+P114+P112+P110+P108+P106+P104+P100+P98+P96+P94+P91+P89+P87+P85+P83+P81+P79+P77+P72+P70+P61+P55+P39+P34+P32+P30+P28+P26+P24+P22+P20+P18+P10+P8</f>
        <v>556.03201785714282</v>
      </c>
      <c r="Q125" s="140">
        <f t="shared" ref="Q125:CB125" si="189">Q124+Q121+Q119+Q117+Q114+Q112+Q110+Q108+Q106+Q104+Q100+Q98+Q96+Q94+Q91+Q89+Q87+Q85+Q83+Q81+Q79+Q77+Q72+Q70+Q61+Q55+Q39+Q34+Q32+Q30+Q28+Q26+Q24+Q22+Q20+Q18+Q10+Q8</f>
        <v>5882.619642857142</v>
      </c>
      <c r="R125" s="140">
        <f t="shared" si="189"/>
        <v>57084.305232142877</v>
      </c>
      <c r="S125" s="140">
        <f t="shared" si="189"/>
        <v>283.16071428571433</v>
      </c>
      <c r="T125" s="140">
        <f t="shared" si="189"/>
        <v>0</v>
      </c>
      <c r="U125" s="140">
        <f t="shared" si="189"/>
        <v>0</v>
      </c>
      <c r="V125" s="140">
        <f t="shared" si="189"/>
        <v>0</v>
      </c>
      <c r="W125" s="140">
        <f t="shared" si="189"/>
        <v>0</v>
      </c>
      <c r="X125" s="140">
        <f t="shared" si="189"/>
        <v>0</v>
      </c>
      <c r="Y125" s="140">
        <f t="shared" si="189"/>
        <v>0</v>
      </c>
      <c r="Z125" s="140">
        <f t="shared" si="189"/>
        <v>0</v>
      </c>
      <c r="AA125" s="140">
        <f t="shared" si="189"/>
        <v>0</v>
      </c>
      <c r="AB125" s="140">
        <f t="shared" si="189"/>
        <v>0</v>
      </c>
      <c r="AC125" s="140">
        <f t="shared" si="189"/>
        <v>0</v>
      </c>
      <c r="AD125" s="140">
        <f t="shared" si="189"/>
        <v>0</v>
      </c>
      <c r="AE125" s="140">
        <f t="shared" si="189"/>
        <v>0</v>
      </c>
      <c r="AF125" s="140">
        <f t="shared" si="189"/>
        <v>0</v>
      </c>
      <c r="AG125" s="140">
        <f t="shared" si="189"/>
        <v>0</v>
      </c>
      <c r="AH125" s="140">
        <f t="shared" si="189"/>
        <v>0</v>
      </c>
      <c r="AI125" s="140">
        <f t="shared" si="189"/>
        <v>0</v>
      </c>
      <c r="AJ125" s="140">
        <f t="shared" si="189"/>
        <v>0</v>
      </c>
      <c r="AK125" s="140">
        <f t="shared" si="189"/>
        <v>0</v>
      </c>
      <c r="AL125" s="140">
        <f t="shared" si="189"/>
        <v>0</v>
      </c>
      <c r="AM125" s="140">
        <f t="shared" si="189"/>
        <v>0</v>
      </c>
      <c r="AN125" s="140">
        <f t="shared" si="189"/>
        <v>0</v>
      </c>
      <c r="AO125" s="140">
        <f t="shared" si="189"/>
        <v>0</v>
      </c>
      <c r="AP125" s="140">
        <f t="shared" si="189"/>
        <v>3000</v>
      </c>
      <c r="AQ125" s="140">
        <f t="shared" si="189"/>
        <v>0</v>
      </c>
      <c r="AR125" s="140">
        <f t="shared" si="189"/>
        <v>0</v>
      </c>
      <c r="AS125" s="140">
        <f t="shared" si="189"/>
        <v>0</v>
      </c>
      <c r="AT125" s="140">
        <f t="shared" si="189"/>
        <v>54.642857142857139</v>
      </c>
      <c r="AU125" s="140">
        <f t="shared" si="189"/>
        <v>0</v>
      </c>
      <c r="AV125" s="140">
        <f t="shared" si="189"/>
        <v>0</v>
      </c>
      <c r="AW125" s="140">
        <f t="shared" si="189"/>
        <v>0</v>
      </c>
      <c r="AX125" s="140">
        <f t="shared" si="189"/>
        <v>0</v>
      </c>
      <c r="AY125" s="140">
        <f t="shared" si="189"/>
        <v>0</v>
      </c>
      <c r="AZ125" s="140">
        <f t="shared" si="189"/>
        <v>0</v>
      </c>
      <c r="BA125" s="140">
        <f t="shared" si="189"/>
        <v>0</v>
      </c>
      <c r="BB125" s="140">
        <f t="shared" si="189"/>
        <v>0</v>
      </c>
      <c r="BC125" s="140">
        <f t="shared" si="189"/>
        <v>0</v>
      </c>
      <c r="BD125" s="140">
        <f t="shared" si="189"/>
        <v>0</v>
      </c>
      <c r="BE125" s="140">
        <f t="shared" si="189"/>
        <v>0</v>
      </c>
      <c r="BF125" s="140">
        <f t="shared" si="189"/>
        <v>1198</v>
      </c>
      <c r="BG125" s="140">
        <f t="shared" si="189"/>
        <v>0</v>
      </c>
      <c r="BH125" s="140">
        <f t="shared" si="189"/>
        <v>0</v>
      </c>
      <c r="BI125" s="140">
        <f t="shared" si="189"/>
        <v>0</v>
      </c>
      <c r="BJ125" s="140">
        <f t="shared" si="189"/>
        <v>0</v>
      </c>
      <c r="BK125" s="140">
        <f t="shared" si="189"/>
        <v>0</v>
      </c>
      <c r="BL125" s="140">
        <f t="shared" si="189"/>
        <v>0</v>
      </c>
      <c r="BM125" s="140">
        <f t="shared" si="189"/>
        <v>0</v>
      </c>
      <c r="BN125" s="140">
        <f t="shared" si="189"/>
        <v>0</v>
      </c>
      <c r="BO125" s="140">
        <f t="shared" si="189"/>
        <v>496.88392857142856</v>
      </c>
      <c r="BP125" s="140">
        <f t="shared" si="189"/>
        <v>0</v>
      </c>
      <c r="BQ125" s="140">
        <f t="shared" si="189"/>
        <v>0</v>
      </c>
      <c r="BR125" s="140">
        <f t="shared" si="189"/>
        <v>0</v>
      </c>
      <c r="BS125" s="140">
        <f t="shared" si="189"/>
        <v>0</v>
      </c>
      <c r="BT125" s="140">
        <f t="shared" si="189"/>
        <v>0</v>
      </c>
      <c r="BU125" s="140">
        <f t="shared" si="189"/>
        <v>0</v>
      </c>
      <c r="BV125" s="140">
        <f t="shared" si="189"/>
        <v>0</v>
      </c>
      <c r="BW125" s="140">
        <f t="shared" si="189"/>
        <v>0</v>
      </c>
      <c r="BX125" s="140">
        <f t="shared" si="189"/>
        <v>0</v>
      </c>
      <c r="BY125" s="140">
        <f t="shared" si="189"/>
        <v>0</v>
      </c>
      <c r="BZ125" s="140">
        <f t="shared" si="189"/>
        <v>300.29464285714283</v>
      </c>
      <c r="CA125" s="140">
        <f t="shared" si="189"/>
        <v>0</v>
      </c>
      <c r="CB125" s="140">
        <f t="shared" si="189"/>
        <v>0</v>
      </c>
      <c r="CC125" s="140">
        <f t="shared" ref="CC125:DO125" si="190">CC124+CC121+CC119+CC117+CC114+CC112+CC110+CC108+CC106+CC104+CC100+CC98+CC96+CC94+CC91+CC89+CC87+CC85+CC83+CC81+CC79+CC77+CC72+CC70+CC61+CC55+CC39+CC34+CC32+CC30+CC28+CC26+CC24+CC22+CC20+CC18+CC10+CC8</f>
        <v>0</v>
      </c>
      <c r="CD125" s="140">
        <f t="shared" si="190"/>
        <v>0</v>
      </c>
      <c r="CE125" s="140">
        <f t="shared" si="190"/>
        <v>0</v>
      </c>
      <c r="CF125" s="140">
        <f t="shared" si="190"/>
        <v>0</v>
      </c>
      <c r="CG125" s="140">
        <f t="shared" si="190"/>
        <v>0</v>
      </c>
      <c r="CH125" s="140">
        <f t="shared" si="190"/>
        <v>0</v>
      </c>
      <c r="CI125" s="140">
        <f t="shared" si="190"/>
        <v>0</v>
      </c>
      <c r="CJ125" s="140">
        <f t="shared" si="190"/>
        <v>0</v>
      </c>
      <c r="CK125" s="140">
        <f t="shared" si="190"/>
        <v>0</v>
      </c>
      <c r="CL125" s="140">
        <f t="shared" si="190"/>
        <v>0</v>
      </c>
      <c r="CM125" s="140">
        <f t="shared" si="190"/>
        <v>0</v>
      </c>
      <c r="CN125" s="140">
        <f t="shared" si="190"/>
        <v>0</v>
      </c>
      <c r="CO125" s="140">
        <f t="shared" si="190"/>
        <v>0</v>
      </c>
      <c r="CP125" s="140">
        <f t="shared" si="190"/>
        <v>0</v>
      </c>
      <c r="CQ125" s="140">
        <f t="shared" si="190"/>
        <v>1704.375</v>
      </c>
      <c r="CR125" s="140">
        <f t="shared" si="190"/>
        <v>0</v>
      </c>
      <c r="CS125" s="140">
        <f t="shared" si="190"/>
        <v>0</v>
      </c>
      <c r="CT125" s="140">
        <f t="shared" si="190"/>
        <v>0</v>
      </c>
      <c r="CU125" s="140">
        <f t="shared" si="190"/>
        <v>0</v>
      </c>
      <c r="CV125" s="140">
        <f t="shared" si="190"/>
        <v>0</v>
      </c>
      <c r="CW125" s="140">
        <f t="shared" si="190"/>
        <v>0</v>
      </c>
      <c r="CX125" s="140">
        <f t="shared" si="190"/>
        <v>0</v>
      </c>
      <c r="CY125" s="140">
        <f t="shared" si="190"/>
        <v>0</v>
      </c>
      <c r="CZ125" s="140">
        <f t="shared" si="190"/>
        <v>0</v>
      </c>
      <c r="DA125" s="140">
        <f t="shared" si="190"/>
        <v>0</v>
      </c>
      <c r="DB125" s="140">
        <f t="shared" si="190"/>
        <v>0</v>
      </c>
      <c r="DC125" s="140">
        <f t="shared" si="190"/>
        <v>0</v>
      </c>
      <c r="DD125" s="140">
        <f t="shared" si="190"/>
        <v>0</v>
      </c>
      <c r="DE125" s="140">
        <f t="shared" si="190"/>
        <v>0</v>
      </c>
      <c r="DF125" s="140">
        <f t="shared" si="190"/>
        <v>0</v>
      </c>
      <c r="DG125" s="140">
        <f t="shared" si="190"/>
        <v>0</v>
      </c>
      <c r="DH125" s="140">
        <f t="shared" si="190"/>
        <v>0</v>
      </c>
      <c r="DI125" s="140">
        <f t="shared" si="190"/>
        <v>0</v>
      </c>
      <c r="DJ125" s="140">
        <f t="shared" si="190"/>
        <v>0</v>
      </c>
      <c r="DK125" s="140">
        <f t="shared" si="190"/>
        <v>0</v>
      </c>
      <c r="DL125" s="140">
        <f t="shared" si="190"/>
        <v>0</v>
      </c>
      <c r="DM125" s="140">
        <f t="shared" si="190"/>
        <v>0</v>
      </c>
      <c r="DN125" s="141">
        <f t="shared" si="190"/>
        <v>69448.25</v>
      </c>
      <c r="DO125" s="140">
        <f t="shared" si="190"/>
        <v>0</v>
      </c>
    </row>
  </sheetData>
  <mergeCells count="45">
    <mergeCell ref="F4:F6"/>
    <mergeCell ref="A4:A6"/>
    <mergeCell ref="B4:B6"/>
    <mergeCell ref="C4:C6"/>
    <mergeCell ref="D4:D6"/>
    <mergeCell ref="E4:E6"/>
    <mergeCell ref="R4:Z4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BN4:BP4"/>
    <mergeCell ref="BQ4:BT4"/>
    <mergeCell ref="CA4:CC4"/>
    <mergeCell ref="CH4:CO4"/>
    <mergeCell ref="AA5:AG5"/>
    <mergeCell ref="AH5:AI5"/>
    <mergeCell ref="AT5:AT6"/>
    <mergeCell ref="AU5:AU6"/>
    <mergeCell ref="BD5:BD6"/>
    <mergeCell ref="BI5:BJ5"/>
    <mergeCell ref="AM4:AN4"/>
    <mergeCell ref="AP4:AS4"/>
    <mergeCell ref="AT4:AU4"/>
    <mergeCell ref="AW4:BE4"/>
    <mergeCell ref="BF4:BH4"/>
    <mergeCell ref="BK4:BM4"/>
    <mergeCell ref="DN5:DN6"/>
    <mergeCell ref="CV5:CV6"/>
    <mergeCell ref="CW5:CX5"/>
    <mergeCell ref="CZ5:DL5"/>
    <mergeCell ref="BV5:BV6"/>
    <mergeCell ref="CA5:CA6"/>
    <mergeCell ref="CB5:CB6"/>
    <mergeCell ref="CC5:CC6"/>
    <mergeCell ref="CD5:CD6"/>
    <mergeCell ref="CT5:CU5"/>
    <mergeCell ref="DM5:DM6"/>
  </mergeCells>
  <pageMargins left="0.25" right="0.25" top="0.75" bottom="0.75" header="0.3" footer="0.3"/>
  <pageSetup paperSize="9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0431-2000-443B-8466-D04BA6D8405F}">
  <sheetPr>
    <tabColor rgb="FFCC66FF"/>
  </sheetPr>
  <dimension ref="A1:N35"/>
  <sheetViews>
    <sheetView topLeftCell="A16" workbookViewId="0">
      <selection activeCell="I11" sqref="I11"/>
    </sheetView>
  </sheetViews>
  <sheetFormatPr defaultRowHeight="15" x14ac:dyDescent="0.25"/>
  <cols>
    <col min="14" max="14" width="12.7109375" bestFit="1" customWidth="1"/>
  </cols>
  <sheetData>
    <row r="1" spans="1:14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</row>
    <row r="2" spans="1:14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</row>
    <row r="3" spans="1:14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</row>
    <row r="4" spans="1:14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</row>
    <row r="5" spans="1:14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</row>
    <row r="6" spans="1:14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</row>
    <row r="7" spans="1:14" ht="18.75" customHeight="1" x14ac:dyDescent="0.25">
      <c r="A7" s="64">
        <v>45885</v>
      </c>
      <c r="B7" s="65"/>
      <c r="C7" s="65">
        <v>6686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3006</v>
      </c>
      <c r="M7" s="71">
        <f t="shared" ref="M7:M8" si="0">K7*L7</f>
        <v>3006</v>
      </c>
      <c r="N7" s="66"/>
    </row>
    <row r="8" spans="1:14" ht="18.75" customHeight="1" x14ac:dyDescent="0.25">
      <c r="A8" s="64">
        <v>45885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4202.25</v>
      </c>
      <c r="M8" s="71">
        <f t="shared" si="0"/>
        <v>4202.25</v>
      </c>
      <c r="N8" s="66"/>
    </row>
    <row r="9" spans="1:14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7208.25</v>
      </c>
      <c r="N9" s="86">
        <f>M9</f>
        <v>7208.25</v>
      </c>
    </row>
    <row r="10" spans="1:14" ht="18.75" customHeight="1" x14ac:dyDescent="0.25">
      <c r="A10" s="64">
        <v>45894</v>
      </c>
      <c r="B10" s="65"/>
      <c r="C10" s="65">
        <v>6687</v>
      </c>
      <c r="D10" s="66" t="s">
        <v>301</v>
      </c>
      <c r="E10" s="67"/>
      <c r="F10" s="67"/>
      <c r="G10" s="67"/>
      <c r="H10" s="68"/>
      <c r="I10" s="69"/>
      <c r="J10" s="66" t="s">
        <v>302</v>
      </c>
      <c r="K10" s="70">
        <v>1</v>
      </c>
      <c r="L10" s="70">
        <v>2646.95</v>
      </c>
      <c r="M10" s="71">
        <f t="shared" ref="M10:M12" si="1">K10*L10</f>
        <v>2646.95</v>
      </c>
      <c r="N10" s="66"/>
    </row>
    <row r="11" spans="1:14" ht="18.75" customHeight="1" x14ac:dyDescent="0.25">
      <c r="A11" s="64">
        <v>45895</v>
      </c>
      <c r="B11" s="65"/>
      <c r="C11" s="65"/>
      <c r="D11" s="66"/>
      <c r="E11" s="77"/>
      <c r="F11" s="78"/>
      <c r="G11" s="79"/>
      <c r="H11" s="68"/>
      <c r="I11" s="69"/>
      <c r="J11" s="66" t="s">
        <v>305</v>
      </c>
      <c r="K11" s="70">
        <v>1</v>
      </c>
      <c r="L11" s="70">
        <v>3507</v>
      </c>
      <c r="M11" s="71">
        <f t="shared" si="1"/>
        <v>3507</v>
      </c>
      <c r="N11" s="66"/>
    </row>
    <row r="12" spans="1:14" ht="18.75" customHeight="1" x14ac:dyDescent="0.25">
      <c r="A12" s="64">
        <v>45896</v>
      </c>
      <c r="B12" s="65"/>
      <c r="C12" s="65"/>
      <c r="D12" s="66"/>
      <c r="E12" s="77"/>
      <c r="F12" s="78"/>
      <c r="G12" s="79"/>
      <c r="H12" s="68"/>
      <c r="I12" s="69"/>
      <c r="J12" s="66" t="s">
        <v>303</v>
      </c>
      <c r="K12" s="70">
        <v>1</v>
      </c>
      <c r="L12" s="70">
        <v>3578.27</v>
      </c>
      <c r="M12" s="71">
        <f t="shared" si="1"/>
        <v>3578.27</v>
      </c>
      <c r="N12" s="66"/>
    </row>
    <row r="13" spans="1:14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SUM(M10:M12)</f>
        <v>9732.2199999999993</v>
      </c>
      <c r="N13" s="86">
        <f>M13</f>
        <v>9732.2199999999993</v>
      </c>
    </row>
    <row r="14" spans="1:14" ht="18.75" customHeight="1" x14ac:dyDescent="0.25">
      <c r="A14" s="64">
        <v>45899</v>
      </c>
      <c r="B14" s="65"/>
      <c r="C14" s="65">
        <v>6688</v>
      </c>
      <c r="D14" s="66" t="s">
        <v>301</v>
      </c>
      <c r="E14" s="67"/>
      <c r="F14" s="67"/>
      <c r="G14" s="67"/>
      <c r="H14" s="68"/>
      <c r="I14" s="69"/>
      <c r="J14" s="66" t="s">
        <v>302</v>
      </c>
      <c r="K14" s="70">
        <v>1</v>
      </c>
      <c r="L14" s="70">
        <v>8517</v>
      </c>
      <c r="M14" s="71">
        <f t="shared" ref="M14:M16" si="2">K14*L14</f>
        <v>8517</v>
      </c>
      <c r="N14" s="66"/>
    </row>
    <row r="15" spans="1:14" ht="18.75" customHeight="1" x14ac:dyDescent="0.25">
      <c r="A15" s="64">
        <v>45899</v>
      </c>
      <c r="B15" s="65"/>
      <c r="C15" s="65"/>
      <c r="D15" s="66"/>
      <c r="E15" s="77"/>
      <c r="F15" s="78"/>
      <c r="G15" s="79"/>
      <c r="H15" s="68"/>
      <c r="I15" s="69"/>
      <c r="J15" s="66" t="s">
        <v>303</v>
      </c>
      <c r="K15" s="70">
        <v>1</v>
      </c>
      <c r="L15" s="70">
        <v>4509</v>
      </c>
      <c r="M15" s="71">
        <f t="shared" si="2"/>
        <v>4509</v>
      </c>
      <c r="N15" s="66"/>
    </row>
    <row r="16" spans="1:14" ht="18.75" customHeight="1" x14ac:dyDescent="0.25">
      <c r="A16" s="64">
        <v>45899</v>
      </c>
      <c r="B16" s="65"/>
      <c r="C16" s="65"/>
      <c r="D16" s="66"/>
      <c r="E16" s="77"/>
      <c r="F16" s="78"/>
      <c r="G16" s="79"/>
      <c r="H16" s="68"/>
      <c r="I16" s="69"/>
      <c r="J16" s="66" t="s">
        <v>311</v>
      </c>
      <c r="K16" s="70">
        <v>1</v>
      </c>
      <c r="L16" s="70">
        <v>4218.75</v>
      </c>
      <c r="M16" s="71">
        <f t="shared" si="2"/>
        <v>4218.75</v>
      </c>
      <c r="N16" s="66"/>
    </row>
    <row r="17" spans="1:14" s="87" customFormat="1" ht="18.75" customHeight="1" x14ac:dyDescent="0.25">
      <c r="A17" s="80"/>
      <c r="B17" s="81"/>
      <c r="C17" s="82"/>
      <c r="D17" s="83"/>
      <c r="E17" s="83"/>
      <c r="F17" s="83"/>
      <c r="G17" s="83"/>
      <c r="H17" s="84"/>
      <c r="I17" s="81"/>
      <c r="J17" s="83"/>
      <c r="K17" s="85"/>
      <c r="L17" s="85"/>
      <c r="M17" s="86">
        <f>SUM(M14:M16)</f>
        <v>17244.75</v>
      </c>
      <c r="N17" s="86">
        <f>M17</f>
        <v>17244.75</v>
      </c>
    </row>
    <row r="18" spans="1:14" ht="18.75" customHeight="1" x14ac:dyDescent="0.25">
      <c r="A18" s="64">
        <v>45908</v>
      </c>
      <c r="B18" s="65"/>
      <c r="C18" s="65">
        <v>6689</v>
      </c>
      <c r="D18" s="66" t="s">
        <v>301</v>
      </c>
      <c r="E18" s="67"/>
      <c r="F18" s="67"/>
      <c r="G18" s="67"/>
      <c r="H18" s="68"/>
      <c r="I18" s="69"/>
      <c r="J18" s="66" t="s">
        <v>315</v>
      </c>
      <c r="K18" s="70">
        <v>1</v>
      </c>
      <c r="L18" s="70">
        <v>3945.38</v>
      </c>
      <c r="M18" s="71">
        <f t="shared" ref="M18:M20" si="3">K18*L18</f>
        <v>3945.38</v>
      </c>
      <c r="N18" s="66"/>
    </row>
    <row r="19" spans="1:14" ht="18.75" customHeight="1" x14ac:dyDescent="0.25">
      <c r="A19" s="64">
        <v>45908</v>
      </c>
      <c r="B19" s="65"/>
      <c r="C19" s="65"/>
      <c r="D19" s="66"/>
      <c r="E19" s="77"/>
      <c r="F19" s="78"/>
      <c r="G19" s="79"/>
      <c r="H19" s="68"/>
      <c r="I19" s="69"/>
      <c r="J19" s="66" t="s">
        <v>305</v>
      </c>
      <c r="K19" s="70">
        <v>1</v>
      </c>
      <c r="L19" s="70">
        <v>8517</v>
      </c>
      <c r="M19" s="71">
        <f t="shared" si="3"/>
        <v>8517</v>
      </c>
      <c r="N19" s="66"/>
    </row>
    <row r="20" spans="1:14" ht="18.75" customHeight="1" x14ac:dyDescent="0.25">
      <c r="A20" s="64">
        <v>45908</v>
      </c>
      <c r="B20" s="65"/>
      <c r="C20" s="65"/>
      <c r="D20" s="66"/>
      <c r="E20" s="77"/>
      <c r="F20" s="78"/>
      <c r="G20" s="79"/>
      <c r="H20" s="68"/>
      <c r="I20" s="69"/>
      <c r="J20" s="66" t="s">
        <v>303</v>
      </c>
      <c r="K20" s="70">
        <v>1</v>
      </c>
      <c r="L20" s="70">
        <v>7482</v>
      </c>
      <c r="M20" s="71">
        <f t="shared" si="3"/>
        <v>7482</v>
      </c>
      <c r="N20" s="66"/>
    </row>
    <row r="21" spans="1:14" s="87" customFormat="1" ht="18.75" customHeight="1" x14ac:dyDescent="0.25">
      <c r="A21" s="80"/>
      <c r="B21" s="81"/>
      <c r="C21" s="82"/>
      <c r="D21" s="83"/>
      <c r="E21" s="83"/>
      <c r="F21" s="83"/>
      <c r="G21" s="83"/>
      <c r="H21" s="84"/>
      <c r="I21" s="81"/>
      <c r="J21" s="83"/>
      <c r="K21" s="85"/>
      <c r="L21" s="85"/>
      <c r="M21" s="86">
        <f>SUM(M18:M20)</f>
        <v>19944.38</v>
      </c>
      <c r="N21" s="86">
        <f>M21</f>
        <v>19944.38</v>
      </c>
    </row>
    <row r="22" spans="1:14" ht="18.75" customHeight="1" x14ac:dyDescent="0.25">
      <c r="A22" s="64">
        <v>45850</v>
      </c>
      <c r="B22" s="65">
        <v>4259</v>
      </c>
      <c r="C22" s="65">
        <v>6768</v>
      </c>
      <c r="D22" s="66" t="s">
        <v>672</v>
      </c>
      <c r="E22" s="67"/>
      <c r="F22" s="67"/>
      <c r="G22" s="67"/>
      <c r="H22" s="68"/>
      <c r="I22" s="69"/>
      <c r="J22" s="66" t="s">
        <v>673</v>
      </c>
      <c r="K22" s="70">
        <v>1</v>
      </c>
      <c r="L22" s="70">
        <v>2996.25</v>
      </c>
      <c r="M22" s="71">
        <f t="shared" ref="M22" si="4">K22*L22</f>
        <v>2996.25</v>
      </c>
      <c r="N22" s="66"/>
    </row>
    <row r="23" spans="1:14" s="87" customFormat="1" ht="18.75" customHeight="1" x14ac:dyDescent="0.25">
      <c r="A23" s="80"/>
      <c r="B23" s="81"/>
      <c r="C23" s="82"/>
      <c r="D23" s="83"/>
      <c r="E23" s="83"/>
      <c r="F23" s="83"/>
      <c r="G23" s="83"/>
      <c r="H23" s="84"/>
      <c r="I23" s="81"/>
      <c r="J23" s="83"/>
      <c r="K23" s="85"/>
      <c r="L23" s="85"/>
      <c r="M23" s="86">
        <f>SUM(M22:M22)</f>
        <v>2996.25</v>
      </c>
      <c r="N23" s="86">
        <f>M23</f>
        <v>2996.25</v>
      </c>
    </row>
    <row r="24" spans="1:14" ht="18.75" customHeight="1" x14ac:dyDescent="0.25">
      <c r="A24" s="64">
        <v>45857</v>
      </c>
      <c r="B24" s="65">
        <v>4260</v>
      </c>
      <c r="C24" s="65">
        <v>6769</v>
      </c>
      <c r="D24" s="66" t="s">
        <v>672</v>
      </c>
      <c r="E24" s="67"/>
      <c r="F24" s="67"/>
      <c r="G24" s="67"/>
      <c r="H24" s="68"/>
      <c r="I24" s="69"/>
      <c r="J24" s="66" t="s">
        <v>673</v>
      </c>
      <c r="K24" s="70">
        <v>1</v>
      </c>
      <c r="L24" s="70">
        <v>4898.38</v>
      </c>
      <c r="M24" s="71">
        <f t="shared" ref="M24" si="5">K24*L24</f>
        <v>4898.38</v>
      </c>
      <c r="N24" s="66"/>
    </row>
    <row r="25" spans="1:14" s="87" customFormat="1" ht="18.75" customHeight="1" x14ac:dyDescent="0.25">
      <c r="A25" s="80"/>
      <c r="B25" s="81"/>
      <c r="C25" s="82"/>
      <c r="D25" s="83"/>
      <c r="E25" s="83"/>
      <c r="F25" s="83"/>
      <c r="G25" s="83"/>
      <c r="H25" s="84"/>
      <c r="I25" s="81"/>
      <c r="J25" s="83"/>
      <c r="K25" s="85"/>
      <c r="L25" s="85"/>
      <c r="M25" s="86">
        <f>SUM(M24:M24)</f>
        <v>4898.38</v>
      </c>
      <c r="N25" s="86">
        <f>M25</f>
        <v>4898.38</v>
      </c>
    </row>
    <row r="26" spans="1:14" ht="18.75" customHeight="1" x14ac:dyDescent="0.25">
      <c r="A26" s="64">
        <v>45864</v>
      </c>
      <c r="B26" s="65">
        <v>4261</v>
      </c>
      <c r="C26" s="65">
        <v>6770</v>
      </c>
      <c r="D26" s="66" t="s">
        <v>672</v>
      </c>
      <c r="E26" s="67"/>
      <c r="F26" s="67"/>
      <c r="G26" s="67"/>
      <c r="H26" s="68"/>
      <c r="I26" s="69"/>
      <c r="J26" s="66" t="s">
        <v>673</v>
      </c>
      <c r="K26" s="70">
        <v>1</v>
      </c>
      <c r="L26" s="70">
        <v>6311.11</v>
      </c>
      <c r="M26" s="71">
        <f t="shared" ref="M26" si="6">K26*L26</f>
        <v>6311.11</v>
      </c>
      <c r="N26" s="66"/>
    </row>
    <row r="27" spans="1:14" s="87" customFormat="1" ht="18.75" customHeight="1" x14ac:dyDescent="0.25">
      <c r="A27" s="80"/>
      <c r="B27" s="81"/>
      <c r="C27" s="82"/>
      <c r="D27" s="83"/>
      <c r="E27" s="83"/>
      <c r="F27" s="83"/>
      <c r="G27" s="83"/>
      <c r="H27" s="84"/>
      <c r="I27" s="81"/>
      <c r="J27" s="83"/>
      <c r="K27" s="85"/>
      <c r="L27" s="85"/>
      <c r="M27" s="86">
        <f>SUM(M26:M26)</f>
        <v>6311.11</v>
      </c>
      <c r="N27" s="86">
        <f>M27</f>
        <v>6311.11</v>
      </c>
    </row>
    <row r="28" spans="1:14" ht="18.75" customHeight="1" x14ac:dyDescent="0.25">
      <c r="A28" s="64">
        <v>45865</v>
      </c>
      <c r="B28" s="65">
        <v>4262</v>
      </c>
      <c r="C28" s="65">
        <v>6771</v>
      </c>
      <c r="D28" s="66" t="s">
        <v>672</v>
      </c>
      <c r="E28" s="67"/>
      <c r="F28" s="67"/>
      <c r="G28" s="67"/>
      <c r="H28" s="68"/>
      <c r="I28" s="69"/>
      <c r="J28" s="66" t="s">
        <v>675</v>
      </c>
      <c r="K28" s="70">
        <v>1</v>
      </c>
      <c r="L28" s="70">
        <v>7213.14</v>
      </c>
      <c r="M28" s="71">
        <f t="shared" ref="M28" si="7">K28*L28</f>
        <v>7213.14</v>
      </c>
      <c r="N28" s="66"/>
    </row>
    <row r="29" spans="1:14" s="87" customFormat="1" ht="18.75" customHeight="1" x14ac:dyDescent="0.25">
      <c r="A29" s="80"/>
      <c r="B29" s="81"/>
      <c r="C29" s="82"/>
      <c r="D29" s="83"/>
      <c r="E29" s="83"/>
      <c r="F29" s="83"/>
      <c r="G29" s="83"/>
      <c r="H29" s="84"/>
      <c r="I29" s="81"/>
      <c r="J29" s="83"/>
      <c r="K29" s="85"/>
      <c r="L29" s="85"/>
      <c r="M29" s="86">
        <f>SUM(M28:M28)</f>
        <v>7213.14</v>
      </c>
      <c r="N29" s="86">
        <f>M29</f>
        <v>7213.14</v>
      </c>
    </row>
    <row r="30" spans="1:14" ht="18.75" customHeight="1" x14ac:dyDescent="0.25">
      <c r="A30" s="64">
        <v>45871</v>
      </c>
      <c r="B30" s="65">
        <v>4263</v>
      </c>
      <c r="C30" s="65">
        <v>6772</v>
      </c>
      <c r="D30" s="66" t="s">
        <v>672</v>
      </c>
      <c r="E30" s="67"/>
      <c r="F30" s="67"/>
      <c r="G30" s="67"/>
      <c r="H30" s="68"/>
      <c r="I30" s="69"/>
      <c r="J30" s="66" t="s">
        <v>675</v>
      </c>
      <c r="K30" s="70">
        <v>1</v>
      </c>
      <c r="L30" s="70">
        <v>8385</v>
      </c>
      <c r="M30" s="71">
        <f t="shared" ref="M30" si="8">K30*L30</f>
        <v>8385</v>
      </c>
      <c r="N30" s="66"/>
    </row>
    <row r="31" spans="1:14" s="87" customFormat="1" ht="18.75" customHeight="1" x14ac:dyDescent="0.25">
      <c r="A31" s="80"/>
      <c r="B31" s="81"/>
      <c r="C31" s="82"/>
      <c r="D31" s="83"/>
      <c r="E31" s="83"/>
      <c r="F31" s="83"/>
      <c r="G31" s="83"/>
      <c r="H31" s="84"/>
      <c r="I31" s="81"/>
      <c r="J31" s="83"/>
      <c r="K31" s="85"/>
      <c r="L31" s="85"/>
      <c r="M31" s="86">
        <f>SUM(M30:M30)</f>
        <v>8385</v>
      </c>
      <c r="N31" s="86">
        <f>M31</f>
        <v>8385</v>
      </c>
    </row>
    <row r="32" spans="1:14" ht="18.75" customHeight="1" x14ac:dyDescent="0.25">
      <c r="A32" s="64">
        <v>45878</v>
      </c>
      <c r="B32" s="65">
        <v>4264</v>
      </c>
      <c r="C32" s="65">
        <v>6773</v>
      </c>
      <c r="D32" s="66" t="s">
        <v>672</v>
      </c>
      <c r="E32" s="67"/>
      <c r="F32" s="67"/>
      <c r="G32" s="67"/>
      <c r="H32" s="68"/>
      <c r="I32" s="69"/>
      <c r="J32" s="66" t="s">
        <v>675</v>
      </c>
      <c r="K32" s="70">
        <v>1</v>
      </c>
      <c r="L32" s="70">
        <v>8013.91</v>
      </c>
      <c r="M32" s="71">
        <f t="shared" ref="M32:M33" si="9">K32*L32</f>
        <v>8013.91</v>
      </c>
      <c r="N32" s="66"/>
    </row>
    <row r="33" spans="1:14" ht="18.75" customHeight="1" x14ac:dyDescent="0.25">
      <c r="A33" s="64"/>
      <c r="B33" s="65"/>
      <c r="C33" s="65"/>
      <c r="D33" s="66"/>
      <c r="E33" s="77"/>
      <c r="F33" s="78"/>
      <c r="G33" s="79"/>
      <c r="H33" s="68"/>
      <c r="I33" s="69"/>
      <c r="J33" s="66" t="s">
        <v>673</v>
      </c>
      <c r="K33" s="70">
        <v>1</v>
      </c>
      <c r="L33" s="70">
        <v>6683.66</v>
      </c>
      <c r="M33" s="71">
        <f t="shared" si="9"/>
        <v>6683.66</v>
      </c>
      <c r="N33" s="66"/>
    </row>
    <row r="34" spans="1:14" s="87" customFormat="1" ht="18.75" customHeight="1" x14ac:dyDescent="0.25">
      <c r="A34" s="80"/>
      <c r="B34" s="81"/>
      <c r="C34" s="82"/>
      <c r="D34" s="83"/>
      <c r="E34" s="83"/>
      <c r="F34" s="83"/>
      <c r="G34" s="83"/>
      <c r="H34" s="84"/>
      <c r="I34" s="81"/>
      <c r="J34" s="83"/>
      <c r="K34" s="85"/>
      <c r="L34" s="85"/>
      <c r="M34" s="86">
        <f>SUM(M32:M33)</f>
        <v>14697.57</v>
      </c>
      <c r="N34" s="86">
        <f>M34</f>
        <v>14697.57</v>
      </c>
    </row>
    <row r="35" spans="1:14" s="127" customFormat="1" ht="30" customHeight="1" x14ac:dyDescent="0.25">
      <c r="N35" s="147">
        <f>SUM(N7:N34)</f>
        <v>98631.049999999988</v>
      </c>
    </row>
  </sheetData>
  <mergeCells count="14">
    <mergeCell ref="M4:M6"/>
    <mergeCell ref="N4:N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16C5-B3AB-47E1-8796-FD04DE12EA54}">
  <sheetPr>
    <tabColor rgb="FF7030A0"/>
  </sheetPr>
  <dimension ref="A1:DO18"/>
  <sheetViews>
    <sheetView topLeftCell="A7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45885</v>
      </c>
      <c r="B7" s="65"/>
      <c r="C7" s="65">
        <v>6686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3006</v>
      </c>
      <c r="M7" s="71">
        <f t="shared" ref="M7:M8" si="0">K7*L7</f>
        <v>3006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3006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3006</v>
      </c>
      <c r="DO7" s="76">
        <f>DN7-M7</f>
        <v>0</v>
      </c>
    </row>
    <row r="8" spans="1:119" ht="18.75" customHeight="1" x14ac:dyDescent="0.25">
      <c r="A8" s="64">
        <v>45885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4202.25</v>
      </c>
      <c r="M8" s="71">
        <f t="shared" si="0"/>
        <v>4202.25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4202.25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4202.25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7208.25</v>
      </c>
      <c r="N9" s="86"/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7208.25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7208.25</v>
      </c>
      <c r="DO9" s="76">
        <f t="shared" si="2"/>
        <v>0</v>
      </c>
    </row>
    <row r="10" spans="1:119" ht="18.75" customHeight="1" thickBot="1" x14ac:dyDescent="0.3"/>
    <row r="11" spans="1:119" ht="18.75" customHeight="1" thickBot="1" x14ac:dyDescent="0.3">
      <c r="A11" s="88">
        <f>E7</f>
        <v>0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309</v>
      </c>
      <c r="B12" s="104"/>
      <c r="C12" s="105"/>
      <c r="D12" s="106">
        <f>AN7</f>
        <v>3006</v>
      </c>
      <c r="E12" s="107"/>
      <c r="F12" t="str">
        <f>"In payment for salaries and wages on call payroll for F&amp;B service and Pomec for the period of August 9-16, 2025 using housefund received on " &amp; TEXT(A7, "mmmm dd, yyyy") &amp; " with" &amp; " CPO#" &amp;B7</f>
        <v>In payment for salaries and wages on call payroll for F&amp;B service and Pomec for the period of August 9-16, 2025 using housefund received on August 16, 2025 with CPO#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310</v>
      </c>
      <c r="B13" s="104"/>
      <c r="C13" s="105"/>
      <c r="D13" s="106">
        <f>AN8</f>
        <v>4202.25</v>
      </c>
      <c r="E13" s="107"/>
      <c r="F13" t="str">
        <f>"In payment for salaries and wages on call payroll for F&amp;B service and Pomec for the period of August 9-16, 2025 using housefund received on " &amp; TEXT(A8, "mmmm dd, yyyy") &amp; " with" &amp; " CPO#" &amp;B8</f>
        <v>In payment for salaries and wages on call payroll for F&amp;B service and Pomec for the period of August 9-16, 2025 using housefund received on August 16,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152</v>
      </c>
      <c r="B14" s="104"/>
      <c r="C14" s="105"/>
      <c r="D14" s="106">
        <f>Q9</f>
        <v>0</v>
      </c>
      <c r="E14" s="107"/>
      <c r="F14" s="111" t="str">
        <f>"Recording input VAT for expenses and purchases made using house fund for " &amp; TEXT(A7, "mmmm dd, yyyy")</f>
        <v>Recording input VAT for expenses and purchases made using house fund for August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12" t="s">
        <v>126</v>
      </c>
      <c r="B15" s="113"/>
      <c r="C15" s="114"/>
      <c r="D15" s="115"/>
      <c r="E15" s="107">
        <f>P9</f>
        <v>0</v>
      </c>
      <c r="F15" s="111" t="str">
        <f>"Recording the tax withheld for expenses and purchases using the house fund received on " &amp; TEXT(A7, "mmmm dd, yyyy")</f>
        <v>Recording the tax withheld for expenses and purchases using the house fund received on August 16,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03" t="s">
        <v>153</v>
      </c>
      <c r="B16" s="113"/>
      <c r="C16" s="114"/>
      <c r="D16" s="116"/>
      <c r="E16" s="117">
        <f>M9</f>
        <v>7208.25</v>
      </c>
      <c r="F16" s="111" t="str">
        <f>"Recording house fund expenses for replenishment on " &amp; TEXT(A7, "mmmm dd, yyyy")</f>
        <v>Recording house fund expenses for replenishment on August 16,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4">
      <c r="A17" s="112"/>
      <c r="B17" s="113"/>
      <c r="C17" s="114"/>
      <c r="D17" s="118">
        <f>SUM(D12:D16)</f>
        <v>7208.25</v>
      </c>
      <c r="E17" s="118">
        <f>SUM(E12:E16)</f>
        <v>7208.25</v>
      </c>
      <c r="F17" s="107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  <row r="18" spans="1:16" ht="18.75" customHeight="1" x14ac:dyDescent="0.25">
      <c r="A18" s="121" t="s">
        <v>154</v>
      </c>
      <c r="B18" s="122" t="str">
        <f>"To record house fund expenses on " &amp; TEXT(A7, "mmmm dd, yyyy") &amp; " with PCV#" &amp; C7</f>
        <v>To record house fund expenses on August 16, 2025 with PCV#6686</v>
      </c>
      <c r="C18" s="123"/>
      <c r="D18" s="124"/>
      <c r="E18" s="124"/>
      <c r="F18" s="124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</sheetData>
  <mergeCells count="17">
    <mergeCell ref="M4:M6"/>
    <mergeCell ref="N4:N6"/>
    <mergeCell ref="O4:O6"/>
    <mergeCell ref="P4:P6"/>
    <mergeCell ref="Q4:Q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AD12-BBD7-47A0-98B0-72330A3A2345}">
  <sheetPr>
    <tabColor rgb="FF7030A0"/>
  </sheetPr>
  <dimension ref="A1:DO20"/>
  <sheetViews>
    <sheetView topLeftCell="A4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45894</v>
      </c>
      <c r="B7" s="65"/>
      <c r="C7" s="65">
        <v>6687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2646.95</v>
      </c>
      <c r="M7" s="71">
        <f t="shared" ref="M7:M9" si="0">K7*L7</f>
        <v>2646.95</v>
      </c>
      <c r="N7" s="66"/>
      <c r="O7" s="72" t="s">
        <v>306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2646.95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2646.95</v>
      </c>
      <c r="DO7" s="76">
        <f>DN7-M7</f>
        <v>0</v>
      </c>
    </row>
    <row r="8" spans="1:119" ht="18.75" customHeight="1" x14ac:dyDescent="0.25">
      <c r="A8" s="64">
        <v>45895</v>
      </c>
      <c r="B8" s="65"/>
      <c r="C8" s="65"/>
      <c r="D8" s="66"/>
      <c r="E8" s="77"/>
      <c r="F8" s="78"/>
      <c r="G8" s="79"/>
      <c r="H8" s="68"/>
      <c r="I8" s="69"/>
      <c r="J8" s="66" t="s">
        <v>305</v>
      </c>
      <c r="K8" s="70">
        <v>1</v>
      </c>
      <c r="L8" s="70">
        <v>3507</v>
      </c>
      <c r="M8" s="71">
        <f t="shared" si="0"/>
        <v>3507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3507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1">SUM(Q8:DM8)-P8</f>
        <v>3507</v>
      </c>
      <c r="DO8" s="76">
        <f t="shared" ref="DO8:DO10" si="2">DN8-M8</f>
        <v>0</v>
      </c>
    </row>
    <row r="9" spans="1:119" ht="18.75" customHeight="1" x14ac:dyDescent="0.25">
      <c r="A9" s="64">
        <v>45896</v>
      </c>
      <c r="B9" s="65"/>
      <c r="C9" s="65"/>
      <c r="D9" s="66"/>
      <c r="E9" s="77"/>
      <c r="F9" s="78"/>
      <c r="G9" s="79"/>
      <c r="H9" s="68"/>
      <c r="I9" s="69"/>
      <c r="J9" s="66" t="s">
        <v>303</v>
      </c>
      <c r="K9" s="70">
        <v>1</v>
      </c>
      <c r="L9" s="70">
        <v>3578.27</v>
      </c>
      <c r="M9" s="71">
        <f t="shared" si="0"/>
        <v>3578.27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3578.27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3578.27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9732.2199999999993</v>
      </c>
      <c r="N10" s="86"/>
      <c r="O10" s="85" t="s">
        <v>304</v>
      </c>
      <c r="P10" s="86"/>
      <c r="Q10" s="86"/>
      <c r="R10" s="86">
        <f t="shared" ref="R10:AW10" si="3">SUM(R7:R9)</f>
        <v>0</v>
      </c>
      <c r="S10" s="86">
        <f t="shared" si="3"/>
        <v>0</v>
      </c>
      <c r="T10" s="86">
        <f t="shared" si="3"/>
        <v>0</v>
      </c>
      <c r="U10" s="86">
        <f t="shared" si="3"/>
        <v>0</v>
      </c>
      <c r="V10" s="86">
        <f t="shared" si="3"/>
        <v>0</v>
      </c>
      <c r="W10" s="86">
        <f t="shared" si="3"/>
        <v>0</v>
      </c>
      <c r="X10" s="86">
        <f t="shared" si="3"/>
        <v>0</v>
      </c>
      <c r="Y10" s="86">
        <f t="shared" si="3"/>
        <v>0</v>
      </c>
      <c r="Z10" s="86">
        <f t="shared" si="3"/>
        <v>0</v>
      </c>
      <c r="AA10" s="86">
        <f t="shared" si="3"/>
        <v>0</v>
      </c>
      <c r="AB10" s="86">
        <f t="shared" si="3"/>
        <v>0</v>
      </c>
      <c r="AC10" s="86">
        <f t="shared" si="3"/>
        <v>0</v>
      </c>
      <c r="AD10" s="86">
        <f t="shared" si="3"/>
        <v>0</v>
      </c>
      <c r="AE10" s="86">
        <f t="shared" si="3"/>
        <v>0</v>
      </c>
      <c r="AF10" s="86">
        <f t="shared" si="3"/>
        <v>0</v>
      </c>
      <c r="AG10" s="86">
        <f t="shared" si="3"/>
        <v>0</v>
      </c>
      <c r="AH10" s="86">
        <f t="shared" si="3"/>
        <v>0</v>
      </c>
      <c r="AI10" s="86">
        <f t="shared" si="3"/>
        <v>0</v>
      </c>
      <c r="AJ10" s="86">
        <f t="shared" si="3"/>
        <v>0</v>
      </c>
      <c r="AK10" s="86">
        <f t="shared" si="3"/>
        <v>0</v>
      </c>
      <c r="AL10" s="86">
        <f t="shared" si="3"/>
        <v>0</v>
      </c>
      <c r="AM10" s="86">
        <f t="shared" si="3"/>
        <v>0</v>
      </c>
      <c r="AN10" s="86">
        <f t="shared" si="3"/>
        <v>9732.2199999999993</v>
      </c>
      <c r="AO10" s="86">
        <f t="shared" si="3"/>
        <v>0</v>
      </c>
      <c r="AP10" s="86">
        <f t="shared" si="3"/>
        <v>0</v>
      </c>
      <c r="AQ10" s="86">
        <f t="shared" si="3"/>
        <v>0</v>
      </c>
      <c r="AR10" s="86">
        <f t="shared" si="3"/>
        <v>0</v>
      </c>
      <c r="AS10" s="86">
        <f t="shared" si="3"/>
        <v>0</v>
      </c>
      <c r="AT10" s="86">
        <f t="shared" si="3"/>
        <v>0</v>
      </c>
      <c r="AU10" s="86">
        <f t="shared" si="3"/>
        <v>0</v>
      </c>
      <c r="AV10" s="86">
        <f t="shared" si="3"/>
        <v>0</v>
      </c>
      <c r="AW10" s="86">
        <f t="shared" si="3"/>
        <v>0</v>
      </c>
      <c r="AX10" s="86">
        <f t="shared" ref="AX10:CC10" si="4">SUM(AX7:AX9)</f>
        <v>0</v>
      </c>
      <c r="AY10" s="86">
        <f t="shared" si="4"/>
        <v>0</v>
      </c>
      <c r="AZ10" s="86">
        <f t="shared" si="4"/>
        <v>0</v>
      </c>
      <c r="BA10" s="86">
        <f t="shared" si="4"/>
        <v>0</v>
      </c>
      <c r="BB10" s="86">
        <f t="shared" si="4"/>
        <v>0</v>
      </c>
      <c r="BC10" s="86">
        <f t="shared" si="4"/>
        <v>0</v>
      </c>
      <c r="BD10" s="86">
        <f t="shared" si="4"/>
        <v>0</v>
      </c>
      <c r="BE10" s="86">
        <f t="shared" si="4"/>
        <v>0</v>
      </c>
      <c r="BF10" s="86">
        <f t="shared" si="4"/>
        <v>0</v>
      </c>
      <c r="BG10" s="86">
        <f t="shared" si="4"/>
        <v>0</v>
      </c>
      <c r="BH10" s="86">
        <f t="shared" si="4"/>
        <v>0</v>
      </c>
      <c r="BI10" s="86">
        <f t="shared" si="4"/>
        <v>0</v>
      </c>
      <c r="BJ10" s="86">
        <f t="shared" si="4"/>
        <v>0</v>
      </c>
      <c r="BK10" s="86">
        <f t="shared" si="4"/>
        <v>0</v>
      </c>
      <c r="BL10" s="86">
        <f t="shared" si="4"/>
        <v>0</v>
      </c>
      <c r="BM10" s="86">
        <f t="shared" si="4"/>
        <v>0</v>
      </c>
      <c r="BN10" s="86">
        <f t="shared" si="4"/>
        <v>0</v>
      </c>
      <c r="BO10" s="86">
        <f t="shared" si="4"/>
        <v>0</v>
      </c>
      <c r="BP10" s="86">
        <f t="shared" si="4"/>
        <v>0</v>
      </c>
      <c r="BQ10" s="86">
        <f t="shared" si="4"/>
        <v>0</v>
      </c>
      <c r="BR10" s="86">
        <f t="shared" si="4"/>
        <v>0</v>
      </c>
      <c r="BS10" s="86">
        <f t="shared" si="4"/>
        <v>0</v>
      </c>
      <c r="BT10" s="86">
        <f t="shared" si="4"/>
        <v>0</v>
      </c>
      <c r="BU10" s="86">
        <f t="shared" si="4"/>
        <v>0</v>
      </c>
      <c r="BV10" s="86">
        <f t="shared" si="4"/>
        <v>0</v>
      </c>
      <c r="BW10" s="86">
        <f t="shared" si="4"/>
        <v>0</v>
      </c>
      <c r="BX10" s="86">
        <f t="shared" si="4"/>
        <v>0</v>
      </c>
      <c r="BY10" s="86">
        <f t="shared" si="4"/>
        <v>0</v>
      </c>
      <c r="BZ10" s="86">
        <f t="shared" si="4"/>
        <v>0</v>
      </c>
      <c r="CA10" s="86">
        <f t="shared" si="4"/>
        <v>0</v>
      </c>
      <c r="CB10" s="86">
        <f t="shared" si="4"/>
        <v>0</v>
      </c>
      <c r="CC10" s="86">
        <f t="shared" si="4"/>
        <v>0</v>
      </c>
      <c r="CD10" s="86">
        <f t="shared" ref="CD10:DI10" si="5">SUM(CD7:CD9)</f>
        <v>0</v>
      </c>
      <c r="CE10" s="86">
        <f t="shared" si="5"/>
        <v>0</v>
      </c>
      <c r="CF10" s="86">
        <f t="shared" si="5"/>
        <v>0</v>
      </c>
      <c r="CG10" s="86">
        <f t="shared" si="5"/>
        <v>0</v>
      </c>
      <c r="CH10" s="86">
        <f t="shared" si="5"/>
        <v>0</v>
      </c>
      <c r="CI10" s="86">
        <f t="shared" si="5"/>
        <v>0</v>
      </c>
      <c r="CJ10" s="86">
        <f t="shared" si="5"/>
        <v>0</v>
      </c>
      <c r="CK10" s="86">
        <f t="shared" si="5"/>
        <v>0</v>
      </c>
      <c r="CL10" s="86">
        <f t="shared" si="5"/>
        <v>0</v>
      </c>
      <c r="CM10" s="86">
        <f t="shared" si="5"/>
        <v>0</v>
      </c>
      <c r="CN10" s="86">
        <f t="shared" si="5"/>
        <v>0</v>
      </c>
      <c r="CO10" s="86">
        <f t="shared" si="5"/>
        <v>0</v>
      </c>
      <c r="CP10" s="86">
        <f t="shared" si="5"/>
        <v>0</v>
      </c>
      <c r="CQ10" s="86">
        <f t="shared" si="5"/>
        <v>0</v>
      </c>
      <c r="CR10" s="86">
        <f t="shared" si="5"/>
        <v>0</v>
      </c>
      <c r="CS10" s="86">
        <f t="shared" si="5"/>
        <v>0</v>
      </c>
      <c r="CT10" s="86">
        <f t="shared" si="5"/>
        <v>0</v>
      </c>
      <c r="CU10" s="86">
        <f t="shared" si="5"/>
        <v>0</v>
      </c>
      <c r="CV10" s="86">
        <f t="shared" si="5"/>
        <v>0</v>
      </c>
      <c r="CW10" s="86">
        <f t="shared" si="5"/>
        <v>0</v>
      </c>
      <c r="CX10" s="86">
        <f t="shared" si="5"/>
        <v>0</v>
      </c>
      <c r="CY10" s="86">
        <f t="shared" si="5"/>
        <v>0</v>
      </c>
      <c r="CZ10" s="86">
        <f t="shared" si="5"/>
        <v>0</v>
      </c>
      <c r="DA10" s="86">
        <f t="shared" si="5"/>
        <v>0</v>
      </c>
      <c r="DB10" s="86">
        <f t="shared" si="5"/>
        <v>0</v>
      </c>
      <c r="DC10" s="86">
        <f t="shared" si="5"/>
        <v>0</v>
      </c>
      <c r="DD10" s="86">
        <f t="shared" si="5"/>
        <v>0</v>
      </c>
      <c r="DE10" s="86">
        <f t="shared" si="5"/>
        <v>0</v>
      </c>
      <c r="DF10" s="86">
        <f t="shared" si="5"/>
        <v>0</v>
      </c>
      <c r="DG10" s="86">
        <f t="shared" si="5"/>
        <v>0</v>
      </c>
      <c r="DH10" s="86">
        <f t="shared" si="5"/>
        <v>0</v>
      </c>
      <c r="DI10" s="86">
        <f t="shared" si="5"/>
        <v>0</v>
      </c>
      <c r="DJ10" s="86">
        <f t="shared" ref="DJ10:DM10" si="6">SUM(DJ7:DJ9)</f>
        <v>0</v>
      </c>
      <c r="DK10" s="86">
        <f t="shared" si="6"/>
        <v>0</v>
      </c>
      <c r="DL10" s="86">
        <f t="shared" si="6"/>
        <v>0</v>
      </c>
      <c r="DM10" s="86">
        <f t="shared" si="6"/>
        <v>0</v>
      </c>
      <c r="DN10" s="76">
        <f t="shared" si="1"/>
        <v>9732.2199999999993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307</v>
      </c>
      <c r="B13" s="104"/>
      <c r="C13" s="105"/>
      <c r="D13" s="106">
        <f>AN7</f>
        <v>2646.95</v>
      </c>
      <c r="E13" s="107"/>
      <c r="F13" t="str">
        <f>"In payment for salaries and wages of on call payroll for F&amp;B service, F&amp;B Production and Pomec for the period of August 17-25, 2025 using housefund received on " &amp; TEXT(A7, "mmmm dd, yyyy") &amp; " with" &amp; " CPO#" &amp;B7</f>
        <v>In payment for salaries and wages of on call payroll for F&amp;B service, F&amp;B Production and Pomec for the period of August 17-25, 2025 using housefund received on August 25,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308</v>
      </c>
      <c r="B14" s="104"/>
      <c r="C14" s="105"/>
      <c r="D14" s="106">
        <f>AN8</f>
        <v>3507</v>
      </c>
      <c r="E14" s="107"/>
      <c r="F14" t="str">
        <f>"In payment for salaries and wages of on call payroll for F&amp;B service, F&amp;B Production and Pomec for the period of August 17-25, 2025 using housefund received on " &amp; TEXT(A8, "mmmm dd, yyyy") &amp; " with" &amp; " CPO#" &amp;B8</f>
        <v>In payment for salaries and wages of on call payroll for F&amp;B service, F&amp;B Production and Pomec for the period of August 17-25, 2025 using housefund received on August 26,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309</v>
      </c>
      <c r="B15" s="104"/>
      <c r="C15" s="105"/>
      <c r="D15" s="106">
        <f>AN9</f>
        <v>3578.27</v>
      </c>
      <c r="E15" s="107"/>
      <c r="F15" t="str">
        <f>"In payment for salaries and wages of on call payroll for F&amp;B service, F&amp;B Production and Pomec for the period of August 17-25, 2025 using housefund received on " &amp; TEXT(A9, "mmmm dd, yyyy") &amp; " with" &amp; " CPO#" &amp;B9</f>
        <v>In payment for salaries and wages of on call payroll for F&amp;B service, F&amp;B Production and Pomec for the period of August 17-25, 2025 using housefund received on August 27,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August 25,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August 25,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9732.2199999999993</v>
      </c>
      <c r="F18" s="111" t="str">
        <f>"Recording house fund expenses for replenishment on " &amp; TEXT(A7, "mmmm dd, yyyy")</f>
        <v>Recording house fund expenses for replenishment on August 25,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9732.2199999999993</v>
      </c>
      <c r="E19" s="118">
        <f>SUM(E13:E18)</f>
        <v>9732.2199999999993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August 25, 2025 with PCV#6687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D148-5BD6-43F9-9D50-B93CE2E708AB}">
  <sheetPr>
    <tabColor rgb="FF7030A0"/>
  </sheetPr>
  <dimension ref="A1:DO20"/>
  <sheetViews>
    <sheetView workbookViewId="0">
      <selection activeCell="I11" sqref="I11"/>
    </sheetView>
  </sheetViews>
  <sheetFormatPr defaultRowHeight="15" x14ac:dyDescent="0.25"/>
  <cols>
    <col min="4" max="4" width="10" bestFit="1" customWidth="1"/>
    <col min="5" max="5" width="10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/>
      <c r="C7" s="65">
        <v>6688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8517</v>
      </c>
      <c r="M7" s="71">
        <f t="shared" ref="M7:M9" si="0">K7*L7</f>
        <v>8517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8517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8517</v>
      </c>
      <c r="DO7" s="76">
        <f>DN7-M7</f>
        <v>0</v>
      </c>
    </row>
    <row r="8" spans="1:119" ht="18.75" customHeight="1" x14ac:dyDescent="0.25">
      <c r="A8" s="64">
        <v>45899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4509</v>
      </c>
      <c r="M8" s="71">
        <f t="shared" si="0"/>
        <v>4509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4509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1">SUM(Q8:DM8)-P8</f>
        <v>4509</v>
      </c>
      <c r="DO8" s="76">
        <f t="shared" ref="DO8:DO10" si="2">DN8-M8</f>
        <v>0</v>
      </c>
    </row>
    <row r="9" spans="1:119" ht="18.75" customHeight="1" x14ac:dyDescent="0.25">
      <c r="A9" s="64">
        <v>45899</v>
      </c>
      <c r="B9" s="65"/>
      <c r="C9" s="65"/>
      <c r="D9" s="66"/>
      <c r="E9" s="77"/>
      <c r="F9" s="78"/>
      <c r="G9" s="79"/>
      <c r="H9" s="68"/>
      <c r="I9" s="69"/>
      <c r="J9" s="66" t="s">
        <v>311</v>
      </c>
      <c r="K9" s="70">
        <v>1</v>
      </c>
      <c r="L9" s="70">
        <v>4218.75</v>
      </c>
      <c r="M9" s="71">
        <f t="shared" si="0"/>
        <v>4218.75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4218.75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4218.75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17244.75</v>
      </c>
      <c r="N10" s="86"/>
      <c r="O10" s="85" t="s">
        <v>304</v>
      </c>
      <c r="P10" s="86"/>
      <c r="Q10" s="86"/>
      <c r="R10" s="86">
        <f t="shared" ref="R10:AW10" si="3">SUM(R7:R9)</f>
        <v>0</v>
      </c>
      <c r="S10" s="86">
        <f t="shared" si="3"/>
        <v>0</v>
      </c>
      <c r="T10" s="86">
        <f t="shared" si="3"/>
        <v>0</v>
      </c>
      <c r="U10" s="86">
        <f t="shared" si="3"/>
        <v>0</v>
      </c>
      <c r="V10" s="86">
        <f t="shared" si="3"/>
        <v>0</v>
      </c>
      <c r="W10" s="86">
        <f t="shared" si="3"/>
        <v>0</v>
      </c>
      <c r="X10" s="86">
        <f t="shared" si="3"/>
        <v>0</v>
      </c>
      <c r="Y10" s="86">
        <f t="shared" si="3"/>
        <v>0</v>
      </c>
      <c r="Z10" s="86">
        <f t="shared" si="3"/>
        <v>0</v>
      </c>
      <c r="AA10" s="86">
        <f t="shared" si="3"/>
        <v>0</v>
      </c>
      <c r="AB10" s="86">
        <f t="shared" si="3"/>
        <v>0</v>
      </c>
      <c r="AC10" s="86">
        <f t="shared" si="3"/>
        <v>0</v>
      </c>
      <c r="AD10" s="86">
        <f t="shared" si="3"/>
        <v>0</v>
      </c>
      <c r="AE10" s="86">
        <f t="shared" si="3"/>
        <v>0</v>
      </c>
      <c r="AF10" s="86">
        <f t="shared" si="3"/>
        <v>0</v>
      </c>
      <c r="AG10" s="86">
        <f t="shared" si="3"/>
        <v>0</v>
      </c>
      <c r="AH10" s="86">
        <f t="shared" si="3"/>
        <v>0</v>
      </c>
      <c r="AI10" s="86">
        <f t="shared" si="3"/>
        <v>0</v>
      </c>
      <c r="AJ10" s="86">
        <f t="shared" si="3"/>
        <v>0</v>
      </c>
      <c r="AK10" s="86">
        <f t="shared" si="3"/>
        <v>0</v>
      </c>
      <c r="AL10" s="86">
        <f t="shared" si="3"/>
        <v>0</v>
      </c>
      <c r="AM10" s="86">
        <f t="shared" si="3"/>
        <v>0</v>
      </c>
      <c r="AN10" s="86">
        <f t="shared" si="3"/>
        <v>17244.75</v>
      </c>
      <c r="AO10" s="86">
        <f t="shared" si="3"/>
        <v>0</v>
      </c>
      <c r="AP10" s="86">
        <f t="shared" si="3"/>
        <v>0</v>
      </c>
      <c r="AQ10" s="86">
        <f t="shared" si="3"/>
        <v>0</v>
      </c>
      <c r="AR10" s="86">
        <f t="shared" si="3"/>
        <v>0</v>
      </c>
      <c r="AS10" s="86">
        <f t="shared" si="3"/>
        <v>0</v>
      </c>
      <c r="AT10" s="86">
        <f t="shared" si="3"/>
        <v>0</v>
      </c>
      <c r="AU10" s="86">
        <f t="shared" si="3"/>
        <v>0</v>
      </c>
      <c r="AV10" s="86">
        <f t="shared" si="3"/>
        <v>0</v>
      </c>
      <c r="AW10" s="86">
        <f t="shared" si="3"/>
        <v>0</v>
      </c>
      <c r="AX10" s="86">
        <f t="shared" ref="AX10:CC10" si="4">SUM(AX7:AX9)</f>
        <v>0</v>
      </c>
      <c r="AY10" s="86">
        <f t="shared" si="4"/>
        <v>0</v>
      </c>
      <c r="AZ10" s="86">
        <f t="shared" si="4"/>
        <v>0</v>
      </c>
      <c r="BA10" s="86">
        <f t="shared" si="4"/>
        <v>0</v>
      </c>
      <c r="BB10" s="86">
        <f t="shared" si="4"/>
        <v>0</v>
      </c>
      <c r="BC10" s="86">
        <f t="shared" si="4"/>
        <v>0</v>
      </c>
      <c r="BD10" s="86">
        <f t="shared" si="4"/>
        <v>0</v>
      </c>
      <c r="BE10" s="86">
        <f t="shared" si="4"/>
        <v>0</v>
      </c>
      <c r="BF10" s="86">
        <f t="shared" si="4"/>
        <v>0</v>
      </c>
      <c r="BG10" s="86">
        <f t="shared" si="4"/>
        <v>0</v>
      </c>
      <c r="BH10" s="86">
        <f t="shared" si="4"/>
        <v>0</v>
      </c>
      <c r="BI10" s="86">
        <f t="shared" si="4"/>
        <v>0</v>
      </c>
      <c r="BJ10" s="86">
        <f t="shared" si="4"/>
        <v>0</v>
      </c>
      <c r="BK10" s="86">
        <f t="shared" si="4"/>
        <v>0</v>
      </c>
      <c r="BL10" s="86">
        <f t="shared" si="4"/>
        <v>0</v>
      </c>
      <c r="BM10" s="86">
        <f t="shared" si="4"/>
        <v>0</v>
      </c>
      <c r="BN10" s="86">
        <f t="shared" si="4"/>
        <v>0</v>
      </c>
      <c r="BO10" s="86">
        <f t="shared" si="4"/>
        <v>0</v>
      </c>
      <c r="BP10" s="86">
        <f t="shared" si="4"/>
        <v>0</v>
      </c>
      <c r="BQ10" s="86">
        <f t="shared" si="4"/>
        <v>0</v>
      </c>
      <c r="BR10" s="86">
        <f t="shared" si="4"/>
        <v>0</v>
      </c>
      <c r="BS10" s="86">
        <f t="shared" si="4"/>
        <v>0</v>
      </c>
      <c r="BT10" s="86">
        <f t="shared" si="4"/>
        <v>0</v>
      </c>
      <c r="BU10" s="86">
        <f t="shared" si="4"/>
        <v>0</v>
      </c>
      <c r="BV10" s="86">
        <f t="shared" si="4"/>
        <v>0</v>
      </c>
      <c r="BW10" s="86">
        <f t="shared" si="4"/>
        <v>0</v>
      </c>
      <c r="BX10" s="86">
        <f t="shared" si="4"/>
        <v>0</v>
      </c>
      <c r="BY10" s="86">
        <f t="shared" si="4"/>
        <v>0</v>
      </c>
      <c r="BZ10" s="86">
        <f t="shared" si="4"/>
        <v>0</v>
      </c>
      <c r="CA10" s="86">
        <f t="shared" si="4"/>
        <v>0</v>
      </c>
      <c r="CB10" s="86">
        <f t="shared" si="4"/>
        <v>0</v>
      </c>
      <c r="CC10" s="86">
        <f t="shared" si="4"/>
        <v>0</v>
      </c>
      <c r="CD10" s="86">
        <f t="shared" ref="CD10:DI10" si="5">SUM(CD7:CD9)</f>
        <v>0</v>
      </c>
      <c r="CE10" s="86">
        <f t="shared" si="5"/>
        <v>0</v>
      </c>
      <c r="CF10" s="86">
        <f t="shared" si="5"/>
        <v>0</v>
      </c>
      <c r="CG10" s="86">
        <f t="shared" si="5"/>
        <v>0</v>
      </c>
      <c r="CH10" s="86">
        <f t="shared" si="5"/>
        <v>0</v>
      </c>
      <c r="CI10" s="86">
        <f t="shared" si="5"/>
        <v>0</v>
      </c>
      <c r="CJ10" s="86">
        <f t="shared" si="5"/>
        <v>0</v>
      </c>
      <c r="CK10" s="86">
        <f t="shared" si="5"/>
        <v>0</v>
      </c>
      <c r="CL10" s="86">
        <f t="shared" si="5"/>
        <v>0</v>
      </c>
      <c r="CM10" s="86">
        <f t="shared" si="5"/>
        <v>0</v>
      </c>
      <c r="CN10" s="86">
        <f t="shared" si="5"/>
        <v>0</v>
      </c>
      <c r="CO10" s="86">
        <f t="shared" si="5"/>
        <v>0</v>
      </c>
      <c r="CP10" s="86">
        <f t="shared" si="5"/>
        <v>0</v>
      </c>
      <c r="CQ10" s="86">
        <f t="shared" si="5"/>
        <v>0</v>
      </c>
      <c r="CR10" s="86">
        <f t="shared" si="5"/>
        <v>0</v>
      </c>
      <c r="CS10" s="86">
        <f t="shared" si="5"/>
        <v>0</v>
      </c>
      <c r="CT10" s="86">
        <f t="shared" si="5"/>
        <v>0</v>
      </c>
      <c r="CU10" s="86">
        <f t="shared" si="5"/>
        <v>0</v>
      </c>
      <c r="CV10" s="86">
        <f t="shared" si="5"/>
        <v>0</v>
      </c>
      <c r="CW10" s="86">
        <f t="shared" si="5"/>
        <v>0</v>
      </c>
      <c r="CX10" s="86">
        <f t="shared" si="5"/>
        <v>0</v>
      </c>
      <c r="CY10" s="86">
        <f t="shared" si="5"/>
        <v>0</v>
      </c>
      <c r="CZ10" s="86">
        <f t="shared" si="5"/>
        <v>0</v>
      </c>
      <c r="DA10" s="86">
        <f t="shared" si="5"/>
        <v>0</v>
      </c>
      <c r="DB10" s="86">
        <f t="shared" si="5"/>
        <v>0</v>
      </c>
      <c r="DC10" s="86">
        <f t="shared" si="5"/>
        <v>0</v>
      </c>
      <c r="DD10" s="86">
        <f t="shared" si="5"/>
        <v>0</v>
      </c>
      <c r="DE10" s="86">
        <f t="shared" si="5"/>
        <v>0</v>
      </c>
      <c r="DF10" s="86">
        <f t="shared" si="5"/>
        <v>0</v>
      </c>
      <c r="DG10" s="86">
        <f t="shared" si="5"/>
        <v>0</v>
      </c>
      <c r="DH10" s="86">
        <f t="shared" si="5"/>
        <v>0</v>
      </c>
      <c r="DI10" s="86">
        <f t="shared" si="5"/>
        <v>0</v>
      </c>
      <c r="DJ10" s="86">
        <f t="shared" ref="DJ10:DM10" si="6">SUM(DJ7:DJ9)</f>
        <v>0</v>
      </c>
      <c r="DK10" s="86">
        <f t="shared" si="6"/>
        <v>0</v>
      </c>
      <c r="DL10" s="86">
        <f t="shared" si="6"/>
        <v>0</v>
      </c>
      <c r="DM10" s="86">
        <f t="shared" si="6"/>
        <v>0</v>
      </c>
      <c r="DN10" s="76">
        <f t="shared" si="1"/>
        <v>17244.75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312</v>
      </c>
      <c r="B13" s="104"/>
      <c r="C13" s="105"/>
      <c r="D13" s="106">
        <f>AN7</f>
        <v>8517</v>
      </c>
      <c r="E13" s="107"/>
      <c r="F13" t="str">
        <f>"In payment for salaries and wages of on call payroll for F&amp;B service, F&amp;B Production and Pomec for the period of August 24-30, 2025 using housefund received on " &amp; TEXT(A7, "mmmm dd, yyyy") &amp; " with" &amp; " CPO#" &amp;B7</f>
        <v>In payment for salaries and wages of on call payroll for F&amp;B service, F&amp;B Production and Pomec for the period of August 24-30, 2025 using housefund received on August 30,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313</v>
      </c>
      <c r="B14" s="104"/>
      <c r="C14" s="105"/>
      <c r="D14" s="106">
        <f>AN8</f>
        <v>4509</v>
      </c>
      <c r="E14" s="107"/>
      <c r="F14" t="str">
        <f>"In payment for salaries and wages of on call payroll for F&amp;B service, F&amp;B Production and Pomec for the period of August 24-30, 2025 using housefund received on " &amp; TEXT(A8, "mmmm dd, yyyy") &amp; " with" &amp; " CPO#" &amp;B8</f>
        <v>In payment for salaries and wages of on call payroll for F&amp;B service, F&amp;B Production and Pomec for the period of August 24-30, 2025 using housefund received on August 30,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314</v>
      </c>
      <c r="B15" s="104"/>
      <c r="C15" s="105"/>
      <c r="D15" s="106">
        <f>AN9</f>
        <v>4218.75</v>
      </c>
      <c r="E15" s="107"/>
      <c r="F15" t="str">
        <f>"In payment for salaries and wages of on call payroll for F&amp;B service, F&amp;B Production and Pomec for the period of August 24-30, 2025 using housefund received on " &amp; TEXT(A9, "mmmm dd, yyyy") &amp; " with" &amp; " CPO#" &amp;B9</f>
        <v>In payment for salaries and wages of on call payroll for F&amp;B service, F&amp;B Production and Pomec for the period of August 24-30, 2025 using housefund received on August 30,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August 30,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17244.75</v>
      </c>
      <c r="F18" s="111" t="str">
        <f>"Recording house fund expenses for replenishment on " &amp; TEXT(A7, "mmmm dd, yyyy")</f>
        <v>Recording house fund expenses for replenishment on August 30,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17244.75</v>
      </c>
      <c r="E19" s="118">
        <f>SUM(E13:E18)</f>
        <v>17244.75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August 30, 2025 with PCV#6688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42E6-0C60-4FF5-988A-5B0C44E462C8}">
  <sheetPr>
    <tabColor rgb="FF7030A0"/>
  </sheetPr>
  <dimension ref="A1:DO20"/>
  <sheetViews>
    <sheetView workbookViewId="0">
      <selection activeCell="I11" sqref="I11"/>
    </sheetView>
  </sheetViews>
  <sheetFormatPr defaultRowHeight="15" x14ac:dyDescent="0.25"/>
  <cols>
    <col min="4" max="4" width="10" bestFit="1" customWidth="1"/>
    <col min="5" max="5" width="10.5703125" bestFit="1" customWidth="1"/>
    <col min="118" max="118" width="10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6689</v>
      </c>
      <c r="C7" s="65"/>
      <c r="D7" s="66" t="s">
        <v>301</v>
      </c>
      <c r="E7" s="67"/>
      <c r="F7" s="67"/>
      <c r="G7" s="67"/>
      <c r="H7" s="68"/>
      <c r="I7" s="69"/>
      <c r="J7" s="66" t="s">
        <v>315</v>
      </c>
      <c r="K7" s="70">
        <v>1</v>
      </c>
      <c r="L7" s="70">
        <v>3945.38</v>
      </c>
      <c r="M7" s="71">
        <f t="shared" ref="M7:M9" si="0">K7*L7</f>
        <v>3945.38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3945.38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3945.38</v>
      </c>
      <c r="DO7" s="76">
        <f>DN7-M7</f>
        <v>0</v>
      </c>
    </row>
    <row r="8" spans="1:119" ht="18.75" customHeight="1" x14ac:dyDescent="0.25">
      <c r="A8" s="64">
        <v>45908</v>
      </c>
      <c r="B8" s="65"/>
      <c r="C8" s="65"/>
      <c r="D8" s="66"/>
      <c r="E8" s="77"/>
      <c r="F8" s="78"/>
      <c r="G8" s="79"/>
      <c r="H8" s="68"/>
      <c r="I8" s="69"/>
      <c r="J8" s="66" t="s">
        <v>305</v>
      </c>
      <c r="K8" s="70">
        <v>1</v>
      </c>
      <c r="L8" s="70">
        <v>8517</v>
      </c>
      <c r="M8" s="71">
        <f t="shared" si="0"/>
        <v>8517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8517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8517</v>
      </c>
      <c r="DO8" s="76">
        <f t="shared" ref="DO8:DO10" si="2">DN8-M8</f>
        <v>0</v>
      </c>
    </row>
    <row r="9" spans="1:119" ht="18.75" customHeight="1" x14ac:dyDescent="0.25">
      <c r="A9" s="64">
        <v>45908</v>
      </c>
      <c r="B9" s="65"/>
      <c r="C9" s="65"/>
      <c r="D9" s="66"/>
      <c r="E9" s="77"/>
      <c r="F9" s="78"/>
      <c r="G9" s="79"/>
      <c r="H9" s="68"/>
      <c r="I9" s="69"/>
      <c r="J9" s="66" t="s">
        <v>303</v>
      </c>
      <c r="K9" s="70">
        <v>1</v>
      </c>
      <c r="L9" s="70">
        <v>7482</v>
      </c>
      <c r="M9" s="71">
        <f t="shared" si="0"/>
        <v>7482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7482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7482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19944.38</v>
      </c>
      <c r="N10" s="86"/>
      <c r="O10" s="85" t="s">
        <v>304</v>
      </c>
      <c r="P10" s="86"/>
      <c r="Q10" s="86"/>
      <c r="R10" s="86">
        <f t="shared" ref="R10" si="3">SUM(R7:R9)</f>
        <v>0</v>
      </c>
      <c r="S10" s="86">
        <f t="shared" ref="S10:AX10" si="4">SUM(S7:S9)</f>
        <v>0</v>
      </c>
      <c r="T10" s="86">
        <f t="shared" si="4"/>
        <v>0</v>
      </c>
      <c r="U10" s="86">
        <f t="shared" si="4"/>
        <v>0</v>
      </c>
      <c r="V10" s="86">
        <f t="shared" si="4"/>
        <v>0</v>
      </c>
      <c r="W10" s="86">
        <f t="shared" si="4"/>
        <v>0</v>
      </c>
      <c r="X10" s="86">
        <f t="shared" si="4"/>
        <v>0</v>
      </c>
      <c r="Y10" s="86">
        <f t="shared" si="4"/>
        <v>0</v>
      </c>
      <c r="Z10" s="86">
        <f t="shared" si="4"/>
        <v>0</v>
      </c>
      <c r="AA10" s="86">
        <f t="shared" si="4"/>
        <v>0</v>
      </c>
      <c r="AB10" s="86">
        <f t="shared" si="4"/>
        <v>0</v>
      </c>
      <c r="AC10" s="86">
        <f t="shared" si="4"/>
        <v>0</v>
      </c>
      <c r="AD10" s="86">
        <f t="shared" si="4"/>
        <v>0</v>
      </c>
      <c r="AE10" s="86">
        <f t="shared" si="4"/>
        <v>0</v>
      </c>
      <c r="AF10" s="86">
        <f t="shared" si="4"/>
        <v>0</v>
      </c>
      <c r="AG10" s="86">
        <f t="shared" si="4"/>
        <v>0</v>
      </c>
      <c r="AH10" s="86">
        <f t="shared" si="4"/>
        <v>0</v>
      </c>
      <c r="AI10" s="86">
        <f t="shared" si="4"/>
        <v>0</v>
      </c>
      <c r="AJ10" s="86">
        <f t="shared" si="4"/>
        <v>0</v>
      </c>
      <c r="AK10" s="86">
        <f t="shared" si="4"/>
        <v>0</v>
      </c>
      <c r="AL10" s="86">
        <f t="shared" si="4"/>
        <v>0</v>
      </c>
      <c r="AM10" s="86">
        <f t="shared" si="4"/>
        <v>0</v>
      </c>
      <c r="AN10" s="86">
        <f t="shared" si="4"/>
        <v>19944.38</v>
      </c>
      <c r="AO10" s="86">
        <f t="shared" si="4"/>
        <v>0</v>
      </c>
      <c r="AP10" s="86">
        <f t="shared" si="4"/>
        <v>0</v>
      </c>
      <c r="AQ10" s="86">
        <f t="shared" si="4"/>
        <v>0</v>
      </c>
      <c r="AR10" s="86">
        <f t="shared" si="4"/>
        <v>0</v>
      </c>
      <c r="AS10" s="86">
        <f t="shared" si="4"/>
        <v>0</v>
      </c>
      <c r="AT10" s="86">
        <f t="shared" si="4"/>
        <v>0</v>
      </c>
      <c r="AU10" s="86">
        <f t="shared" si="4"/>
        <v>0</v>
      </c>
      <c r="AV10" s="86">
        <f t="shared" si="4"/>
        <v>0</v>
      </c>
      <c r="AW10" s="86">
        <f t="shared" si="4"/>
        <v>0</v>
      </c>
      <c r="AX10" s="86">
        <f t="shared" si="4"/>
        <v>0</v>
      </c>
      <c r="AY10" s="86">
        <f t="shared" ref="AY10:CD10" si="5">SUM(AY7:AY9)</f>
        <v>0</v>
      </c>
      <c r="AZ10" s="86">
        <f t="shared" si="5"/>
        <v>0</v>
      </c>
      <c r="BA10" s="86">
        <f t="shared" si="5"/>
        <v>0</v>
      </c>
      <c r="BB10" s="86">
        <f t="shared" si="5"/>
        <v>0</v>
      </c>
      <c r="BC10" s="86">
        <f t="shared" si="5"/>
        <v>0</v>
      </c>
      <c r="BD10" s="86">
        <f t="shared" si="5"/>
        <v>0</v>
      </c>
      <c r="BE10" s="86">
        <f t="shared" si="5"/>
        <v>0</v>
      </c>
      <c r="BF10" s="86">
        <f t="shared" si="5"/>
        <v>0</v>
      </c>
      <c r="BG10" s="86">
        <f t="shared" si="5"/>
        <v>0</v>
      </c>
      <c r="BH10" s="86">
        <f t="shared" si="5"/>
        <v>0</v>
      </c>
      <c r="BI10" s="86">
        <f t="shared" si="5"/>
        <v>0</v>
      </c>
      <c r="BJ10" s="86">
        <f t="shared" si="5"/>
        <v>0</v>
      </c>
      <c r="BK10" s="86">
        <f t="shared" si="5"/>
        <v>0</v>
      </c>
      <c r="BL10" s="86">
        <f t="shared" si="5"/>
        <v>0</v>
      </c>
      <c r="BM10" s="86">
        <f t="shared" si="5"/>
        <v>0</v>
      </c>
      <c r="BN10" s="86">
        <f t="shared" si="5"/>
        <v>0</v>
      </c>
      <c r="BO10" s="86">
        <f t="shared" si="5"/>
        <v>0</v>
      </c>
      <c r="BP10" s="86">
        <f t="shared" si="5"/>
        <v>0</v>
      </c>
      <c r="BQ10" s="86">
        <f t="shared" si="5"/>
        <v>0</v>
      </c>
      <c r="BR10" s="86">
        <f t="shared" si="5"/>
        <v>0</v>
      </c>
      <c r="BS10" s="86">
        <f t="shared" si="5"/>
        <v>0</v>
      </c>
      <c r="BT10" s="86">
        <f t="shared" si="5"/>
        <v>0</v>
      </c>
      <c r="BU10" s="86">
        <f t="shared" si="5"/>
        <v>0</v>
      </c>
      <c r="BV10" s="86">
        <f t="shared" si="5"/>
        <v>0</v>
      </c>
      <c r="BW10" s="86">
        <f t="shared" si="5"/>
        <v>0</v>
      </c>
      <c r="BX10" s="86">
        <f t="shared" si="5"/>
        <v>0</v>
      </c>
      <c r="BY10" s="86">
        <f t="shared" si="5"/>
        <v>0</v>
      </c>
      <c r="BZ10" s="86">
        <f t="shared" si="5"/>
        <v>0</v>
      </c>
      <c r="CA10" s="86">
        <f t="shared" si="5"/>
        <v>0</v>
      </c>
      <c r="CB10" s="86">
        <f t="shared" si="5"/>
        <v>0</v>
      </c>
      <c r="CC10" s="86">
        <f t="shared" si="5"/>
        <v>0</v>
      </c>
      <c r="CD10" s="86">
        <f t="shared" si="5"/>
        <v>0</v>
      </c>
      <c r="CE10" s="86">
        <f t="shared" ref="CE10:DJ10" si="6">SUM(CE7:CE9)</f>
        <v>0</v>
      </c>
      <c r="CF10" s="86">
        <f t="shared" si="6"/>
        <v>0</v>
      </c>
      <c r="CG10" s="86">
        <f t="shared" si="6"/>
        <v>0</v>
      </c>
      <c r="CH10" s="86">
        <f t="shared" si="6"/>
        <v>0</v>
      </c>
      <c r="CI10" s="86">
        <f t="shared" si="6"/>
        <v>0</v>
      </c>
      <c r="CJ10" s="86">
        <f t="shared" si="6"/>
        <v>0</v>
      </c>
      <c r="CK10" s="86">
        <f t="shared" si="6"/>
        <v>0</v>
      </c>
      <c r="CL10" s="86">
        <f t="shared" si="6"/>
        <v>0</v>
      </c>
      <c r="CM10" s="86">
        <f t="shared" si="6"/>
        <v>0</v>
      </c>
      <c r="CN10" s="86">
        <f t="shared" si="6"/>
        <v>0</v>
      </c>
      <c r="CO10" s="86">
        <f t="shared" si="6"/>
        <v>0</v>
      </c>
      <c r="CP10" s="86">
        <f t="shared" si="6"/>
        <v>0</v>
      </c>
      <c r="CQ10" s="86">
        <f t="shared" si="6"/>
        <v>0</v>
      </c>
      <c r="CR10" s="86">
        <f t="shared" si="6"/>
        <v>0</v>
      </c>
      <c r="CS10" s="86">
        <f t="shared" si="6"/>
        <v>0</v>
      </c>
      <c r="CT10" s="86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6">
        <f t="shared" si="6"/>
        <v>0</v>
      </c>
      <c r="DF10" s="86">
        <f t="shared" si="6"/>
        <v>0</v>
      </c>
      <c r="DG10" s="86">
        <f t="shared" si="6"/>
        <v>0</v>
      </c>
      <c r="DH10" s="86">
        <f t="shared" si="6"/>
        <v>0</v>
      </c>
      <c r="DI10" s="86">
        <f t="shared" si="6"/>
        <v>0</v>
      </c>
      <c r="DJ10" s="86">
        <f t="shared" si="6"/>
        <v>0</v>
      </c>
      <c r="DK10" s="86">
        <f t="shared" ref="DK10:DM10" si="7">SUM(DK7:DK9)</f>
        <v>0</v>
      </c>
      <c r="DL10" s="86">
        <f t="shared" si="7"/>
        <v>0</v>
      </c>
      <c r="DM10" s="86">
        <f t="shared" si="7"/>
        <v>0</v>
      </c>
      <c r="DN10" s="76">
        <f>SUM(Q10:DM10)-P10</f>
        <v>19944.38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312</v>
      </c>
      <c r="B13" s="104"/>
      <c r="C13" s="105"/>
      <c r="D13" s="106">
        <f>AN7</f>
        <v>3945.38</v>
      </c>
      <c r="E13" s="107"/>
      <c r="F13" t="str">
        <f>"In payment for salaries and wages of on call payroll for F&amp;B service, F&amp;B Production and Pomec for the period of August 30- September 8, 2025 using housefund received on " &amp; TEXT(A7, "mmmm dd, yyyy") &amp; " with" &amp; " CPO#" &amp;B7</f>
        <v>In payment for salaries and wages of on call payroll for F&amp;B service, F&amp;B Production and Pomec for the period of August 30- September 8, 2025 using housefund received on September 08, 2025 with CPO#6689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313</v>
      </c>
      <c r="B14" s="104"/>
      <c r="C14" s="105"/>
      <c r="D14" s="106">
        <f>AN8</f>
        <v>8517</v>
      </c>
      <c r="E14" s="107"/>
      <c r="F14" t="str">
        <f>"In payment for salaries and wages of on call payroll for F&amp;B service, F&amp;B Production and Pomec for the period of August 30- September 8, 2025 using housefund received on " &amp; TEXT(A8, "mmmm dd, yyyy") &amp; " with" &amp; " CPO#" &amp;B8</f>
        <v>In payment for salaries and wages of on call payroll for F&amp;B service, F&amp;B Production and Pomec for the period of August 30- September 8, 2025 using housefund received on September 08,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314</v>
      </c>
      <c r="B15" s="104"/>
      <c r="C15" s="105"/>
      <c r="D15" s="106">
        <f>AN9</f>
        <v>7482</v>
      </c>
      <c r="E15" s="107"/>
      <c r="F15" t="str">
        <f>"In payment for salaries and wages of on call payroll for F&amp;B service, F&amp;B Production and Pomec for the period of August 30- September 8, 2025 using housefund received on " &amp; TEXT(A9, "mmmm dd, yyyy") &amp; " with" &amp; " CPO#" &amp;B9</f>
        <v>In payment for salaries and wages of on call payroll for F&amp;B service, F&amp;B Production and Pomec for the period of August 30- September 8, 2025 using housefund received on September 08,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September 08,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19944.38</v>
      </c>
      <c r="F18" s="111" t="str">
        <f>"Recording house fund expenses for replenishment on " &amp; TEXT(A7, "mmmm dd, yyyy")</f>
        <v>Recording house fund expenses for replenishment on September 08,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19944.38</v>
      </c>
      <c r="E19" s="118">
        <f>SUM(E13:E18)</f>
        <v>19944.38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September 08, 2025 with PCV#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47FC7-81D7-40D2-9BBF-D46C6F673E12}">
  <sheetPr>
    <tabColor rgb="FF7030A0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45850</v>
      </c>
      <c r="B7" s="65">
        <v>4259</v>
      </c>
      <c r="C7" s="65">
        <v>6768</v>
      </c>
      <c r="D7" s="66" t="s">
        <v>672</v>
      </c>
      <c r="E7" s="67"/>
      <c r="F7" s="67"/>
      <c r="G7" s="67"/>
      <c r="H7" s="68"/>
      <c r="I7" s="69"/>
      <c r="J7" s="66" t="s">
        <v>673</v>
      </c>
      <c r="K7" s="70">
        <v>1</v>
      </c>
      <c r="L7" s="70">
        <v>2996.25</v>
      </c>
      <c r="M7" s="71">
        <f t="shared" ref="M7" si="0">K7*L7</f>
        <v>2996.25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2996.25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2996.25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2996.25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2996.25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2996.25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674</v>
      </c>
      <c r="B11" s="104"/>
      <c r="C11" s="105"/>
      <c r="D11" s="106">
        <f>AN8</f>
        <v>2996.25</v>
      </c>
      <c r="E11" s="107"/>
      <c r="F11" t="str">
        <f>"In payment for salaries and wages of on call employees for pomec for the period of July 6-12, 2025 using housefund received on " &amp; TEXT(A7, "mmmm dd, yyyy") &amp; " with" &amp; " CPO#" &amp;B7</f>
        <v>In payment for salaries and wages of on call employees for pomec for the period of July 6-12, 2025 using housefund received on July 12, 2025 with CPO#4259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12,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12,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2996.25</v>
      </c>
      <c r="F14" s="111" t="str">
        <f>"Recording house fund expenses for replenishment on " &amp; TEXT(A7, "mmmm dd, yyyy")</f>
        <v>Recording house fund expenses for replenishment on July 12,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2996.25</v>
      </c>
      <c r="E15" s="118">
        <f>SUM(E11:E14)</f>
        <v>2996.25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12, 2025 with PCV#6768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B305-99FE-4FD9-9D2D-58303A3735EF}">
  <sheetPr>
    <tabColor rgb="FF7030A0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45857</v>
      </c>
      <c r="B7" s="65">
        <v>4260</v>
      </c>
      <c r="C7" s="65">
        <v>6769</v>
      </c>
      <c r="D7" s="66" t="s">
        <v>672</v>
      </c>
      <c r="E7" s="67"/>
      <c r="F7" s="67"/>
      <c r="G7" s="67"/>
      <c r="H7" s="68"/>
      <c r="I7" s="69"/>
      <c r="J7" s="66" t="s">
        <v>673</v>
      </c>
      <c r="K7" s="70">
        <v>1</v>
      </c>
      <c r="L7" s="70">
        <v>4898.38</v>
      </c>
      <c r="M7" s="71">
        <f t="shared" ref="M7" si="0">K7*L7</f>
        <v>4898.38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4898.38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4898.38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4898.38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4898.38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4898.38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674</v>
      </c>
      <c r="B11" s="104"/>
      <c r="C11" s="105"/>
      <c r="D11" s="106">
        <f>AN8</f>
        <v>4898.38</v>
      </c>
      <c r="E11" s="107"/>
      <c r="F11" t="str">
        <f>"In payment for salaries and wages of on call employees for pomec for the period of July 13-19, 2025 using housefund received on " &amp; TEXT(A7, "mmmm dd, yyyy") &amp; " with" &amp; " CPO#" &amp;B7</f>
        <v>In payment for salaries and wages of on call employees for pomec for the period of July 13-19, 2025 using housefund received on July 19, 2025 with CPO#4260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19,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19,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4898.38</v>
      </c>
      <c r="F14" s="111" t="str">
        <f>"Recording house fund expenses for replenishment on " &amp; TEXT(A7, "mmmm dd, yyyy")</f>
        <v>Recording house fund expenses for replenishment on July 19,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4898.38</v>
      </c>
      <c r="E15" s="118">
        <f>SUM(E11:E14)</f>
        <v>4898.38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19, 2025 with PCV#6769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671A-3168-400C-8BA5-056C0D1A3A30}">
  <sheetPr>
    <tabColor rgb="FF7030A0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45864</v>
      </c>
      <c r="B7" s="65">
        <v>4261</v>
      </c>
      <c r="C7" s="65">
        <v>6770</v>
      </c>
      <c r="D7" s="66" t="s">
        <v>672</v>
      </c>
      <c r="E7" s="67"/>
      <c r="F7" s="67"/>
      <c r="G7" s="67"/>
      <c r="H7" s="68"/>
      <c r="I7" s="69"/>
      <c r="J7" s="66" t="s">
        <v>673</v>
      </c>
      <c r="K7" s="70">
        <v>1</v>
      </c>
      <c r="L7" s="70">
        <v>6311.11</v>
      </c>
      <c r="M7" s="71">
        <f t="shared" ref="M7" si="0">K7*L7</f>
        <v>6311.11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6311.11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6311.11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6311.11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6311.11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6311.11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674</v>
      </c>
      <c r="B11" s="104"/>
      <c r="C11" s="105"/>
      <c r="D11" s="106">
        <f>AN8</f>
        <v>6311.11</v>
      </c>
      <c r="E11" s="107"/>
      <c r="F11" t="str">
        <f>"In payment for salaries and wages of on call employees for pomec for the period of July 20-26, 2025 using housefund received on " &amp; TEXT(A7, "mmmm dd, yyyy") &amp; " with" &amp; " CPO#" &amp;B7</f>
        <v>In payment for salaries and wages of on call employees for pomec for the period of July 20-26, 2025 using housefund received on July 26, 2025 with CPO#4261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26,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26,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6311.11</v>
      </c>
      <c r="F14" s="111" t="str">
        <f>"Recording house fund expenses for replenishment on " &amp; TEXT(A7, "mmmm dd, yyyy")</f>
        <v>Recording house fund expenses for replenishment on July 26,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6311.11</v>
      </c>
      <c r="E15" s="118">
        <f>SUM(E11:E14)</f>
        <v>6311.11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26, 2025 with PCV#6770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83BA-B044-4016-8B92-4CA291BDA4FC}">
  <sheetPr>
    <tabColor rgb="FF7030A0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45865</v>
      </c>
      <c r="B7" s="65">
        <v>4262</v>
      </c>
      <c r="C7" s="65">
        <v>6771</v>
      </c>
      <c r="D7" s="66" t="s">
        <v>672</v>
      </c>
      <c r="E7" s="67"/>
      <c r="F7" s="67"/>
      <c r="G7" s="67"/>
      <c r="H7" s="68"/>
      <c r="I7" s="69"/>
      <c r="J7" s="66" t="s">
        <v>675</v>
      </c>
      <c r="K7" s="70">
        <v>1</v>
      </c>
      <c r="L7" s="70">
        <v>7213.14</v>
      </c>
      <c r="M7" s="71">
        <f t="shared" ref="M7" si="0">K7*L7</f>
        <v>7213.14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7213.14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7213.14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7213.14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7213.14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7213.14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676</v>
      </c>
      <c r="B11" s="104"/>
      <c r="C11" s="105"/>
      <c r="D11" s="106">
        <f>AN8</f>
        <v>7213.14</v>
      </c>
      <c r="E11" s="107"/>
      <c r="F11" t="str">
        <f>"In payment for salaries and wages of on call employees for food and beverages service using housefund received on " &amp; TEXT(A7, "mmmm dd, yyyy") &amp; " with" &amp; " CPO#" &amp;B7</f>
        <v>In payment for salaries and wages of on call employees for food and beverages service using housefund received on July 27, 2025 with CPO#4262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27,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27,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7213.14</v>
      </c>
      <c r="F14" s="111" t="str">
        <f>"Recording house fund expenses for replenishment on " &amp; TEXT(A7, "mmmm dd, yyyy")</f>
        <v>Recording house fund expenses for replenishment on July 27,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7213.14</v>
      </c>
      <c r="E15" s="118">
        <f>SUM(E11:E14)</f>
        <v>7213.14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27, 2025 with PCV#6771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661C-9650-48D5-98A9-113F33D1B76F}">
  <sheetPr>
    <tabColor rgb="FF7030A0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4263</v>
      </c>
      <c r="C7" s="65">
        <v>6772</v>
      </c>
      <c r="D7" s="66" t="s">
        <v>672</v>
      </c>
      <c r="E7" s="67"/>
      <c r="F7" s="67"/>
      <c r="G7" s="67"/>
      <c r="H7" s="68"/>
      <c r="I7" s="69"/>
      <c r="J7" s="66" t="s">
        <v>675</v>
      </c>
      <c r="K7" s="70">
        <v>1</v>
      </c>
      <c r="L7" s="70">
        <v>8385</v>
      </c>
      <c r="M7" s="71">
        <f t="shared" ref="M7" si="0">K7*L7</f>
        <v>8385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8385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8385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8385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8385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8385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676</v>
      </c>
      <c r="B11" s="104"/>
      <c r="C11" s="105"/>
      <c r="D11" s="106">
        <f>AN8</f>
        <v>8385</v>
      </c>
      <c r="E11" s="107"/>
      <c r="F11" t="str">
        <f>"In payment for salaries and wages of on call employees for food and beverages service using housefund received on " &amp; TEXT(A7, "mmmm dd, yyyy") &amp; " with" &amp; " CPO#" &amp;B7</f>
        <v>In payment for salaries and wages of on call employees for food and beverages service using housefund received on August 02, 2025 with CPO#4263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8385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8385</v>
      </c>
      <c r="E15" s="118">
        <f>SUM(E11:E14)</f>
        <v>8385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PCV#6772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8190D-EF2F-4742-AB72-84BD664A63A9}">
  <sheetPr>
    <tabColor rgb="FF7030A0"/>
  </sheetPr>
  <dimension ref="A1:DO18"/>
  <sheetViews>
    <sheetView workbookViewId="0">
      <selection activeCell="I11" sqref="I11"/>
    </sheetView>
  </sheetViews>
  <sheetFormatPr defaultRowHeight="15" x14ac:dyDescent="0.25"/>
  <cols>
    <col min="4" max="4" width="10" bestFit="1" customWidth="1"/>
    <col min="5" max="5" width="10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45878</v>
      </c>
      <c r="B7" s="65">
        <v>4264</v>
      </c>
      <c r="C7" s="65">
        <v>6773</v>
      </c>
      <c r="D7" s="66" t="s">
        <v>672</v>
      </c>
      <c r="E7" s="67"/>
      <c r="F7" s="67"/>
      <c r="G7" s="67"/>
      <c r="H7" s="68"/>
      <c r="I7" s="69"/>
      <c r="J7" s="66" t="s">
        <v>675</v>
      </c>
      <c r="K7" s="70">
        <v>1</v>
      </c>
      <c r="L7" s="70">
        <v>8013.91</v>
      </c>
      <c r="M7" s="71">
        <f t="shared" ref="M7:M8" si="0">K7*L7</f>
        <v>8013.91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8013.91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8013.91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673</v>
      </c>
      <c r="K8" s="70">
        <v>1</v>
      </c>
      <c r="L8" s="70">
        <v>6683.66</v>
      </c>
      <c r="M8" s="71">
        <f t="shared" si="0"/>
        <v>6683.66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6683.66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6683.66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14697.57</v>
      </c>
      <c r="N9" s="86"/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14697.57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14697.57</v>
      </c>
      <c r="DO9" s="76">
        <f t="shared" si="2"/>
        <v>0</v>
      </c>
    </row>
    <row r="10" spans="1:119" ht="18.75" customHeight="1" thickBot="1" x14ac:dyDescent="0.3"/>
    <row r="11" spans="1:119" ht="18.75" customHeight="1" thickBot="1" x14ac:dyDescent="0.3">
      <c r="A11" s="88">
        <f>E7</f>
        <v>0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676</v>
      </c>
      <c r="B12" s="104"/>
      <c r="C12" s="105"/>
      <c r="D12" s="106">
        <f>AN7</f>
        <v>8013.91</v>
      </c>
      <c r="E12" s="107"/>
      <c r="F12" t="str">
        <f>"In payment for salaries and wages on call for food and beverages service for the period of August 3-9, 2025 using housefund received on " &amp; TEXT(A7, "mmmm dd, yyyy") &amp; " with" &amp; " CPO#" &amp;B7</f>
        <v>In payment for salaries and wages on call for food and beverages service for the period of August 3-9, 2025 using housefund received on August 09, 2025 with CPO#4264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674</v>
      </c>
      <c r="B13" s="104"/>
      <c r="C13" s="105"/>
      <c r="D13" s="106">
        <f>AN8</f>
        <v>6683.66</v>
      </c>
      <c r="E13" s="107"/>
      <c r="F13" t="s">
        <v>677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152</v>
      </c>
      <c r="B14" s="104"/>
      <c r="C14" s="105"/>
      <c r="D14" s="106">
        <f>Q9</f>
        <v>0</v>
      </c>
      <c r="E14" s="107"/>
      <c r="F14" s="111" t="str">
        <f>"Recording input VAT for expenses and purchases made using house fund for " &amp; TEXT(A7, "mmmm dd, yyyy")</f>
        <v>Recording input VAT for expenses and purchases made using house fund for August 09,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12" t="s">
        <v>126</v>
      </c>
      <c r="B15" s="113"/>
      <c r="C15" s="114"/>
      <c r="D15" s="115"/>
      <c r="E15" s="107">
        <f>P9</f>
        <v>0</v>
      </c>
      <c r="F15" s="111" t="str">
        <f>"Recording the tax withheld for expenses and purchases using the house fund received on " &amp; TEXT(A7, "mmmm dd, yyyy")</f>
        <v>Recording the tax withheld for expenses and purchases using the house fund received on August 09,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03" t="s">
        <v>153</v>
      </c>
      <c r="B16" s="113"/>
      <c r="C16" s="114"/>
      <c r="D16" s="116"/>
      <c r="E16" s="117">
        <f>M9</f>
        <v>14697.57</v>
      </c>
      <c r="F16" s="111" t="str">
        <f>"Recording house fund expenses for replenishment on " &amp; TEXT(A7, "mmmm dd, yyyy")</f>
        <v>Recording house fund expenses for replenishment on August 09,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4">
      <c r="A17" s="112"/>
      <c r="B17" s="113"/>
      <c r="C17" s="114"/>
      <c r="D17" s="118">
        <f>SUM(D12:D16)</f>
        <v>14697.57</v>
      </c>
      <c r="E17" s="118">
        <f>SUM(E12:E16)</f>
        <v>14697.57</v>
      </c>
      <c r="F17" s="107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  <row r="18" spans="1:16" ht="18.75" customHeight="1" x14ac:dyDescent="0.25">
      <c r="A18" s="121" t="s">
        <v>154</v>
      </c>
      <c r="B18" s="122" t="str">
        <f>"To record house fund expenses on " &amp; TEXT(A7, "mmmm dd, yyyy") &amp; " with PCV#" &amp; C7</f>
        <v>To record house fund expenses on August 09, 2025 with PCV#6773</v>
      </c>
      <c r="C18" s="123"/>
      <c r="D18" s="124"/>
      <c r="E18" s="124"/>
      <c r="F18" s="124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CDFF-8BD4-4D15-981E-0EC0824FC947}"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8398-73A3-4879-B0DF-2F70CCF2C6A0}">
  <sheetPr>
    <tabColor theme="5" tint="0.39997558519241921"/>
  </sheetPr>
  <dimension ref="A1:DO17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51" t="s">
        <v>320</v>
      </c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52"/>
      <c r="DN6" s="63" t="s">
        <v>147</v>
      </c>
    </row>
    <row r="7" spans="1:119" ht="18.75" customHeight="1" x14ac:dyDescent="0.25">
      <c r="A7" s="64">
        <v>45889</v>
      </c>
      <c r="B7" s="65">
        <v>4120</v>
      </c>
      <c r="C7" s="65">
        <v>6690</v>
      </c>
      <c r="D7" s="66" t="s">
        <v>316</v>
      </c>
      <c r="E7" s="67" t="s">
        <v>317</v>
      </c>
      <c r="F7" s="67"/>
      <c r="G7" s="67"/>
      <c r="H7" s="68"/>
      <c r="I7" s="69"/>
      <c r="J7" s="66" t="s">
        <v>318</v>
      </c>
      <c r="K7" s="70">
        <v>1</v>
      </c>
      <c r="L7" s="70">
        <v>2000</v>
      </c>
      <c r="M7" s="71">
        <f t="shared" ref="M7:M8" si="0">K7*L7</f>
        <v>2000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2000</v>
      </c>
      <c r="DN7" s="76">
        <f>SUM(Q7:DM7)-P7</f>
        <v>2000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319</v>
      </c>
      <c r="K8" s="70">
        <v>1</v>
      </c>
      <c r="L8" s="70">
        <v>2000</v>
      </c>
      <c r="M8" s="71">
        <f t="shared" si="0"/>
        <v>2000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75">
        <f>M8+P8-Q8</f>
        <v>2000</v>
      </c>
      <c r="DN8" s="76">
        <f>SUM(Q8:DM8)-P8</f>
        <v>2000</v>
      </c>
      <c r="DO8" s="76">
        <f t="shared" ref="DO8:DO9" si="1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4000</v>
      </c>
      <c r="N9" s="86"/>
      <c r="O9" s="85" t="s">
        <v>304</v>
      </c>
      <c r="P9" s="86"/>
      <c r="Q9" s="86"/>
      <c r="R9" s="86">
        <f t="shared" ref="R9:AW9" si="2">SUM(R7:R8)</f>
        <v>0</v>
      </c>
      <c r="S9" s="86">
        <f t="shared" si="2"/>
        <v>0</v>
      </c>
      <c r="T9" s="86">
        <f t="shared" si="2"/>
        <v>0</v>
      </c>
      <c r="U9" s="86">
        <f t="shared" si="2"/>
        <v>0</v>
      </c>
      <c r="V9" s="86">
        <f t="shared" si="2"/>
        <v>0</v>
      </c>
      <c r="W9" s="86">
        <f t="shared" si="2"/>
        <v>0</v>
      </c>
      <c r="X9" s="86">
        <f t="shared" si="2"/>
        <v>0</v>
      </c>
      <c r="Y9" s="86">
        <f t="shared" si="2"/>
        <v>0</v>
      </c>
      <c r="Z9" s="86">
        <f t="shared" si="2"/>
        <v>0</v>
      </c>
      <c r="AA9" s="86">
        <f t="shared" si="2"/>
        <v>0</v>
      </c>
      <c r="AB9" s="86">
        <f t="shared" si="2"/>
        <v>0</v>
      </c>
      <c r="AC9" s="86">
        <f t="shared" si="2"/>
        <v>0</v>
      </c>
      <c r="AD9" s="86">
        <f t="shared" si="2"/>
        <v>0</v>
      </c>
      <c r="AE9" s="86">
        <f t="shared" si="2"/>
        <v>0</v>
      </c>
      <c r="AF9" s="86">
        <f t="shared" si="2"/>
        <v>0</v>
      </c>
      <c r="AG9" s="86">
        <f t="shared" si="2"/>
        <v>0</v>
      </c>
      <c r="AH9" s="86">
        <f t="shared" si="2"/>
        <v>0</v>
      </c>
      <c r="AI9" s="86">
        <f t="shared" si="2"/>
        <v>0</v>
      </c>
      <c r="AJ9" s="86">
        <f t="shared" si="2"/>
        <v>0</v>
      </c>
      <c r="AK9" s="86">
        <f t="shared" si="2"/>
        <v>0</v>
      </c>
      <c r="AL9" s="86">
        <f t="shared" si="2"/>
        <v>0</v>
      </c>
      <c r="AM9" s="86">
        <f t="shared" si="2"/>
        <v>0</v>
      </c>
      <c r="AN9" s="86">
        <f t="shared" si="2"/>
        <v>0</v>
      </c>
      <c r="AO9" s="86">
        <f t="shared" si="2"/>
        <v>0</v>
      </c>
      <c r="AP9" s="86">
        <f t="shared" si="2"/>
        <v>0</v>
      </c>
      <c r="AQ9" s="86">
        <f t="shared" si="2"/>
        <v>0</v>
      </c>
      <c r="AR9" s="86">
        <f t="shared" si="2"/>
        <v>0</v>
      </c>
      <c r="AS9" s="86">
        <f t="shared" si="2"/>
        <v>0</v>
      </c>
      <c r="AT9" s="86">
        <f t="shared" si="2"/>
        <v>0</v>
      </c>
      <c r="AU9" s="86">
        <f t="shared" si="2"/>
        <v>0</v>
      </c>
      <c r="AV9" s="86">
        <f t="shared" si="2"/>
        <v>0</v>
      </c>
      <c r="AW9" s="86">
        <f t="shared" si="2"/>
        <v>0</v>
      </c>
      <c r="AX9" s="86">
        <f t="shared" ref="AX9:CC9" si="3">SUM(AX7:AX8)</f>
        <v>0</v>
      </c>
      <c r="AY9" s="86">
        <f t="shared" si="3"/>
        <v>0</v>
      </c>
      <c r="AZ9" s="86">
        <f t="shared" si="3"/>
        <v>0</v>
      </c>
      <c r="BA9" s="86">
        <f t="shared" si="3"/>
        <v>0</v>
      </c>
      <c r="BB9" s="86">
        <f t="shared" si="3"/>
        <v>0</v>
      </c>
      <c r="BC9" s="86">
        <f t="shared" si="3"/>
        <v>0</v>
      </c>
      <c r="BD9" s="86">
        <f t="shared" si="3"/>
        <v>0</v>
      </c>
      <c r="BE9" s="86">
        <f t="shared" si="3"/>
        <v>0</v>
      </c>
      <c r="BF9" s="86">
        <f t="shared" si="3"/>
        <v>0</v>
      </c>
      <c r="BG9" s="86">
        <f t="shared" si="3"/>
        <v>0</v>
      </c>
      <c r="BH9" s="86">
        <f t="shared" si="3"/>
        <v>0</v>
      </c>
      <c r="BI9" s="86">
        <f t="shared" si="3"/>
        <v>0</v>
      </c>
      <c r="BJ9" s="86">
        <f t="shared" si="3"/>
        <v>0</v>
      </c>
      <c r="BK9" s="86">
        <f t="shared" si="3"/>
        <v>0</v>
      </c>
      <c r="BL9" s="86">
        <f t="shared" si="3"/>
        <v>0</v>
      </c>
      <c r="BM9" s="86">
        <f t="shared" si="3"/>
        <v>0</v>
      </c>
      <c r="BN9" s="86">
        <f t="shared" si="3"/>
        <v>0</v>
      </c>
      <c r="BO9" s="86">
        <f t="shared" si="3"/>
        <v>0</v>
      </c>
      <c r="BP9" s="86">
        <f t="shared" si="3"/>
        <v>0</v>
      </c>
      <c r="BQ9" s="86">
        <f t="shared" si="3"/>
        <v>0</v>
      </c>
      <c r="BR9" s="86">
        <f t="shared" si="3"/>
        <v>0</v>
      </c>
      <c r="BS9" s="86">
        <f t="shared" si="3"/>
        <v>0</v>
      </c>
      <c r="BT9" s="86">
        <f t="shared" si="3"/>
        <v>0</v>
      </c>
      <c r="BU9" s="86">
        <f t="shared" si="3"/>
        <v>0</v>
      </c>
      <c r="BV9" s="86">
        <f t="shared" si="3"/>
        <v>0</v>
      </c>
      <c r="BW9" s="86">
        <f t="shared" si="3"/>
        <v>0</v>
      </c>
      <c r="BX9" s="86">
        <f t="shared" si="3"/>
        <v>0</v>
      </c>
      <c r="BY9" s="86">
        <f t="shared" si="3"/>
        <v>0</v>
      </c>
      <c r="BZ9" s="86">
        <f t="shared" si="3"/>
        <v>0</v>
      </c>
      <c r="CA9" s="86">
        <f t="shared" si="3"/>
        <v>0</v>
      </c>
      <c r="CB9" s="86">
        <f t="shared" si="3"/>
        <v>0</v>
      </c>
      <c r="CC9" s="86">
        <f t="shared" si="3"/>
        <v>0</v>
      </c>
      <c r="CD9" s="86">
        <f t="shared" ref="CD9:DI9" si="4">SUM(CD7:CD8)</f>
        <v>0</v>
      </c>
      <c r="CE9" s="86">
        <f t="shared" si="4"/>
        <v>0</v>
      </c>
      <c r="CF9" s="86">
        <f t="shared" si="4"/>
        <v>0</v>
      </c>
      <c r="CG9" s="86">
        <f t="shared" si="4"/>
        <v>0</v>
      </c>
      <c r="CH9" s="86">
        <f t="shared" si="4"/>
        <v>0</v>
      </c>
      <c r="CI9" s="86">
        <f t="shared" si="4"/>
        <v>0</v>
      </c>
      <c r="CJ9" s="86">
        <f t="shared" si="4"/>
        <v>0</v>
      </c>
      <c r="CK9" s="86">
        <f t="shared" si="4"/>
        <v>0</v>
      </c>
      <c r="CL9" s="86">
        <f t="shared" si="4"/>
        <v>0</v>
      </c>
      <c r="CM9" s="86">
        <f t="shared" si="4"/>
        <v>0</v>
      </c>
      <c r="CN9" s="86">
        <f t="shared" si="4"/>
        <v>0</v>
      </c>
      <c r="CO9" s="86">
        <f t="shared" si="4"/>
        <v>0</v>
      </c>
      <c r="CP9" s="86">
        <f t="shared" si="4"/>
        <v>0</v>
      </c>
      <c r="CQ9" s="86">
        <f t="shared" si="4"/>
        <v>0</v>
      </c>
      <c r="CR9" s="86">
        <f t="shared" si="4"/>
        <v>0</v>
      </c>
      <c r="CS9" s="86">
        <f t="shared" si="4"/>
        <v>0</v>
      </c>
      <c r="CT9" s="86">
        <f t="shared" si="4"/>
        <v>0</v>
      </c>
      <c r="CU9" s="86">
        <f t="shared" si="4"/>
        <v>0</v>
      </c>
      <c r="CV9" s="86">
        <f t="shared" si="4"/>
        <v>0</v>
      </c>
      <c r="CW9" s="86">
        <f t="shared" si="4"/>
        <v>0</v>
      </c>
      <c r="CX9" s="86">
        <f t="shared" si="4"/>
        <v>0</v>
      </c>
      <c r="CY9" s="86">
        <f t="shared" si="4"/>
        <v>0</v>
      </c>
      <c r="CZ9" s="86">
        <f t="shared" si="4"/>
        <v>0</v>
      </c>
      <c r="DA9" s="86">
        <f t="shared" si="4"/>
        <v>0</v>
      </c>
      <c r="DB9" s="86">
        <f t="shared" si="4"/>
        <v>0</v>
      </c>
      <c r="DC9" s="86">
        <f t="shared" si="4"/>
        <v>0</v>
      </c>
      <c r="DD9" s="86">
        <f t="shared" si="4"/>
        <v>0</v>
      </c>
      <c r="DE9" s="86">
        <f t="shared" si="4"/>
        <v>0</v>
      </c>
      <c r="DF9" s="86">
        <f t="shared" si="4"/>
        <v>0</v>
      </c>
      <c r="DG9" s="86">
        <f t="shared" si="4"/>
        <v>0</v>
      </c>
      <c r="DH9" s="86">
        <f t="shared" si="4"/>
        <v>0</v>
      </c>
      <c r="DI9" s="86">
        <f t="shared" si="4"/>
        <v>0</v>
      </c>
      <c r="DJ9" s="86">
        <f t="shared" ref="DJ9:DM9" si="5">SUM(DJ7:DJ8)</f>
        <v>0</v>
      </c>
      <c r="DK9" s="86">
        <f t="shared" si="5"/>
        <v>0</v>
      </c>
      <c r="DL9" s="86">
        <f t="shared" si="5"/>
        <v>0</v>
      </c>
      <c r="DM9" s="86">
        <f t="shared" si="5"/>
        <v>4000</v>
      </c>
      <c r="DN9" s="76">
        <f>SUM(Q9:DM9)-P9</f>
        <v>4000</v>
      </c>
      <c r="DO9" s="76">
        <f t="shared" si="1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JAYCEL'S BEDSPACER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320</v>
      </c>
      <c r="B12" s="104"/>
      <c r="C12" s="105"/>
      <c r="D12" s="106">
        <f>DM9</f>
        <v>4000</v>
      </c>
      <c r="E12" s="107"/>
      <c r="F12" t="str">
        <f>"In payment for 1 month deposit and 1 month advance payment of boarding house using housefund (Unrecorded for the month of August 2025) received on " &amp; TEXT(A7, "mmmm dd, yyyy") &amp; " with" &amp; " CPO#" &amp;B7</f>
        <v>In payment for 1 month deposit and 1 month advance payment of boarding house using housefund (Unrecorded for the month of August 2025) received on August 20, 2025 with CPO#4120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August 20,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August 20, 2025</v>
      </c>
      <c r="G14" s="111"/>
      <c r="H14" s="111"/>
      <c r="I14" s="111"/>
      <c r="J14" s="111" t="s">
        <v>678</v>
      </c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4000</v>
      </c>
      <c r="F15" s="111" t="str">
        <f>"Recording house fund expenses for replenishment on " &amp; TEXT(A7, "mmmm dd, yyyy")</f>
        <v>Recording house fund expenses for replenishment on August 20,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4000</v>
      </c>
      <c r="E16" s="118">
        <f>SUM(E12:E15)</f>
        <v>4000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August 20, 2025 with PCV#6690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F5DD-0E0B-430A-B87D-1FA05DAECFC9}">
  <sheetPr>
    <tabColor theme="5" tint="0.39997558519241921"/>
  </sheetPr>
  <dimension ref="A1:DO17"/>
  <sheetViews>
    <sheetView topLeftCell="A4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51" t="s">
        <v>320</v>
      </c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52"/>
      <c r="DN6" s="63" t="s">
        <v>147</v>
      </c>
    </row>
    <row r="7" spans="1:119" ht="18.75" customHeight="1" x14ac:dyDescent="0.25">
      <c r="A7" s="64">
        <v>45901</v>
      </c>
      <c r="B7" s="65">
        <v>4157</v>
      </c>
      <c r="C7" s="65">
        <v>6691</v>
      </c>
      <c r="D7" s="66" t="s">
        <v>316</v>
      </c>
      <c r="E7" s="67" t="s">
        <v>321</v>
      </c>
      <c r="F7" s="67"/>
      <c r="G7" s="67"/>
      <c r="H7" s="68"/>
      <c r="I7" s="69"/>
      <c r="J7" s="66" t="s">
        <v>323</v>
      </c>
      <c r="K7" s="70">
        <v>1</v>
      </c>
      <c r="L7" s="70">
        <v>4000</v>
      </c>
      <c r="M7" s="71">
        <f t="shared" ref="M7:M8" si="0">K7*L7</f>
        <v>4000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4000</v>
      </c>
      <c r="DN7" s="76">
        <f>SUM(Q7:DM7)-P7</f>
        <v>4000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322</v>
      </c>
      <c r="K8" s="70">
        <v>1</v>
      </c>
      <c r="L8" s="70">
        <v>4000</v>
      </c>
      <c r="M8" s="71">
        <f t="shared" si="0"/>
        <v>4000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75">
        <f>M8+P8-Q8</f>
        <v>4000</v>
      </c>
      <c r="DN8" s="76">
        <f>SUM(Q8:DM8)-P8</f>
        <v>4000</v>
      </c>
      <c r="DO8" s="76">
        <f t="shared" ref="DO8:DO9" si="1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8000</v>
      </c>
      <c r="N9" s="86"/>
      <c r="O9" s="85" t="s">
        <v>304</v>
      </c>
      <c r="P9" s="86"/>
      <c r="Q9" s="86"/>
      <c r="R9" s="86">
        <f t="shared" ref="R9:AW9" si="2">SUM(R7:R8)</f>
        <v>0</v>
      </c>
      <c r="S9" s="86">
        <f t="shared" si="2"/>
        <v>0</v>
      </c>
      <c r="T9" s="86">
        <f t="shared" si="2"/>
        <v>0</v>
      </c>
      <c r="U9" s="86">
        <f t="shared" si="2"/>
        <v>0</v>
      </c>
      <c r="V9" s="86">
        <f t="shared" si="2"/>
        <v>0</v>
      </c>
      <c r="W9" s="86">
        <f t="shared" si="2"/>
        <v>0</v>
      </c>
      <c r="X9" s="86">
        <f t="shared" si="2"/>
        <v>0</v>
      </c>
      <c r="Y9" s="86">
        <f t="shared" si="2"/>
        <v>0</v>
      </c>
      <c r="Z9" s="86">
        <f t="shared" si="2"/>
        <v>0</v>
      </c>
      <c r="AA9" s="86">
        <f t="shared" si="2"/>
        <v>0</v>
      </c>
      <c r="AB9" s="86">
        <f t="shared" si="2"/>
        <v>0</v>
      </c>
      <c r="AC9" s="86">
        <f t="shared" si="2"/>
        <v>0</v>
      </c>
      <c r="AD9" s="86">
        <f t="shared" si="2"/>
        <v>0</v>
      </c>
      <c r="AE9" s="86">
        <f t="shared" si="2"/>
        <v>0</v>
      </c>
      <c r="AF9" s="86">
        <f t="shared" si="2"/>
        <v>0</v>
      </c>
      <c r="AG9" s="86">
        <f t="shared" si="2"/>
        <v>0</v>
      </c>
      <c r="AH9" s="86">
        <f t="shared" si="2"/>
        <v>0</v>
      </c>
      <c r="AI9" s="86">
        <f t="shared" si="2"/>
        <v>0</v>
      </c>
      <c r="AJ9" s="86">
        <f t="shared" si="2"/>
        <v>0</v>
      </c>
      <c r="AK9" s="86">
        <f t="shared" si="2"/>
        <v>0</v>
      </c>
      <c r="AL9" s="86">
        <f t="shared" si="2"/>
        <v>0</v>
      </c>
      <c r="AM9" s="86">
        <f t="shared" si="2"/>
        <v>0</v>
      </c>
      <c r="AN9" s="86">
        <f t="shared" si="2"/>
        <v>0</v>
      </c>
      <c r="AO9" s="86">
        <f t="shared" si="2"/>
        <v>0</v>
      </c>
      <c r="AP9" s="86">
        <f t="shared" si="2"/>
        <v>0</v>
      </c>
      <c r="AQ9" s="86">
        <f t="shared" si="2"/>
        <v>0</v>
      </c>
      <c r="AR9" s="86">
        <f t="shared" si="2"/>
        <v>0</v>
      </c>
      <c r="AS9" s="86">
        <f t="shared" si="2"/>
        <v>0</v>
      </c>
      <c r="AT9" s="86">
        <f t="shared" si="2"/>
        <v>0</v>
      </c>
      <c r="AU9" s="86">
        <f t="shared" si="2"/>
        <v>0</v>
      </c>
      <c r="AV9" s="86">
        <f t="shared" si="2"/>
        <v>0</v>
      </c>
      <c r="AW9" s="86">
        <f t="shared" si="2"/>
        <v>0</v>
      </c>
      <c r="AX9" s="86">
        <f t="shared" ref="AX9:CC9" si="3">SUM(AX7:AX8)</f>
        <v>0</v>
      </c>
      <c r="AY9" s="86">
        <f t="shared" si="3"/>
        <v>0</v>
      </c>
      <c r="AZ9" s="86">
        <f t="shared" si="3"/>
        <v>0</v>
      </c>
      <c r="BA9" s="86">
        <f t="shared" si="3"/>
        <v>0</v>
      </c>
      <c r="BB9" s="86">
        <f t="shared" si="3"/>
        <v>0</v>
      </c>
      <c r="BC9" s="86">
        <f t="shared" si="3"/>
        <v>0</v>
      </c>
      <c r="BD9" s="86">
        <f t="shared" si="3"/>
        <v>0</v>
      </c>
      <c r="BE9" s="86">
        <f t="shared" si="3"/>
        <v>0</v>
      </c>
      <c r="BF9" s="86">
        <f t="shared" si="3"/>
        <v>0</v>
      </c>
      <c r="BG9" s="86">
        <f t="shared" si="3"/>
        <v>0</v>
      </c>
      <c r="BH9" s="86">
        <f t="shared" si="3"/>
        <v>0</v>
      </c>
      <c r="BI9" s="86">
        <f t="shared" si="3"/>
        <v>0</v>
      </c>
      <c r="BJ9" s="86">
        <f t="shared" si="3"/>
        <v>0</v>
      </c>
      <c r="BK9" s="86">
        <f t="shared" si="3"/>
        <v>0</v>
      </c>
      <c r="BL9" s="86">
        <f t="shared" si="3"/>
        <v>0</v>
      </c>
      <c r="BM9" s="86">
        <f t="shared" si="3"/>
        <v>0</v>
      </c>
      <c r="BN9" s="86">
        <f t="shared" si="3"/>
        <v>0</v>
      </c>
      <c r="BO9" s="86">
        <f t="shared" si="3"/>
        <v>0</v>
      </c>
      <c r="BP9" s="86">
        <f t="shared" si="3"/>
        <v>0</v>
      </c>
      <c r="BQ9" s="86">
        <f t="shared" si="3"/>
        <v>0</v>
      </c>
      <c r="BR9" s="86">
        <f t="shared" si="3"/>
        <v>0</v>
      </c>
      <c r="BS9" s="86">
        <f t="shared" si="3"/>
        <v>0</v>
      </c>
      <c r="BT9" s="86">
        <f t="shared" si="3"/>
        <v>0</v>
      </c>
      <c r="BU9" s="86">
        <f t="shared" si="3"/>
        <v>0</v>
      </c>
      <c r="BV9" s="86">
        <f t="shared" si="3"/>
        <v>0</v>
      </c>
      <c r="BW9" s="86">
        <f t="shared" si="3"/>
        <v>0</v>
      </c>
      <c r="BX9" s="86">
        <f t="shared" si="3"/>
        <v>0</v>
      </c>
      <c r="BY9" s="86">
        <f t="shared" si="3"/>
        <v>0</v>
      </c>
      <c r="BZ9" s="86">
        <f t="shared" si="3"/>
        <v>0</v>
      </c>
      <c r="CA9" s="86">
        <f t="shared" si="3"/>
        <v>0</v>
      </c>
      <c r="CB9" s="86">
        <f t="shared" si="3"/>
        <v>0</v>
      </c>
      <c r="CC9" s="86">
        <f t="shared" si="3"/>
        <v>0</v>
      </c>
      <c r="CD9" s="86">
        <f t="shared" ref="CD9:DI9" si="4">SUM(CD7:CD8)</f>
        <v>0</v>
      </c>
      <c r="CE9" s="86">
        <f t="shared" si="4"/>
        <v>0</v>
      </c>
      <c r="CF9" s="86">
        <f t="shared" si="4"/>
        <v>0</v>
      </c>
      <c r="CG9" s="86">
        <f t="shared" si="4"/>
        <v>0</v>
      </c>
      <c r="CH9" s="86">
        <f t="shared" si="4"/>
        <v>0</v>
      </c>
      <c r="CI9" s="86">
        <f t="shared" si="4"/>
        <v>0</v>
      </c>
      <c r="CJ9" s="86">
        <f t="shared" si="4"/>
        <v>0</v>
      </c>
      <c r="CK9" s="86">
        <f t="shared" si="4"/>
        <v>0</v>
      </c>
      <c r="CL9" s="86">
        <f t="shared" si="4"/>
        <v>0</v>
      </c>
      <c r="CM9" s="86">
        <f t="shared" si="4"/>
        <v>0</v>
      </c>
      <c r="CN9" s="86">
        <f t="shared" si="4"/>
        <v>0</v>
      </c>
      <c r="CO9" s="86">
        <f t="shared" si="4"/>
        <v>0</v>
      </c>
      <c r="CP9" s="86">
        <f t="shared" si="4"/>
        <v>0</v>
      </c>
      <c r="CQ9" s="86">
        <f t="shared" si="4"/>
        <v>0</v>
      </c>
      <c r="CR9" s="86">
        <f t="shared" si="4"/>
        <v>0</v>
      </c>
      <c r="CS9" s="86">
        <f t="shared" si="4"/>
        <v>0</v>
      </c>
      <c r="CT9" s="86">
        <f t="shared" si="4"/>
        <v>0</v>
      </c>
      <c r="CU9" s="86">
        <f t="shared" si="4"/>
        <v>0</v>
      </c>
      <c r="CV9" s="86">
        <f t="shared" si="4"/>
        <v>0</v>
      </c>
      <c r="CW9" s="86">
        <f t="shared" si="4"/>
        <v>0</v>
      </c>
      <c r="CX9" s="86">
        <f t="shared" si="4"/>
        <v>0</v>
      </c>
      <c r="CY9" s="86">
        <f t="shared" si="4"/>
        <v>0</v>
      </c>
      <c r="CZ9" s="86">
        <f t="shared" si="4"/>
        <v>0</v>
      </c>
      <c r="DA9" s="86">
        <f t="shared" si="4"/>
        <v>0</v>
      </c>
      <c r="DB9" s="86">
        <f t="shared" si="4"/>
        <v>0</v>
      </c>
      <c r="DC9" s="86">
        <f t="shared" si="4"/>
        <v>0</v>
      </c>
      <c r="DD9" s="86">
        <f t="shared" si="4"/>
        <v>0</v>
      </c>
      <c r="DE9" s="86">
        <f t="shared" si="4"/>
        <v>0</v>
      </c>
      <c r="DF9" s="86">
        <f t="shared" si="4"/>
        <v>0</v>
      </c>
      <c r="DG9" s="86">
        <f t="shared" si="4"/>
        <v>0</v>
      </c>
      <c r="DH9" s="86">
        <f t="shared" si="4"/>
        <v>0</v>
      </c>
      <c r="DI9" s="86">
        <f t="shared" si="4"/>
        <v>0</v>
      </c>
      <c r="DJ9" s="86">
        <f t="shared" ref="DJ9:DM9" si="5">SUM(DJ7:DJ8)</f>
        <v>0</v>
      </c>
      <c r="DK9" s="86">
        <f t="shared" si="5"/>
        <v>0</v>
      </c>
      <c r="DL9" s="86">
        <f t="shared" si="5"/>
        <v>0</v>
      </c>
      <c r="DM9" s="86">
        <f t="shared" si="5"/>
        <v>8000</v>
      </c>
      <c r="DN9" s="76">
        <f>SUM(Q9:DM9)-P9</f>
        <v>8000</v>
      </c>
      <c r="DO9" s="76">
        <f t="shared" si="1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JAYCEL'S APARTMENT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320</v>
      </c>
      <c r="B12" s="104"/>
      <c r="C12" s="105"/>
      <c r="D12" s="106">
        <f>DM9</f>
        <v>8000</v>
      </c>
      <c r="E12" s="107"/>
      <c r="F12" t="str">
        <f>"In payment for 1 month deposit and 1 month advance of boarding house for 2 pax using housefund received on " &amp; TEXT(A7, "mmmm dd, yyyy") &amp; " with" &amp; " CPO#" &amp;B7</f>
        <v>In payment for 1 month deposit and 1 month advance of boarding house for 2 pax using housefund received on September 01, 2025 with CPO#4157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8000</v>
      </c>
      <c r="F15" s="111" t="str">
        <f>"Recording house fund expenses for replenishment on " &amp; TEXT(A7, "mmmm dd, yyyy")</f>
        <v>Recording house fund expenses for replenishment on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8000</v>
      </c>
      <c r="E16" s="118">
        <f>SUM(E12:E15)</f>
        <v>8000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01, 2025 with PCV#6691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E157-7C82-4927-97A6-8DC4F34BAA37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51" t="s">
        <v>320</v>
      </c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52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>
        <v>6692</v>
      </c>
      <c r="D7" s="66" t="s">
        <v>324</v>
      </c>
      <c r="E7" s="67" t="s">
        <v>325</v>
      </c>
      <c r="F7" s="67" t="s">
        <v>326</v>
      </c>
      <c r="G7" s="67" t="s">
        <v>327</v>
      </c>
      <c r="H7" s="68" t="s">
        <v>328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GREAT VALUE PROPERTIES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transpo expense for parking fee (Unrecorded for the month of August 2025) using housefund received on " &amp; TEXT(A7, "mmmm dd, yyyy") &amp; " with SI#06000181588" &amp; " CPO#" &amp;B7</f>
        <v>In payment for transpo expense for parking fee (Unrecorded for the month of August 2025) using housefund received on August 29, 2025 with SI#06000181588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PCV#6692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0F85-E799-4C90-9FF7-EBB7D36ECB88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51" t="s">
        <v>320</v>
      </c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52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>
        <v>6693</v>
      </c>
      <c r="D7" s="66" t="s">
        <v>324</v>
      </c>
      <c r="E7" s="67" t="s">
        <v>325</v>
      </c>
      <c r="F7" s="67" t="s">
        <v>326</v>
      </c>
      <c r="G7" s="67" t="s">
        <v>327</v>
      </c>
      <c r="H7" s="68" t="s">
        <v>652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CA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ref="CB8:DM8" si="3">SUM(CB7:CB7)</f>
        <v>0</v>
      </c>
      <c r="CC8" s="86">
        <f t="shared" si="3"/>
        <v>0</v>
      </c>
      <c r="CD8" s="86">
        <f t="shared" si="3"/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si="3"/>
        <v>0</v>
      </c>
      <c r="DK8" s="86">
        <f t="shared" si="3"/>
        <v>0</v>
      </c>
      <c r="DL8" s="86">
        <f t="shared" si="3"/>
        <v>0</v>
      </c>
      <c r="DM8" s="86">
        <f t="shared" si="3"/>
        <v>0</v>
      </c>
      <c r="DN8" s="76">
        <f t="shared" ref="DN8" si="4">SUM(Q8:DM8)-P8</f>
        <v>30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GREAT VALUE PROPERTIES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transpo expense for parking fee (Unrecorded for the month of August 2025) using housefund received on " &amp; TEXT(A7, "mmmm dd, yyyy") &amp; " with SI#9000115377" &amp; " CPO#" &amp;B7</f>
        <v>In payment for transpo expense for parking fee (Unrecorded for the month of August 2025) using housefund received on August 29, 2025 with SI#9000115377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PCV#6693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8">
    <mergeCell ref="F4:F6"/>
    <mergeCell ref="A4:A6"/>
    <mergeCell ref="B4:B6"/>
    <mergeCell ref="C4:C6"/>
    <mergeCell ref="D4:D6"/>
    <mergeCell ref="E4:E6"/>
    <mergeCell ref="DM5:DM6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413E-89EB-424D-B364-EC4C2255BEE6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>
        <v>6694</v>
      </c>
      <c r="D7" s="66" t="s">
        <v>324</v>
      </c>
      <c r="E7" s="67" t="s">
        <v>331</v>
      </c>
      <c r="F7" s="67" t="s">
        <v>332</v>
      </c>
      <c r="G7" s="67" t="s">
        <v>333</v>
      </c>
      <c r="H7" s="68" t="s">
        <v>334</v>
      </c>
      <c r="I7" s="69"/>
      <c r="J7" s="66" t="s">
        <v>335</v>
      </c>
      <c r="K7" s="70">
        <v>1</v>
      </c>
      <c r="L7" s="70">
        <v>708</v>
      </c>
      <c r="M7" s="71">
        <f>K7*L7</f>
        <v>708</v>
      </c>
      <c r="N7" s="66"/>
      <c r="O7" s="72" t="s">
        <v>148</v>
      </c>
      <c r="P7" s="73">
        <f>M7/1.12*0.01</f>
        <v>6.3214285714285712</v>
      </c>
      <c r="Q7" s="74">
        <f>M7/1.12*0.12</f>
        <v>75.857142857142847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638.46428571428567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708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708</v>
      </c>
      <c r="N8" s="86"/>
      <c r="O8" s="85" t="s">
        <v>148</v>
      </c>
      <c r="P8" s="86">
        <f t="shared" ref="P8:AU8" si="0">SUM(P7:P7)</f>
        <v>6.3214285714285712</v>
      </c>
      <c r="Q8" s="86">
        <f t="shared" si="0"/>
        <v>75.857142857142847</v>
      </c>
      <c r="R8" s="86">
        <f t="shared" si="0"/>
        <v>0</v>
      </c>
      <c r="S8" s="86">
        <f t="shared" si="0"/>
        <v>0</v>
      </c>
      <c r="T8" s="86">
        <f t="shared" si="0"/>
        <v>0</v>
      </c>
      <c r="U8" s="86">
        <f t="shared" si="0"/>
        <v>0</v>
      </c>
      <c r="V8" s="86">
        <f t="shared" si="0"/>
        <v>0</v>
      </c>
      <c r="W8" s="86">
        <f t="shared" si="0"/>
        <v>0</v>
      </c>
      <c r="X8" s="86">
        <f t="shared" si="0"/>
        <v>0</v>
      </c>
      <c r="Y8" s="86">
        <f t="shared" si="0"/>
        <v>0</v>
      </c>
      <c r="Z8" s="86">
        <f t="shared" si="0"/>
        <v>0</v>
      </c>
      <c r="AA8" s="86">
        <f t="shared" si="0"/>
        <v>0</v>
      </c>
      <c r="AB8" s="86">
        <f t="shared" si="0"/>
        <v>0</v>
      </c>
      <c r="AC8" s="86">
        <f t="shared" si="0"/>
        <v>0</v>
      </c>
      <c r="AD8" s="86">
        <f t="shared" si="0"/>
        <v>0</v>
      </c>
      <c r="AE8" s="86">
        <f t="shared" si="0"/>
        <v>0</v>
      </c>
      <c r="AF8" s="86">
        <f t="shared" si="0"/>
        <v>0</v>
      </c>
      <c r="AG8" s="86">
        <f t="shared" si="0"/>
        <v>0</v>
      </c>
      <c r="AH8" s="86">
        <f t="shared" si="0"/>
        <v>0</v>
      </c>
      <c r="AI8" s="86">
        <f t="shared" si="0"/>
        <v>0</v>
      </c>
      <c r="AJ8" s="86">
        <f t="shared" si="0"/>
        <v>0</v>
      </c>
      <c r="AK8" s="86">
        <f t="shared" si="0"/>
        <v>0</v>
      </c>
      <c r="AL8" s="86">
        <f t="shared" si="0"/>
        <v>0</v>
      </c>
      <c r="AM8" s="86">
        <f t="shared" si="0"/>
        <v>0</v>
      </c>
      <c r="AN8" s="86">
        <f t="shared" si="0"/>
        <v>0</v>
      </c>
      <c r="AO8" s="86">
        <f t="shared" si="0"/>
        <v>0</v>
      </c>
      <c r="AP8" s="86">
        <f t="shared" si="0"/>
        <v>0</v>
      </c>
      <c r="AQ8" s="86">
        <f t="shared" si="0"/>
        <v>0</v>
      </c>
      <c r="AR8" s="86">
        <f t="shared" si="0"/>
        <v>0</v>
      </c>
      <c r="AS8" s="86">
        <f t="shared" si="0"/>
        <v>0</v>
      </c>
      <c r="AT8" s="86">
        <f t="shared" si="0"/>
        <v>0</v>
      </c>
      <c r="AU8" s="86">
        <f t="shared" si="0"/>
        <v>0</v>
      </c>
      <c r="AV8" s="86">
        <f t="shared" ref="AV8:CA8" si="1">SUM(AV7:AV7)</f>
        <v>0</v>
      </c>
      <c r="AW8" s="86">
        <f t="shared" si="1"/>
        <v>0</v>
      </c>
      <c r="AX8" s="86">
        <f t="shared" si="1"/>
        <v>0</v>
      </c>
      <c r="AY8" s="86">
        <f t="shared" si="1"/>
        <v>0</v>
      </c>
      <c r="AZ8" s="86">
        <f t="shared" si="1"/>
        <v>0</v>
      </c>
      <c r="BA8" s="86">
        <f t="shared" si="1"/>
        <v>0</v>
      </c>
      <c r="BB8" s="86">
        <f t="shared" si="1"/>
        <v>0</v>
      </c>
      <c r="BC8" s="86">
        <f t="shared" si="1"/>
        <v>0</v>
      </c>
      <c r="BD8" s="86">
        <f t="shared" si="1"/>
        <v>0</v>
      </c>
      <c r="BE8" s="86">
        <f t="shared" si="1"/>
        <v>0</v>
      </c>
      <c r="BF8" s="86">
        <f t="shared" si="1"/>
        <v>0</v>
      </c>
      <c r="BG8" s="86">
        <f t="shared" si="1"/>
        <v>0</v>
      </c>
      <c r="BH8" s="86">
        <f t="shared" si="1"/>
        <v>0</v>
      </c>
      <c r="BI8" s="86">
        <f t="shared" si="1"/>
        <v>0</v>
      </c>
      <c r="BJ8" s="86">
        <f t="shared" si="1"/>
        <v>0</v>
      </c>
      <c r="BK8" s="86">
        <f t="shared" si="1"/>
        <v>0</v>
      </c>
      <c r="BL8" s="86">
        <f t="shared" si="1"/>
        <v>0</v>
      </c>
      <c r="BM8" s="86">
        <f t="shared" si="1"/>
        <v>0</v>
      </c>
      <c r="BN8" s="86">
        <f t="shared" si="1"/>
        <v>0</v>
      </c>
      <c r="BO8" s="86">
        <f t="shared" si="1"/>
        <v>638.46428571428567</v>
      </c>
      <c r="BP8" s="86">
        <f t="shared" si="1"/>
        <v>0</v>
      </c>
      <c r="BQ8" s="86">
        <f t="shared" si="1"/>
        <v>0</v>
      </c>
      <c r="BR8" s="86">
        <f t="shared" si="1"/>
        <v>0</v>
      </c>
      <c r="BS8" s="86">
        <f t="shared" si="1"/>
        <v>0</v>
      </c>
      <c r="BT8" s="86">
        <f t="shared" si="1"/>
        <v>0</v>
      </c>
      <c r="BU8" s="86">
        <f t="shared" si="1"/>
        <v>0</v>
      </c>
      <c r="BV8" s="86">
        <f t="shared" si="1"/>
        <v>0</v>
      </c>
      <c r="BW8" s="86">
        <f t="shared" si="1"/>
        <v>0</v>
      </c>
      <c r="BX8" s="86">
        <f t="shared" si="1"/>
        <v>0</v>
      </c>
      <c r="BY8" s="86">
        <f t="shared" si="1"/>
        <v>0</v>
      </c>
      <c r="BZ8" s="86">
        <f t="shared" si="1"/>
        <v>0</v>
      </c>
      <c r="CA8" s="86">
        <f t="shared" si="1"/>
        <v>0</v>
      </c>
      <c r="CB8" s="86">
        <f t="shared" ref="CB8:DG8" si="2">SUM(CB7:CB7)</f>
        <v>0</v>
      </c>
      <c r="CC8" s="86">
        <f t="shared" si="2"/>
        <v>0</v>
      </c>
      <c r="CD8" s="86">
        <f t="shared" si="2"/>
        <v>0</v>
      </c>
      <c r="CE8" s="86">
        <f t="shared" si="2"/>
        <v>0</v>
      </c>
      <c r="CF8" s="86">
        <f t="shared" si="2"/>
        <v>0</v>
      </c>
      <c r="CG8" s="86">
        <f t="shared" si="2"/>
        <v>0</v>
      </c>
      <c r="CH8" s="86">
        <f t="shared" si="2"/>
        <v>0</v>
      </c>
      <c r="CI8" s="86">
        <f t="shared" si="2"/>
        <v>0</v>
      </c>
      <c r="CJ8" s="86">
        <f t="shared" si="2"/>
        <v>0</v>
      </c>
      <c r="CK8" s="86">
        <f t="shared" si="2"/>
        <v>0</v>
      </c>
      <c r="CL8" s="86">
        <f t="shared" si="2"/>
        <v>0</v>
      </c>
      <c r="CM8" s="86">
        <f t="shared" si="2"/>
        <v>0</v>
      </c>
      <c r="CN8" s="86">
        <f t="shared" si="2"/>
        <v>0</v>
      </c>
      <c r="CO8" s="86">
        <f t="shared" si="2"/>
        <v>0</v>
      </c>
      <c r="CP8" s="86">
        <f t="shared" si="2"/>
        <v>0</v>
      </c>
      <c r="CQ8" s="86">
        <f t="shared" si="2"/>
        <v>0</v>
      </c>
      <c r="CR8" s="86">
        <f t="shared" si="2"/>
        <v>0</v>
      </c>
      <c r="CS8" s="86">
        <f t="shared" si="2"/>
        <v>0</v>
      </c>
      <c r="CT8" s="86">
        <f t="shared" si="2"/>
        <v>0</v>
      </c>
      <c r="CU8" s="86">
        <f t="shared" si="2"/>
        <v>0</v>
      </c>
      <c r="CV8" s="86">
        <f t="shared" si="2"/>
        <v>0</v>
      </c>
      <c r="CW8" s="86">
        <f t="shared" si="2"/>
        <v>0</v>
      </c>
      <c r="CX8" s="86">
        <f t="shared" si="2"/>
        <v>0</v>
      </c>
      <c r="CY8" s="86">
        <f t="shared" si="2"/>
        <v>0</v>
      </c>
      <c r="CZ8" s="86">
        <f t="shared" si="2"/>
        <v>0</v>
      </c>
      <c r="DA8" s="86">
        <f t="shared" si="2"/>
        <v>0</v>
      </c>
      <c r="DB8" s="86">
        <f t="shared" si="2"/>
        <v>0</v>
      </c>
      <c r="DC8" s="86">
        <f t="shared" si="2"/>
        <v>0</v>
      </c>
      <c r="DD8" s="86">
        <f t="shared" si="2"/>
        <v>0</v>
      </c>
      <c r="DE8" s="86">
        <f t="shared" si="2"/>
        <v>0</v>
      </c>
      <c r="DF8" s="86">
        <f t="shared" si="2"/>
        <v>0</v>
      </c>
      <c r="DG8" s="86">
        <f t="shared" si="2"/>
        <v>0</v>
      </c>
      <c r="DH8" s="86">
        <f t="shared" ref="DH8:DM8" si="3">SUM(DH7:DH7)</f>
        <v>0</v>
      </c>
      <c r="DI8" s="86">
        <f t="shared" si="3"/>
        <v>0</v>
      </c>
      <c r="DJ8" s="86">
        <f t="shared" si="3"/>
        <v>0</v>
      </c>
      <c r="DK8" s="86">
        <f t="shared" si="3"/>
        <v>0</v>
      </c>
      <c r="DL8" s="86">
        <f t="shared" si="3"/>
        <v>0</v>
      </c>
      <c r="DM8" s="86">
        <f t="shared" si="3"/>
        <v>0</v>
      </c>
      <c r="DN8" s="76">
        <f>SUM(Q8:DM8)-P8</f>
        <v>708</v>
      </c>
      <c r="DO8" s="76">
        <f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 PARKMALL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336</v>
      </c>
      <c r="B11" s="104"/>
      <c r="C11" s="105"/>
      <c r="D11" s="106">
        <f>BO8</f>
        <v>638.46428571428567</v>
      </c>
      <c r="E11" s="107"/>
      <c r="F11" t="str">
        <f>"In payment for contractors meal in parkmall for advertising expense (Unrecorded for the month of August 2025) using housefund received on " &amp; TEXT(A7, "mmmm dd, yyyy") &amp; " with SI#JBO969" &amp; " CPO#" &amp;B7</f>
        <v>In payment for contractors meal in parkmall for advertising expense (Unrecorded for the month of August 2025) using housefund received on August 29, 2025 with SI#JBO969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75.857142857142847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6.3214285714285712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708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714.32142857142856</v>
      </c>
      <c r="E15" s="118">
        <f>SUM(E11:E14)</f>
        <v>714.32142857142856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PCV#6694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9C0D-C7D8-4526-A856-0AAEEF1B9EA7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>
        <v>6695</v>
      </c>
      <c r="D7" s="66" t="s">
        <v>324</v>
      </c>
      <c r="E7" s="67" t="s">
        <v>337</v>
      </c>
      <c r="F7" s="67" t="s">
        <v>332</v>
      </c>
      <c r="G7" s="67" t="s">
        <v>338</v>
      </c>
      <c r="H7" s="68" t="s">
        <v>339</v>
      </c>
      <c r="I7" s="69"/>
      <c r="J7" s="66" t="s">
        <v>340</v>
      </c>
      <c r="K7" s="70">
        <v>1</v>
      </c>
      <c r="L7" s="70">
        <v>11.75</v>
      </c>
      <c r="M7" s="71">
        <f t="shared" ref="M7" si="0">K7*L7</f>
        <v>11.75</v>
      </c>
      <c r="N7" s="66"/>
      <c r="O7" s="72" t="s">
        <v>148</v>
      </c>
      <c r="P7" s="73">
        <f t="shared" ref="P7" si="1">M7/1.12*0.01</f>
        <v>0.10491071428571427</v>
      </c>
      <c r="Q7" s="74">
        <f t="shared" ref="Q7" si="2">M7/1.12*0.12</f>
        <v>1.2589285714285712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10.595982142857142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11.75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11.75</v>
      </c>
      <c r="N8" s="86"/>
      <c r="O8" s="85" t="s">
        <v>148</v>
      </c>
      <c r="P8" s="86">
        <f t="shared" ref="P8:AU8" si="3">SUM(P7:P7)</f>
        <v>0.10491071428571427</v>
      </c>
      <c r="Q8" s="86">
        <f t="shared" si="3"/>
        <v>1.2589285714285712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10.595982142857142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11.75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ROSE PHARMACY INCORPORATED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336</v>
      </c>
      <c r="B11" s="104"/>
      <c r="C11" s="105"/>
      <c r="D11" s="106">
        <f>BO8</f>
        <v>10.595982142857142</v>
      </c>
      <c r="E11" s="107"/>
      <c r="F11" t="str">
        <f>"In payment for 1 pc of natures spring purified water of contractors meal in parkmall for advertising expense (Unrecorded for the month of August 2025) using housefund received on " &amp; TEXT(A7, "mmmm dd, yyyy") &amp; " with SI#550750" &amp; " CPO#" &amp;B7</f>
        <v>In payment for 1 pc of natures spring purified water of contractors meal in parkmall for advertising expense (Unrecorded for the month of August 2025) using housefund received on August 29, 2025 with SI#550750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1.2589285714285712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0.10491071428571427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11.75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11.854910714285714</v>
      </c>
      <c r="E15" s="118">
        <f>SUM(E11:E14)</f>
        <v>11.854910714285714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PCV#6695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1CB2-ACC0-4E69-AF34-2C67FF142DF9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>
        <v>6696</v>
      </c>
      <c r="D7" s="66" t="s">
        <v>341</v>
      </c>
      <c r="E7" s="67" t="s">
        <v>342</v>
      </c>
      <c r="F7" s="67" t="s">
        <v>343</v>
      </c>
      <c r="G7" s="67" t="s">
        <v>344</v>
      </c>
      <c r="H7" s="68" t="s">
        <v>345</v>
      </c>
      <c r="I7" s="69"/>
      <c r="J7" s="66" t="s">
        <v>329</v>
      </c>
      <c r="K7" s="70">
        <v>1</v>
      </c>
      <c r="L7" s="70">
        <v>10</v>
      </c>
      <c r="M7" s="71">
        <f t="shared" ref="M7" si="0">K7*L7</f>
        <v>10</v>
      </c>
      <c r="N7" s="66"/>
      <c r="O7" s="72" t="s">
        <v>148</v>
      </c>
      <c r="P7" s="73">
        <f>M7/1.12*0.02</f>
        <v>0.17857142857142855</v>
      </c>
      <c r="Q7" s="74">
        <f t="shared" ref="Q7" si="1">M7/1.12*0.12</f>
        <v>1.0714285714285712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9.1071428571428577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</v>
      </c>
      <c r="N8" s="86"/>
      <c r="O8" s="85" t="s">
        <v>148</v>
      </c>
      <c r="P8" s="86">
        <f t="shared" ref="P8:AU8" si="2">SUM(P7:P7)</f>
        <v>0.17857142857142855</v>
      </c>
      <c r="Q8" s="86">
        <f t="shared" si="2"/>
        <v>1.0714285714285712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9.1071428571428577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INSULAR SQUARE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9.1071428571428577</v>
      </c>
      <c r="E11" s="107"/>
      <c r="F11" t="str">
        <f>"In payment for transportation expense of parking fee going to BIR using housefund received on " &amp; TEXT(A7, "mmmm dd, yyyy") &amp; " with SI#229095" &amp; " CPO#" &amp;B7</f>
        <v>In payment for transportation expense of parking fee going to BIR using housefund received on September 04, 2025 with SI#229095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1.0714285714285712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0.17857142857142855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10.178571428571429</v>
      </c>
      <c r="E15" s="118">
        <f>SUM(E11:E14)</f>
        <v>10.178571428571429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PCV#6696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8933-BF00-46F5-AD85-BE5C1305C168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>
        <v>6697</v>
      </c>
      <c r="D7" s="66" t="s">
        <v>341</v>
      </c>
      <c r="E7" s="67" t="s">
        <v>342</v>
      </c>
      <c r="F7" s="67" t="s">
        <v>343</v>
      </c>
      <c r="G7" s="67" t="s">
        <v>344</v>
      </c>
      <c r="H7" s="68" t="s">
        <v>346</v>
      </c>
      <c r="I7" s="69"/>
      <c r="J7" s="66" t="s">
        <v>329</v>
      </c>
      <c r="K7" s="70">
        <v>1</v>
      </c>
      <c r="L7" s="70">
        <v>10</v>
      </c>
      <c r="M7" s="71">
        <f t="shared" ref="M7" si="0">K7*L7</f>
        <v>10</v>
      </c>
      <c r="N7" s="66"/>
      <c r="O7" s="72" t="s">
        <v>148</v>
      </c>
      <c r="P7" s="73">
        <f t="shared" ref="P7" si="1">M7/1.12*0.01</f>
        <v>8.9285714285714274E-2</v>
      </c>
      <c r="Q7" s="74">
        <f t="shared" ref="Q7" si="2">M7/1.12*0.12</f>
        <v>1.0714285714285712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9.0178571428571423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</v>
      </c>
      <c r="N8" s="86"/>
      <c r="O8" s="85" t="s">
        <v>148</v>
      </c>
      <c r="P8" s="86">
        <f t="shared" ref="P8:AU8" si="3">SUM(P7:P7)</f>
        <v>8.9285714285714274E-2</v>
      </c>
      <c r="Q8" s="86">
        <f t="shared" si="3"/>
        <v>1.0714285714285712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9.0178571428571423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INSULAR SQUARE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9.0178571428571423</v>
      </c>
      <c r="E11" s="107"/>
      <c r="F11" t="str">
        <f>"In payment for transportation expense of parking fee using housefund received on " &amp; TEXT(A7, "mmmm dd, yyyy") &amp; " with SI#229094" &amp; " CPO#" &amp;B7</f>
        <v>In payment for transportation expense of parking fee using housefund received on September 04, 2025 with SI#229094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1.0714285714285712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8.9285714285714274E-2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10.089285714285714</v>
      </c>
      <c r="E15" s="118">
        <f>SUM(E11:E14)</f>
        <v>10.089285714285714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PCV#6697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79F6-5624-412E-858E-73D9D6835944}">
  <sheetPr>
    <tabColor theme="5" tint="0.39997558519241921"/>
  </sheetPr>
  <dimension ref="A1:DO17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>
        <v>6698</v>
      </c>
      <c r="D7" s="66" t="s">
        <v>341</v>
      </c>
      <c r="E7" s="67" t="s">
        <v>347</v>
      </c>
      <c r="F7" s="67"/>
      <c r="G7" s="67"/>
      <c r="H7" s="68"/>
      <c r="I7" s="69"/>
      <c r="J7" s="66" t="s">
        <v>348</v>
      </c>
      <c r="K7" s="70">
        <v>2</v>
      </c>
      <c r="L7" s="70">
        <v>15</v>
      </c>
      <c r="M7" s="71">
        <f t="shared" ref="M7:M8" si="0">K7*L7</f>
        <v>30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75">
        <f>M7+P7-Q7</f>
        <v>30</v>
      </c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349</v>
      </c>
      <c r="K8" s="70">
        <v>2</v>
      </c>
      <c r="L8" s="70">
        <v>15</v>
      </c>
      <c r="M8" s="71">
        <f t="shared" si="0"/>
        <v>30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75">
        <f>M8+P8-Q8</f>
        <v>30</v>
      </c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30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60</v>
      </c>
      <c r="N9" s="86"/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0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60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60</v>
      </c>
      <c r="DO9" s="76">
        <f t="shared" si="2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ZION CTS PRINTING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350</v>
      </c>
      <c r="B12" s="104"/>
      <c r="C12" s="105"/>
      <c r="D12" s="106">
        <f>BP9</f>
        <v>60</v>
      </c>
      <c r="E12" s="107"/>
      <c r="F12" t="str">
        <f>"In payment for 2 copies of BIR and 2 copies of email for notary papers using housefund received on " &amp; TEXT(A7, "mmmm dd, yyyy") &amp; " with" &amp; " CPO#" &amp;B7</f>
        <v>In payment for 2 copies of BIR and 2 copies of email for notary papers using housefund received on September 04, 2025 with CPO#4171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60</v>
      </c>
      <c r="F15" s="111" t="str">
        <f>"Recording house fund expenses for replenishment on " &amp; TEXT(A7, "mmmm dd, yyyy")</f>
        <v>Recording house fund expenses for replenishment on September 04,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60</v>
      </c>
      <c r="E16" s="118">
        <f>SUM(E12:E15)</f>
        <v>60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04, 2025 with PCV#6698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AB31-D20B-47E2-B886-648F75455124}">
  <sheetPr>
    <tabColor theme="5" tint="0.39997558519241921"/>
  </sheetPr>
  <dimension ref="A1:DO19"/>
  <sheetViews>
    <sheetView topLeftCell="A4" workbookViewId="0">
      <selection activeCell="I11" sqref="I11"/>
    </sheetView>
  </sheetViews>
  <sheetFormatPr defaultRowHeight="15" x14ac:dyDescent="0.25"/>
  <cols>
    <col min="5" max="5" width="9.5703125" bestFit="1" customWidth="1"/>
    <col min="118" max="118" width="10.28515625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>
        <v>6699</v>
      </c>
      <c r="D7" s="66" t="s">
        <v>341</v>
      </c>
      <c r="E7" s="66" t="s">
        <v>351</v>
      </c>
      <c r="F7" s="67" t="s">
        <v>352</v>
      </c>
      <c r="G7" s="67"/>
      <c r="H7" s="68"/>
      <c r="I7" s="69"/>
      <c r="J7" s="66" t="s">
        <v>353</v>
      </c>
      <c r="K7" s="70">
        <v>1</v>
      </c>
      <c r="L7" s="70">
        <v>2700</v>
      </c>
      <c r="M7" s="71">
        <f t="shared" ref="M7" si="0">K7*L7</f>
        <v>2700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75">
        <f>M7/4+P7/4-Q7/4</f>
        <v>675</v>
      </c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675</v>
      </c>
      <c r="DK7" s="66">
        <v>675</v>
      </c>
      <c r="DL7" s="66">
        <v>675</v>
      </c>
      <c r="DM7" s="66"/>
      <c r="DN7" s="76">
        <f>SUM(Q7:DM7)-P7</f>
        <v>2700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2700</v>
      </c>
      <c r="N8" s="86"/>
      <c r="O8" s="85" t="s">
        <v>304</v>
      </c>
      <c r="P8" s="86"/>
      <c r="Q8" s="86"/>
      <c r="R8" s="86">
        <f t="shared" ref="R8" si="1">SUM(R7:R7)</f>
        <v>0</v>
      </c>
      <c r="S8" s="86">
        <f t="shared" ref="S8:AW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>SUM(BP7:BP7)</f>
        <v>675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675</v>
      </c>
      <c r="DK8" s="86">
        <v>675</v>
      </c>
      <c r="DL8" s="86">
        <v>675</v>
      </c>
      <c r="DM8" s="86">
        <f t="shared" ref="DM8" si="5">SUM(DM7:DM7)</f>
        <v>0</v>
      </c>
      <c r="DN8" s="76">
        <f t="shared" ref="DN8" si="6">SUM(Q8:DM8)-P8</f>
        <v>2700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BAGUIO LAW OFFICE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350</v>
      </c>
      <c r="B11" s="104"/>
      <c r="C11" s="105"/>
      <c r="D11" s="106">
        <f>BP8</f>
        <v>675</v>
      </c>
      <c r="E11" s="107"/>
      <c r="F11" t="str">
        <f>"In payment for acknowledgement receipt for notary of papers for Vistamar, Sotogrande, and Lamirada hotel using housefund received on " &amp; TEXT(A7, "mmmm dd, yyyy") &amp; " with" &amp; " CPO#" &amp;B7</f>
        <v>In payment for acknowledgement receipt for notary of papers for Vistamar, Sotogrande, and Lamirada hotel using housefund received on September 04, 2025 with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653</v>
      </c>
      <c r="B12" s="104"/>
      <c r="C12" s="105"/>
      <c r="D12" s="106">
        <f>DL8</f>
        <v>675</v>
      </c>
      <c r="E12" s="107"/>
      <c r="F12" t="s">
        <v>656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654</v>
      </c>
      <c r="B13" s="104"/>
      <c r="C13" s="105"/>
      <c r="D13" s="106">
        <f>DK8</f>
        <v>675</v>
      </c>
      <c r="E13" s="107"/>
      <c r="F13" t="s">
        <v>656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655</v>
      </c>
      <c r="B14" s="104"/>
      <c r="C14" s="105"/>
      <c r="D14" s="106">
        <f>DJ8</f>
        <v>675</v>
      </c>
      <c r="E14" s="107"/>
      <c r="F14" t="s">
        <v>656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0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0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2700</v>
      </c>
      <c r="F17" s="111" t="str">
        <f>"Recording house fund expenses for replenishment on " &amp; TEXT(A7, "mmmm dd, yyyy")</f>
        <v>Recording house fund expenses for replenishment on September 04,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2700</v>
      </c>
      <c r="E18" s="118">
        <f>SUM(E11:E17)</f>
        <v>2700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04, 2025 with PCV#6699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E5D8-4111-4E4A-A575-345DFA8D5706}">
  <sheetPr>
    <tabColor theme="5" tint="0.39997558519241921"/>
  </sheetPr>
  <dimension ref="A1:DO17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>
        <v>6670</v>
      </c>
      <c r="D7" s="66" t="s">
        <v>341</v>
      </c>
      <c r="E7" s="67" t="s">
        <v>657</v>
      </c>
      <c r="F7" s="67" t="s">
        <v>352</v>
      </c>
      <c r="G7" s="67" t="s">
        <v>658</v>
      </c>
      <c r="H7" s="68" t="s">
        <v>659</v>
      </c>
      <c r="I7" s="69"/>
      <c r="J7" s="66" t="s">
        <v>335</v>
      </c>
      <c r="K7" s="70">
        <v>1</v>
      </c>
      <c r="L7" s="70">
        <v>528</v>
      </c>
      <c r="M7" s="71">
        <f t="shared" ref="M7" si="0">K7*L7</f>
        <v>528</v>
      </c>
      <c r="N7" s="66"/>
      <c r="O7" s="72" t="s">
        <v>304</v>
      </c>
      <c r="P7" s="73">
        <f>M7*0.01</f>
        <v>5.28</v>
      </c>
      <c r="Q7" s="74"/>
      <c r="R7" s="75">
        <f>M7/2+P7/2-Q7/2</f>
        <v>266.64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75">
        <v>266.64</v>
      </c>
      <c r="DL7" s="66"/>
      <c r="DM7" s="66"/>
      <c r="DN7" s="76">
        <f>SUM(Q7:DM7)-P7</f>
        <v>528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528</v>
      </c>
      <c r="N8" s="86"/>
      <c r="O8" s="85" t="s">
        <v>304</v>
      </c>
      <c r="P8" s="86">
        <f>SUM(P7:P7)</f>
        <v>5.28</v>
      </c>
      <c r="Q8" s="86"/>
      <c r="R8" s="86">
        <f t="shared" ref="R8:AW8" si="1">SUM(R7:R7)</f>
        <v>266.64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" si="4">SUM(DJ7:DJ7)</f>
        <v>0</v>
      </c>
      <c r="DK8" s="86">
        <v>266.64</v>
      </c>
      <c r="DL8" s="86">
        <f>SUM(DL7:DL7)</f>
        <v>0</v>
      </c>
      <c r="DM8" s="86">
        <f>SUM(DM7:DM7)</f>
        <v>0</v>
      </c>
      <c r="DN8" s="76">
        <f t="shared" ref="DN8" si="5">SUM(Q8:DM8)-P8</f>
        <v>528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ELSIE- MARTINS EATERY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442</v>
      </c>
      <c r="B11" s="104"/>
      <c r="C11" s="105"/>
      <c r="D11" s="106">
        <f>R8</f>
        <v>266.64</v>
      </c>
      <c r="E11" s="107"/>
      <c r="F11" t="str">
        <f>"In payment for 2 pax of Arterra employees staff meal during outside transactions in using housefund received on " &amp; TEXT(A7, "mmmm dd, yyyy") &amp; " with SI#8232" &amp; " CPO#" &amp;B7</f>
        <v>In payment for 2 pax of Arterra employees staff meal during outside transactions in using housefund received on September 04, 2025 with SI#8232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660</v>
      </c>
      <c r="B12" s="104"/>
      <c r="C12" s="105"/>
      <c r="D12" s="106">
        <f>DK8</f>
        <v>266.64</v>
      </c>
      <c r="E12" s="107"/>
      <c r="F12" t="s">
        <v>661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Q8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P8</f>
        <v>5.28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M8</f>
        <v>528</v>
      </c>
      <c r="F15" s="111" t="str">
        <f>"Recording house fund expenses for replenishment on " &amp; TEXT(A7, "mmmm dd, yyyy")</f>
        <v>Recording house fund expenses for replenishment on September 04,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SUM(D11:D15)</f>
        <v>533.28</v>
      </c>
      <c r="E16" s="118">
        <f>SUM(E11:E15)</f>
        <v>533.28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04, 2025 with PCV#6670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1844-E384-4BE7-878F-701679FB1231}">
  <sheetPr>
    <tabColor theme="5" tint="0.39997558519241921"/>
  </sheetPr>
  <dimension ref="A1:DO19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>
        <v>6701</v>
      </c>
      <c r="D7" s="66" t="s">
        <v>324</v>
      </c>
      <c r="E7" s="67" t="s">
        <v>354</v>
      </c>
      <c r="F7" s="67" t="s">
        <v>352</v>
      </c>
      <c r="G7" s="67" t="s">
        <v>355</v>
      </c>
      <c r="H7" s="68" t="s">
        <v>356</v>
      </c>
      <c r="I7" s="69"/>
      <c r="J7" s="66" t="s">
        <v>335</v>
      </c>
      <c r="K7" s="70">
        <v>1</v>
      </c>
      <c r="L7" s="70">
        <v>125</v>
      </c>
      <c r="M7" s="71">
        <f t="shared" ref="M7" si="0">K7*L7</f>
        <v>125</v>
      </c>
      <c r="N7" s="66"/>
      <c r="O7" s="72" t="s">
        <v>306</v>
      </c>
      <c r="P7" s="73">
        <f>M7*0.01</f>
        <v>1.25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M7/4+P7/4-Q7/4</f>
        <v>31.5625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31.5625</v>
      </c>
      <c r="DK7" s="66">
        <v>31.5625</v>
      </c>
      <c r="DL7" s="66">
        <v>31.5625</v>
      </c>
      <c r="DM7" s="66"/>
      <c r="DN7" s="76">
        <f>SUM(Q7:DM7)-P7</f>
        <v>125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125</v>
      </c>
      <c r="N8" s="86"/>
      <c r="O8" s="85" t="s">
        <v>304</v>
      </c>
      <c r="P8" s="86">
        <f>SUM(P7:P7)</f>
        <v>1.25</v>
      </c>
      <c r="Q8" s="86"/>
      <c r="R8" s="86">
        <f t="shared" ref="R8" si="1">SUM(R7:R7)</f>
        <v>0</v>
      </c>
      <c r="S8" s="86">
        <f t="shared" ref="S8:AW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>SUM(BZ7:BZ7)</f>
        <v>31.5625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31.5625</v>
      </c>
      <c r="DK8" s="86">
        <v>31.5625</v>
      </c>
      <c r="DL8" s="86">
        <v>31.5625</v>
      </c>
      <c r="DM8" s="86">
        <f t="shared" ref="DM8" si="5">SUM(DM7:DM7)</f>
        <v>0</v>
      </c>
      <c r="DN8" s="76">
        <f t="shared" ref="DN8" si="6">SUM(Q8:DM8)-P8</f>
        <v>125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WELL AND VIC KAN-ANAN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357</v>
      </c>
      <c r="B11" s="104"/>
      <c r="C11" s="105"/>
      <c r="D11" s="106">
        <f>BZ8</f>
        <v>31.5625</v>
      </c>
      <c r="E11" s="107"/>
      <c r="F11" t="str">
        <f>"In payment for employees staff meal for 1 pax of employee using housefund received on " &amp; TEXT(A7, "mmmm dd, yyyy") &amp; " with SI#6587" &amp; " CPO#" &amp;B7</f>
        <v>In payment for employees staff meal for 1 pax of employee using housefund received on September 01, 2025 with SI#6587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662</v>
      </c>
      <c r="B12" s="104"/>
      <c r="C12" s="105"/>
      <c r="D12" s="106">
        <f>DL8</f>
        <v>31.5625</v>
      </c>
      <c r="E12" s="107"/>
      <c r="F12" t="s">
        <v>665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663</v>
      </c>
      <c r="B13" s="104"/>
      <c r="C13" s="105"/>
      <c r="D13" s="106">
        <f>DK8</f>
        <v>31.5625</v>
      </c>
      <c r="E13" s="107"/>
      <c r="F13" t="s">
        <v>665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664</v>
      </c>
      <c r="B14" s="104"/>
      <c r="C14" s="105"/>
      <c r="D14" s="106">
        <f>DJ8</f>
        <v>31.5625</v>
      </c>
      <c r="E14" s="107"/>
      <c r="F14" t="s">
        <v>665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0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1.25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125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126.25</v>
      </c>
      <c r="E18" s="118">
        <f>SUM(E11:E17)</f>
        <v>126.25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PCV#6701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A703-4803-4337-9F35-60804258DB0C}">
  <sheetPr>
    <tabColor theme="5" tint="0.39997558519241921"/>
  </sheetPr>
  <dimension ref="A1:DO19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>
        <v>6702</v>
      </c>
      <c r="D7" s="66" t="s">
        <v>324</v>
      </c>
      <c r="E7" s="67" t="s">
        <v>358</v>
      </c>
      <c r="F7" s="67" t="s">
        <v>359</v>
      </c>
      <c r="G7" s="67" t="s">
        <v>360</v>
      </c>
      <c r="H7" s="68" t="s">
        <v>361</v>
      </c>
      <c r="I7" s="69"/>
      <c r="J7" s="66" t="s">
        <v>362</v>
      </c>
      <c r="K7" s="70">
        <v>1</v>
      </c>
      <c r="L7" s="70">
        <v>56</v>
      </c>
      <c r="M7" s="71">
        <f t="shared" ref="M7" si="0">K7*L7</f>
        <v>56</v>
      </c>
      <c r="N7" s="66"/>
      <c r="O7" s="72" t="s">
        <v>148</v>
      </c>
      <c r="P7" s="73">
        <f>M7/1.12*0.02</f>
        <v>0.99999999999999989</v>
      </c>
      <c r="Q7" s="74">
        <f t="shared" ref="Q7" si="1">M7/1.12*0.12</f>
        <v>5.9999999999999991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M7/4+P7/4-Q7/4</f>
        <v>12.75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12.75</v>
      </c>
      <c r="DK7" s="66">
        <v>12.75</v>
      </c>
      <c r="DL7" s="66">
        <v>12.75</v>
      </c>
      <c r="DM7" s="66"/>
      <c r="DN7" s="76">
        <f>SUM(Q7:DM7)-P7</f>
        <v>56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 t="s">
        <v>666</v>
      </c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56</v>
      </c>
      <c r="N8" s="86"/>
      <c r="O8" s="85" t="s">
        <v>148</v>
      </c>
      <c r="P8" s="86">
        <f t="shared" ref="P8:BE8" si="2">SUM(P7:P7)</f>
        <v>0.99999999999999989</v>
      </c>
      <c r="Q8" s="86">
        <f t="shared" si="2"/>
        <v>5.9999999999999991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>BF7</f>
        <v>12.75</v>
      </c>
      <c r="BG8" s="86">
        <f t="shared" ref="BG8:CL8" si="3">SUM(BG7:BG7)</f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ref="CM8:DI8" si="4">SUM(CM7:CM7)</f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12.75</v>
      </c>
      <c r="DK8" s="86">
        <v>12.75</v>
      </c>
      <c r="DL8" s="86">
        <v>12.75</v>
      </c>
      <c r="DM8" s="86">
        <f>SUM(DM7:DM7)</f>
        <v>0</v>
      </c>
      <c r="DN8" s="76">
        <f t="shared" ref="DN8" si="5">SUM(Q8:DM8)-P8</f>
        <v>56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MCIAA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BF8</f>
        <v>12.75</v>
      </c>
      <c r="E11" s="107"/>
      <c r="F11" t="str">
        <f>"In payment for storage fee for cargo of souveniers (PHILTOA) using housefund received on " &amp; TEXT(A7, "mmmm dd, yyyy") &amp; " with SI#2500004997" &amp; " CPO#" &amp;B7</f>
        <v>In payment for storage fee for cargo of souveniers (PHILTOA) using housefund received on September 01, 2025 with SI#2500004997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363</v>
      </c>
      <c r="B12" s="104"/>
      <c r="C12" s="105"/>
      <c r="D12" s="106">
        <f>DL8</f>
        <v>12.75</v>
      </c>
      <c r="E12" s="107"/>
      <c r="F12" t="s">
        <v>366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364</v>
      </c>
      <c r="B13" s="104"/>
      <c r="C13" s="105"/>
      <c r="D13" s="106">
        <f>DJ8</f>
        <v>12.75</v>
      </c>
      <c r="E13" s="107"/>
      <c r="F13" t="s">
        <v>366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365</v>
      </c>
      <c r="B14" s="104"/>
      <c r="C14" s="105"/>
      <c r="D14" s="106">
        <f>DK8</f>
        <v>12.75</v>
      </c>
      <c r="E14" s="107"/>
      <c r="F14" t="s">
        <v>366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5.9999999999999991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0.99999999999999989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56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57</v>
      </c>
      <c r="E18" s="118">
        <f>SUM(E11:E17)</f>
        <v>57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PCV#6702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BF08-83DC-4513-8173-E2B7E4188C93}">
  <sheetPr>
    <tabColor theme="5" tint="0.39997558519241921"/>
  </sheetPr>
  <dimension ref="A1:DO19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>
        <v>6703</v>
      </c>
      <c r="D7" s="66" t="s">
        <v>324</v>
      </c>
      <c r="E7" s="67" t="s">
        <v>367</v>
      </c>
      <c r="F7" s="67" t="s">
        <v>368</v>
      </c>
      <c r="G7" s="67" t="s">
        <v>369</v>
      </c>
      <c r="H7" s="68" t="s">
        <v>370</v>
      </c>
      <c r="I7" s="69"/>
      <c r="J7" s="66" t="s">
        <v>371</v>
      </c>
      <c r="K7" s="70">
        <v>1</v>
      </c>
      <c r="L7" s="70">
        <v>649.44000000000005</v>
      </c>
      <c r="M7" s="71">
        <f t="shared" ref="M7" si="0">K7*L7</f>
        <v>649.44000000000005</v>
      </c>
      <c r="N7" s="66"/>
      <c r="O7" s="72" t="s">
        <v>148</v>
      </c>
      <c r="P7" s="73">
        <f>M7/1.12*0.02</f>
        <v>11.597142857142858</v>
      </c>
      <c r="Q7" s="74">
        <f t="shared" ref="Q7" si="1">M7/1.12*0.12</f>
        <v>69.582857142857151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M7/4+P7/4-Q7/4</f>
        <v>147.86357142857145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147.86357142857099</v>
      </c>
      <c r="DK7" s="66">
        <v>147.86357142857145</v>
      </c>
      <c r="DL7" s="66">
        <v>147.86357142857099</v>
      </c>
      <c r="DM7" s="66"/>
      <c r="DN7" s="76">
        <f>SUM(Q7:DM7)-P7</f>
        <v>649.43999999999915</v>
      </c>
      <c r="DO7" s="76">
        <f>DN7-M7</f>
        <v>-9.0949470177292824E-13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649.44000000000005</v>
      </c>
      <c r="N8" s="86"/>
      <c r="O8" s="85" t="s">
        <v>148</v>
      </c>
      <c r="P8" s="86">
        <f>SUM(P7:P7)</f>
        <v>11.597142857142858</v>
      </c>
      <c r="Q8" s="86">
        <f>SUM(Q7:Q7)</f>
        <v>69.582857142857151</v>
      </c>
      <c r="R8" s="86">
        <f t="shared" ref="R8" si="2">SUM(R7:R7)</f>
        <v>0</v>
      </c>
      <c r="S8" s="86">
        <f t="shared" ref="S8:AX8" si="3">SUM(S7:S7)</f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si="3"/>
        <v>0</v>
      </c>
      <c r="AW8" s="86">
        <f t="shared" si="3"/>
        <v>0</v>
      </c>
      <c r="AX8" s="86">
        <f t="shared" si="3"/>
        <v>0</v>
      </c>
      <c r="AY8" s="86">
        <f t="shared" ref="AY8:CD8" si="4">SUM(AY7:AY7)</f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>BF7</f>
        <v>147.86357142857145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si="4"/>
        <v>0</v>
      </c>
      <c r="CC8" s="86">
        <f t="shared" si="4"/>
        <v>0</v>
      </c>
      <c r="CD8" s="86">
        <f t="shared" si="4"/>
        <v>0</v>
      </c>
      <c r="CE8" s="86">
        <f t="shared" ref="CE8:DI8" si="5">SUM(CE7:CE7)</f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si="5"/>
        <v>0</v>
      </c>
      <c r="DI8" s="86">
        <f t="shared" si="5"/>
        <v>0</v>
      </c>
      <c r="DJ8" s="86">
        <v>147.86357142857145</v>
      </c>
      <c r="DK8" s="86">
        <v>147.86357142857145</v>
      </c>
      <c r="DL8" s="86">
        <v>147.86357142857099</v>
      </c>
      <c r="DM8" s="86">
        <f>SUM(DM7:DM7)</f>
        <v>0</v>
      </c>
      <c r="DN8" s="76">
        <f t="shared" ref="DN8" si="6">SUM(Q8:DM8)-P8</f>
        <v>649.4399999999996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BF8</f>
        <v>147.86357142857145</v>
      </c>
      <c r="E11" s="107"/>
      <c r="F11" t="str">
        <f>"In payment for cargo fee from cebu to mactan for souveniers (PHILTOA) using housefund received on " &amp; TEXT(A7, "mmmm dd, yyyy") &amp; " with SI#CA/CEB/000000000272182" &amp; " CPO#" &amp;B7</f>
        <v>In payment for cargo fee from cebu to mactan for souveniers (PHILTOA) using housefund received on September 01, 2025 with SI#CA/CEB/000000000272182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363</v>
      </c>
      <c r="B12" s="104"/>
      <c r="C12" s="105"/>
      <c r="D12" s="106">
        <f>DL8</f>
        <v>147.86357142857099</v>
      </c>
      <c r="E12" s="107"/>
      <c r="F12" t="s">
        <v>373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364</v>
      </c>
      <c r="B13" s="104"/>
      <c r="C13" s="105"/>
      <c r="D13" s="106">
        <f>DJ8</f>
        <v>147.86357142857145</v>
      </c>
      <c r="E13" s="107"/>
      <c r="F13" t="s">
        <v>373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365</v>
      </c>
      <c r="B14" s="104"/>
      <c r="C14" s="105"/>
      <c r="D14" s="106">
        <f>DK8</f>
        <v>147.86357142857145</v>
      </c>
      <c r="E14" s="107"/>
      <c r="F14" t="s">
        <v>373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69.582857142857151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11.597142857142858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649.44000000000005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661.0371428571425</v>
      </c>
      <c r="E18" s="118">
        <f>SUM(E11:E17)</f>
        <v>661.03714285714295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PCV#6703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D75E-5314-4EA6-94E3-61C3118A1EC1}">
  <sheetPr>
    <tabColor theme="5" tint="0.39997558519241921"/>
  </sheetPr>
  <dimension ref="A1:DO19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>
        <v>6704</v>
      </c>
      <c r="D7" s="66" t="s">
        <v>324</v>
      </c>
      <c r="E7" s="67" t="s">
        <v>367</v>
      </c>
      <c r="F7" s="67" t="s">
        <v>368</v>
      </c>
      <c r="G7" s="67" t="s">
        <v>369</v>
      </c>
      <c r="H7" s="68" t="s">
        <v>374</v>
      </c>
      <c r="I7" s="69"/>
      <c r="J7" s="66" t="s">
        <v>375</v>
      </c>
      <c r="K7" s="70">
        <v>1</v>
      </c>
      <c r="L7" s="70">
        <v>56</v>
      </c>
      <c r="M7" s="71">
        <f t="shared" ref="M7" si="0">K7*L7</f>
        <v>56</v>
      </c>
      <c r="N7" s="66"/>
      <c r="O7" s="72" t="s">
        <v>148</v>
      </c>
      <c r="P7" s="73">
        <f>M7/1.12*0.02</f>
        <v>0.99999999999999989</v>
      </c>
      <c r="Q7" s="74">
        <f t="shared" ref="Q7" si="1">M7/1.12*0.12</f>
        <v>5.9999999999999991</v>
      </c>
      <c r="R7" s="75">
        <f>M7/4+P7/4-Q7/4</f>
        <v>12.75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12.75</v>
      </c>
      <c r="DK7" s="66">
        <v>12.75</v>
      </c>
      <c r="DL7" s="66">
        <v>12.75</v>
      </c>
      <c r="DM7" s="66"/>
      <c r="DN7" s="76">
        <f>SUM(Q7:DM7)-P7</f>
        <v>56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56</v>
      </c>
      <c r="N8" s="86"/>
      <c r="O8" s="85" t="s">
        <v>148</v>
      </c>
      <c r="P8" s="86">
        <f>SUM(P7:P7)</f>
        <v>0.99999999999999989</v>
      </c>
      <c r="Q8" s="86">
        <f>SUM(Q7:Q7)</f>
        <v>5.9999999999999991</v>
      </c>
      <c r="R8" s="86">
        <f>R7</f>
        <v>12.75</v>
      </c>
      <c r="S8" s="86">
        <f t="shared" ref="S8:AX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ref="AY8:CD8" si="3">SUM(AY7:AY7)</f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ref="CE8:DI8" si="4">SUM(CE7:CE7)</f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12.75</v>
      </c>
      <c r="DK8" s="86">
        <v>12.75</v>
      </c>
      <c r="DL8" s="86">
        <v>12.75</v>
      </c>
      <c r="DM8" s="86">
        <f>SUM(DM7:DM7)</f>
        <v>0</v>
      </c>
      <c r="DN8" s="76">
        <f t="shared" ref="DN8" si="5">SUM(Q8:DM8)-P8</f>
        <v>56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R8</f>
        <v>12.75</v>
      </c>
      <c r="E11" s="107"/>
      <c r="F11" t="str">
        <f>"In payment for storage fee for cargo of files from davao to mactan using housefund received on " &amp; TEXT(A7, "mmmm dd, yyyy") &amp; " with SI#CA/CEB/000000000272184" &amp; " CPO#" &amp;B7</f>
        <v>In payment for storage fee for cargo of files from davao to mactan using housefund received on September 01, 2025 with SI#CA/CEB/000000000272184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363</v>
      </c>
      <c r="B12" s="104"/>
      <c r="C12" s="105"/>
      <c r="D12" s="106">
        <f>DL8</f>
        <v>12.75</v>
      </c>
      <c r="E12" s="107"/>
      <c r="F12" t="s">
        <v>376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364</v>
      </c>
      <c r="B13" s="104"/>
      <c r="C13" s="105"/>
      <c r="D13" s="106">
        <f>DJ8</f>
        <v>12.75</v>
      </c>
      <c r="E13" s="107"/>
      <c r="F13" t="s">
        <v>376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365</v>
      </c>
      <c r="B14" s="104"/>
      <c r="C14" s="105"/>
      <c r="D14" s="106">
        <f>DK8</f>
        <v>12.75</v>
      </c>
      <c r="E14" s="107"/>
      <c r="F14" t="s">
        <v>376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5.9999999999999991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0.99999999999999989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56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57</v>
      </c>
      <c r="E18" s="118">
        <f>SUM(E11:E17)</f>
        <v>57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PCV#6704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3BB0-5797-4E07-8552-479430AA5BEA}">
  <sheetPr>
    <tabColor theme="5" tint="0.39997558519241921"/>
  </sheetPr>
  <dimension ref="A1:DO19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>
        <v>6705</v>
      </c>
      <c r="D7" s="66" t="s">
        <v>324</v>
      </c>
      <c r="E7" s="67" t="s">
        <v>367</v>
      </c>
      <c r="F7" s="67" t="s">
        <v>368</v>
      </c>
      <c r="G7" s="67" t="s">
        <v>369</v>
      </c>
      <c r="H7" s="68" t="s">
        <v>377</v>
      </c>
      <c r="I7" s="69"/>
      <c r="J7" s="66" t="s">
        <v>378</v>
      </c>
      <c r="K7" s="70">
        <v>1</v>
      </c>
      <c r="L7" s="70">
        <v>105.84</v>
      </c>
      <c r="M7" s="71">
        <f t="shared" ref="M7" si="0">K7*L7</f>
        <v>105.84</v>
      </c>
      <c r="N7" s="66"/>
      <c r="O7" s="72" t="s">
        <v>148</v>
      </c>
      <c r="P7" s="73">
        <f>M7/1.12*0.02</f>
        <v>1.8900000000000001</v>
      </c>
      <c r="Q7" s="74">
        <f t="shared" ref="Q7" si="1">M7/1.12*0.12</f>
        <v>11.34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M7/4+P7/4-Q7/4</f>
        <v>24.0975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75">
        <v>24.0975</v>
      </c>
      <c r="DK7" s="66">
        <v>24.1</v>
      </c>
      <c r="DL7" s="75">
        <v>24.0975</v>
      </c>
      <c r="DM7" s="66"/>
      <c r="DN7" s="76">
        <f>SUM(Q7:DM7)-P7</f>
        <v>105.84249999999999</v>
      </c>
      <c r="DO7" s="76">
        <f>DN7-M7</f>
        <v>2.4999999999835154E-3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105.84</v>
      </c>
      <c r="N8" s="86"/>
      <c r="O8" s="85" t="s">
        <v>148</v>
      </c>
      <c r="P8" s="86">
        <f>SUM(P7:P7)</f>
        <v>1.8900000000000001</v>
      </c>
      <c r="Q8" s="86">
        <f>SUM(Q7:Q7)</f>
        <v>11.34</v>
      </c>
      <c r="R8" s="86">
        <f t="shared" ref="R8" si="2">SUM(R7:R7)</f>
        <v>0</v>
      </c>
      <c r="S8" s="86">
        <f t="shared" ref="S8:AX8" si="3">SUM(S7:S7)</f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si="3"/>
        <v>0</v>
      </c>
      <c r="AW8" s="86">
        <f t="shared" si="3"/>
        <v>0</v>
      </c>
      <c r="AX8" s="86">
        <f t="shared" si="3"/>
        <v>0</v>
      </c>
      <c r="AY8" s="86">
        <f t="shared" ref="AY8:CD8" si="4">SUM(AY7:AY7)</f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>BF7</f>
        <v>24.0975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si="4"/>
        <v>0</v>
      </c>
      <c r="CC8" s="86">
        <f t="shared" si="4"/>
        <v>0</v>
      </c>
      <c r="CD8" s="86">
        <f t="shared" si="4"/>
        <v>0</v>
      </c>
      <c r="CE8" s="86">
        <f t="shared" ref="CE8:DI8" si="5">SUM(CE7:CE7)</f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si="5"/>
        <v>0</v>
      </c>
      <c r="DI8" s="86">
        <f t="shared" si="5"/>
        <v>0</v>
      </c>
      <c r="DJ8" s="86">
        <v>24.0975</v>
      </c>
      <c r="DK8" s="86">
        <v>24.0975</v>
      </c>
      <c r="DL8" s="86">
        <v>24.0975</v>
      </c>
      <c r="DM8" s="86">
        <f>SUM(DM7:DM7)</f>
        <v>0</v>
      </c>
      <c r="DN8" s="76">
        <f t="shared" ref="DN8" si="6">SUM(Q8:DM8)-P8</f>
        <v>105.83999999999999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372</v>
      </c>
      <c r="B11" s="104"/>
      <c r="C11" s="105"/>
      <c r="D11" s="106">
        <f>BF8</f>
        <v>24.0975</v>
      </c>
      <c r="E11" s="107"/>
      <c r="F11" t="str">
        <f>"In payment for cargo of souveniers from manila to mactan using housefund received on " &amp; TEXT(A7, "mmmm dd, yyyy") &amp; " with SI#CA/CEB/000000000272186" &amp; " CPO#" &amp;B7</f>
        <v>In payment for cargo of souveniers from manila to mactan using housefund received on September 01, 2025 with SI#CA/CEB/000000000272186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363</v>
      </c>
      <c r="B12" s="104"/>
      <c r="C12" s="105"/>
      <c r="D12" s="106">
        <f>DL8</f>
        <v>24.0975</v>
      </c>
      <c r="E12" s="107"/>
      <c r="F12" t="s">
        <v>379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364</v>
      </c>
      <c r="B13" s="104"/>
      <c r="C13" s="105"/>
      <c r="D13" s="106">
        <f>DJ8</f>
        <v>24.0975</v>
      </c>
      <c r="E13" s="107"/>
      <c r="F13" t="s">
        <v>379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365</v>
      </c>
      <c r="B14" s="104"/>
      <c r="C14" s="105"/>
      <c r="D14" s="106">
        <f>DK8</f>
        <v>24.0975</v>
      </c>
      <c r="E14" s="107"/>
      <c r="F14" t="s">
        <v>379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11.34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1.8900000000000001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105.84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107.73</v>
      </c>
      <c r="E18" s="118">
        <f>SUM(E11:E17)</f>
        <v>107.73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PCV#6705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7071-CEA1-43D0-ADAC-6A48A2D1A00D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45882</v>
      </c>
      <c r="B7" s="65">
        <v>4161</v>
      </c>
      <c r="C7" s="65">
        <v>6706</v>
      </c>
      <c r="D7" s="66" t="s">
        <v>382</v>
      </c>
      <c r="E7" s="67"/>
      <c r="F7" s="67"/>
      <c r="G7" s="67"/>
      <c r="H7" s="68"/>
      <c r="I7" s="69"/>
      <c r="J7" s="66" t="s">
        <v>380</v>
      </c>
      <c r="K7" s="70">
        <v>1</v>
      </c>
      <c r="L7" s="70">
        <v>6150</v>
      </c>
      <c r="M7" s="71">
        <f t="shared" ref="M7" si="0">K7*L7</f>
        <v>6150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6150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6150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6150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6150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6150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6150</v>
      </c>
      <c r="E11" s="107"/>
      <c r="F11" t="str">
        <f>"In payment for fare subsidy to Arterra employees of their allowance transportation for the period of August 25-31, 2025 (Unrecorded for the month of August 2025) using housefund received on " &amp; TEXT(A7, "mmmm dd, yyyy") &amp; " with" &amp; " CPO#" &amp;B7</f>
        <v>In payment for fare subsidy to Arterra employees of their allowance transportation for the period of August 25-31, 2025 (Unrecorded for the month of August 2025) using housefund received on August 13, 2025 with CPO#4161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6150</v>
      </c>
      <c r="F14" s="111" t="str">
        <f>"Recording house fund expenses for replenishment on " &amp; TEXT(A7, "mmmm dd, yyyy")</f>
        <v>Recording house fund expenses for replenishment on August 13,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6150</v>
      </c>
      <c r="E15" s="118">
        <f>SUM(E11:E14)</f>
        <v>6150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13, 2025 with PCV#6706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766E-740C-4943-BDCB-C88C34713B30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45883</v>
      </c>
      <c r="B7" s="65">
        <v>4162</v>
      </c>
      <c r="C7" s="65">
        <v>6707</v>
      </c>
      <c r="D7" s="66" t="s">
        <v>383</v>
      </c>
      <c r="E7" s="67" t="s">
        <v>384</v>
      </c>
      <c r="F7" s="67" t="s">
        <v>385</v>
      </c>
      <c r="G7" s="67" t="s">
        <v>386</v>
      </c>
      <c r="H7" s="68" t="s">
        <v>387</v>
      </c>
      <c r="I7" s="69"/>
      <c r="J7" s="66" t="s">
        <v>388</v>
      </c>
      <c r="K7" s="70">
        <v>1</v>
      </c>
      <c r="L7" s="70">
        <v>206</v>
      </c>
      <c r="M7" s="71">
        <f t="shared" ref="M7" si="0">K7*L7</f>
        <v>206</v>
      </c>
      <c r="N7" s="66"/>
      <c r="O7" s="72" t="s">
        <v>304</v>
      </c>
      <c r="P7" s="73">
        <f>M7*0.02</f>
        <v>4.12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>
        <f>M7+P7-Q7</f>
        <v>210.12</v>
      </c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206</v>
      </c>
      <c r="N8" s="86"/>
      <c r="O8" s="85" t="s">
        <v>304</v>
      </c>
      <c r="P8" s="86">
        <f>SUM(P7:P7)</f>
        <v>4.12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210.12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206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WASH AND WEAR LAUNDRY SHOP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389</v>
      </c>
      <c r="B11" s="104"/>
      <c r="C11" s="105"/>
      <c r="D11" s="106">
        <f>CY8</f>
        <v>210.12</v>
      </c>
      <c r="E11" s="107"/>
      <c r="F11" t="str">
        <f>"In payment for laundry services of room #9 (Unrecorded for the month of August 2025) using housefund received on " &amp; TEXT(A7, "mmmm dd, yyyy") &amp; " with SI#274" &amp; " CPO#" &amp;B7</f>
        <v>In payment for laundry services of room #9 (Unrecorded for the month of August 2025) using housefund received on August 14, 2025 with SI#274 CPO#4162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4.12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206</v>
      </c>
      <c r="F14" s="111" t="str">
        <f>"Recording house fund expenses for replenishment on " &amp; TEXT(A7, "mmmm dd, yyyy")</f>
        <v>Recording house fund expenses for replenishment on August 14,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210.12</v>
      </c>
      <c r="E15" s="118">
        <f>SUM(E11:E14)</f>
        <v>210.12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14, 2025 with PCV#6707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29D2-39A0-4ADB-851D-E824D0657EBD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4164</v>
      </c>
      <c r="C7" s="65">
        <v>6708</v>
      </c>
      <c r="D7" s="66" t="s">
        <v>390</v>
      </c>
      <c r="E7" s="67" t="s">
        <v>391</v>
      </c>
      <c r="F7" s="67"/>
      <c r="G7" s="67"/>
      <c r="H7" s="68"/>
      <c r="I7" s="69"/>
      <c r="J7" s="66" t="s">
        <v>392</v>
      </c>
      <c r="K7" s="70">
        <v>1</v>
      </c>
      <c r="L7" s="70">
        <v>167</v>
      </c>
      <c r="M7" s="71">
        <f t="shared" ref="M7" si="0">K7*L7</f>
        <v>167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167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167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167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167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167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167</v>
      </c>
      <c r="E11" s="107"/>
      <c r="F11" t="str">
        <f>"In payment for transpo expense fare of employee from sotogrande to boarding house using housefund received on " &amp; TEXT(A7, "mmmm dd, yyyy") &amp; " with" &amp; " CPO#" &amp;B7</f>
        <v>In payment for transpo expense fare of employee from sotogrande to boarding house using housefund received on September 02, 2025 with CPO#4164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167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167</v>
      </c>
      <c r="E15" s="118">
        <f>SUM(E11:E14)</f>
        <v>167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PCV#6708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1AA0-E357-46E0-8BCA-E5B69BF022C5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4167</v>
      </c>
      <c r="C7" s="65">
        <v>6709</v>
      </c>
      <c r="D7" s="66" t="s">
        <v>393</v>
      </c>
      <c r="E7" s="67" t="s">
        <v>667</v>
      </c>
      <c r="F7" s="67" t="s">
        <v>352</v>
      </c>
      <c r="G7" s="67" t="s">
        <v>394</v>
      </c>
      <c r="H7" s="68" t="s">
        <v>395</v>
      </c>
      <c r="I7" s="69"/>
      <c r="J7" s="66" t="s">
        <v>396</v>
      </c>
      <c r="K7" s="70">
        <v>37.713999999999999</v>
      </c>
      <c r="L7" s="70">
        <v>55.95</v>
      </c>
      <c r="M7" s="71">
        <f t="shared" ref="M7" si="0">K7*L7</f>
        <v>2110.0983000000001</v>
      </c>
      <c r="N7" s="66"/>
      <c r="O7" s="72" t="s">
        <v>148</v>
      </c>
      <c r="P7" s="73">
        <f>M7/1.12*0.02</f>
        <v>37.680326785714286</v>
      </c>
      <c r="Q7" s="74">
        <f t="shared" ref="Q7" si="1">M7/1.12*0.12</f>
        <v>226.08196071428569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1921.6966660714288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2110.0983000000001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2110.0983000000001</v>
      </c>
      <c r="N8" s="86"/>
      <c r="O8" s="85" t="s">
        <v>148</v>
      </c>
      <c r="P8" s="86">
        <f t="shared" ref="P8:AU8" si="2">SUM(P7:P7)</f>
        <v>37.680326785714286</v>
      </c>
      <c r="Q8" s="86">
        <f t="shared" si="2"/>
        <v>226.08196071428569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1921.6966660714288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2110.0983000000001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EASY GAS CONVENIENCE STATION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1921.6966660714288</v>
      </c>
      <c r="E11" s="107"/>
      <c r="F11" t="str">
        <f>"In payment for 37.71 liters of diesel fuel full tank for vehicle toyota with plate #5599 using housefund received on " &amp; TEXT(A7, "mmmm dd, yyyy") &amp; " with SI#10022063" &amp; " CPO#" &amp;B7</f>
        <v>In payment for 37.71 liters of diesel fuel full tank for vehicle toyota with plate #5599 using housefund received on September 03, 2025 with SI#10022063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226.08196071428569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37.680326785714286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2110.0983000000001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2147.7786267857146</v>
      </c>
      <c r="E15" s="118">
        <f>SUM(E11:E14)</f>
        <v>2147.7786267857146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PCV#6709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0C60-209B-4D35-B52C-07B20E3C591D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4167</v>
      </c>
      <c r="C7" s="65">
        <v>6710</v>
      </c>
      <c r="D7" s="66" t="s">
        <v>393</v>
      </c>
      <c r="E7" s="67" t="s">
        <v>398</v>
      </c>
      <c r="F7" s="67" t="s">
        <v>399</v>
      </c>
      <c r="G7" s="67" t="s">
        <v>400</v>
      </c>
      <c r="H7" s="68" t="s">
        <v>401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GLOBAL PARKING MANAGEMENT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402</v>
      </c>
      <c r="B11" s="104"/>
      <c r="C11" s="105"/>
      <c r="D11" s="106">
        <f>AT8</f>
        <v>27.321428571428569</v>
      </c>
      <c r="E11" s="107"/>
      <c r="F11" t="str">
        <f>"In payment for transportation expense for parking fee using housefund received on " &amp; TEXT(A7, "mmmm dd, yyyy") &amp; " with SI#2000198134" &amp; " CPO#" &amp;B7</f>
        <v>In payment for transportation expense for parking fee using housefund received on September 02, 2025 with SI#2000198134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PCV#6710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1A7E-D2E9-4DBE-AF40-4A378FDA2A84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4167</v>
      </c>
      <c r="C7" s="65">
        <v>6711</v>
      </c>
      <c r="D7" s="66" t="s">
        <v>393</v>
      </c>
      <c r="E7" s="67" t="s">
        <v>403</v>
      </c>
      <c r="F7" s="67" t="s">
        <v>404</v>
      </c>
      <c r="G7" s="67" t="s">
        <v>405</v>
      </c>
      <c r="H7" s="68" t="s">
        <v>406</v>
      </c>
      <c r="I7" s="69"/>
      <c r="J7" s="66" t="s">
        <v>335</v>
      </c>
      <c r="K7" s="70">
        <v>1</v>
      </c>
      <c r="L7" s="70">
        <v>193</v>
      </c>
      <c r="M7" s="71">
        <f t="shared" ref="M7" si="0">K7*L7</f>
        <v>193</v>
      </c>
      <c r="N7" s="66"/>
      <c r="O7" s="72" t="s">
        <v>148</v>
      </c>
      <c r="P7" s="73">
        <f t="shared" ref="P7" si="1">M7/1.12*0.01</f>
        <v>1.7232142857142856</v>
      </c>
      <c r="Q7" s="74">
        <f t="shared" ref="Q7" si="2">M7/1.12*0.12</f>
        <v>20.678571428571427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174.04464285714286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193</v>
      </c>
      <c r="N8" s="86"/>
      <c r="O8" s="85" t="s">
        <v>148</v>
      </c>
      <c r="P8" s="86">
        <f t="shared" ref="P8:AU8" si="3">SUM(P7:P7)</f>
        <v>1.7232142857142856</v>
      </c>
      <c r="Q8" s="86">
        <f t="shared" si="3"/>
        <v>20.678571428571427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174.04464285714286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193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ARCHES DEVELOPMENT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407</v>
      </c>
      <c r="B11" s="104"/>
      <c r="C11" s="105"/>
      <c r="D11" s="106">
        <f>BZ8</f>
        <v>174.04464285714286</v>
      </c>
      <c r="E11" s="107"/>
      <c r="F11" t="str">
        <f>"In payment for 1 pax of employees staff meal using housefund received on " &amp; TEXT(A7, "mmmm dd, yyyy") &amp; " with SI#579240" &amp; " CPO#" &amp;B7</f>
        <v>In payment for 1 pax of employees staff meal using housefund received on September 02, 2025 with SI#579240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20.678571428571427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1.7232142857142856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193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194.72321428571428</v>
      </c>
      <c r="E15" s="118">
        <f>SUM(E11:E14)</f>
        <v>194.72321428571428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PCV#6711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3A28-C6EA-4CE7-9647-A34FF144A6D3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4167</v>
      </c>
      <c r="C7" s="65">
        <v>6712</v>
      </c>
      <c r="D7" s="66" t="s">
        <v>393</v>
      </c>
      <c r="E7" s="67" t="s">
        <v>408</v>
      </c>
      <c r="F7" s="67" t="s">
        <v>409</v>
      </c>
      <c r="G7" s="67" t="s">
        <v>410</v>
      </c>
      <c r="H7" s="68" t="s">
        <v>411</v>
      </c>
      <c r="I7" s="69"/>
      <c r="J7" s="66" t="s">
        <v>329</v>
      </c>
      <c r="K7" s="70">
        <v>1</v>
      </c>
      <c r="L7" s="70">
        <v>35</v>
      </c>
      <c r="M7" s="71">
        <f t="shared" ref="M7" si="0">K7*L7</f>
        <v>35</v>
      </c>
      <c r="N7" s="66"/>
      <c r="O7" s="72" t="s">
        <v>148</v>
      </c>
      <c r="P7" s="73">
        <f>M7/1.12*0.02</f>
        <v>0.62499999999999989</v>
      </c>
      <c r="Q7" s="74">
        <f t="shared" ref="Q7" si="1">M7/1.12*0.12</f>
        <v>3.7499999999999996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31.875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35</v>
      </c>
      <c r="N8" s="86"/>
      <c r="O8" s="85" t="s">
        <v>148</v>
      </c>
      <c r="P8" s="86">
        <f t="shared" ref="P8:AU8" si="2">SUM(P7:P7)</f>
        <v>0.62499999999999989</v>
      </c>
      <c r="Q8" s="86">
        <f t="shared" si="2"/>
        <v>3.7499999999999996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31.875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35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AYALALAND MALL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402</v>
      </c>
      <c r="B11" s="104"/>
      <c r="C11" s="105"/>
      <c r="D11" s="106">
        <f>AT8</f>
        <v>31.875</v>
      </c>
      <c r="E11" s="107"/>
      <c r="F11" t="str">
        <f>"In payment for transportation expense of parking fee using housefund received on " &amp; TEXT(A7, "mmmm dd, yyyy") &amp; " with SI#50000170567" &amp; " CPO#" &amp;B7</f>
        <v>In payment for transportation expense of parking fee using housefund received on September 03, 2025 with SI#50000170567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3.7499999999999996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0.62499999999999989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35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35.625</v>
      </c>
      <c r="E15" s="118">
        <f>SUM(E11:E14)</f>
        <v>35.625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PCV#6712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F44A-CEC5-4599-A851-DD5A3C511EA0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4173</v>
      </c>
      <c r="C7" s="65">
        <v>6713</v>
      </c>
      <c r="D7" s="66" t="s">
        <v>668</v>
      </c>
      <c r="E7" s="67" t="s">
        <v>391</v>
      </c>
      <c r="F7" s="67"/>
      <c r="G7" s="67"/>
      <c r="H7" s="68" t="s">
        <v>413</v>
      </c>
      <c r="I7" s="69"/>
      <c r="J7" s="66" t="s">
        <v>392</v>
      </c>
      <c r="K7" s="70">
        <v>1</v>
      </c>
      <c r="L7" s="70">
        <v>371.5</v>
      </c>
      <c r="M7" s="71">
        <f t="shared" ref="M7" si="0">K7*L7</f>
        <v>371.5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371.5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371.5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371.5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371.5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371.5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371.5</v>
      </c>
      <c r="E11" s="107"/>
      <c r="F11" t="str">
        <f>"In payment for transportation expense fare for employee using housefund received on " &amp; TEXT(A7, "mmmm dd, yyyy") &amp; " with SI#A-8AKPUTJWWKSNAV" &amp; " CPO#" &amp;B7</f>
        <v>In payment for transportation expense fare for employee using housefund received on September 02, 2025 with SI#A-8AKPUTJWWKSNAV CPO#4173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371.5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371.5</v>
      </c>
      <c r="E15" s="118">
        <f>SUM(E11:E14)</f>
        <v>371.5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PCV#6713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4008-7BDE-4A69-8531-8CC869636CBC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4160</v>
      </c>
      <c r="C7" s="65">
        <v>6714</v>
      </c>
      <c r="D7" s="66" t="s">
        <v>324</v>
      </c>
      <c r="E7" s="67" t="s">
        <v>367</v>
      </c>
      <c r="F7" s="67"/>
      <c r="G7" s="67" t="s">
        <v>414</v>
      </c>
      <c r="H7" s="68" t="s">
        <v>415</v>
      </c>
      <c r="I7" s="69"/>
      <c r="J7" s="66" t="s">
        <v>416</v>
      </c>
      <c r="K7" s="70">
        <v>1</v>
      </c>
      <c r="L7" s="70">
        <v>1970.34</v>
      </c>
      <c r="M7" s="71">
        <f t="shared" ref="M7" si="0">K7*L7</f>
        <v>1970.34</v>
      </c>
      <c r="N7" s="66"/>
      <c r="O7" s="72" t="s">
        <v>148</v>
      </c>
      <c r="P7" s="73">
        <f>M7/1.12*0.02</f>
        <v>35.184642857142855</v>
      </c>
      <c r="Q7" s="74">
        <f t="shared" ref="Q7" si="1">M7/1.12*0.12</f>
        <v>211.10785714285711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75">
        <f>M7+P7-Q7</f>
        <v>1794.4167857142857</v>
      </c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1970.34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1970.34</v>
      </c>
      <c r="N8" s="86"/>
      <c r="O8" s="85" t="s">
        <v>148</v>
      </c>
      <c r="P8" s="86">
        <f t="shared" ref="P8:AU8" si="2">SUM(P7:P7)</f>
        <v>35.184642857142855</v>
      </c>
      <c r="Q8" s="86">
        <f t="shared" si="2"/>
        <v>211.10785714285711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1794.4167857142857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1970.34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BE8</f>
        <v>1794.4167857142857</v>
      </c>
      <c r="E11" s="107"/>
      <c r="F11" t="str">
        <f>"In payment for cargo fee for flyers from manila to cebu (Unrecorded for the month of August 2025) using housefund received on " &amp; TEXT(A7, "mmmm dd, yyyy") &amp; " with SI#CA/MNL/000000000953200" &amp; " CPO#" &amp;B7</f>
        <v>In payment for cargo fee for flyers from manila to cebu (Unrecorded for the month of August 2025) using housefund received on August 30, 2025 with SI#CA/MNL/000000000953200 CPO#4160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211.10785714285711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35.184642857142855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1970.34</v>
      </c>
      <c r="F14" s="111" t="str">
        <f>"Recording house fund expenses for replenishment on " &amp; TEXT(A7, "mmmm dd, yyyy")</f>
        <v>Recording house fund expenses for replenishment on August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2005.5246428571427</v>
      </c>
      <c r="E15" s="118">
        <f>SUM(E11:E14)</f>
        <v>2005.5246428571427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30, 2025 with PCV#6714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1258-12D1-47D5-94A7-4DBF82F73D77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4160</v>
      </c>
      <c r="C7" s="65">
        <v>6715</v>
      </c>
      <c r="D7" s="66" t="s">
        <v>324</v>
      </c>
      <c r="E7" s="67" t="s">
        <v>417</v>
      </c>
      <c r="F7" s="67"/>
      <c r="G7" s="67"/>
      <c r="H7" s="68"/>
      <c r="I7" s="69"/>
      <c r="J7" s="66" t="s">
        <v>335</v>
      </c>
      <c r="K7" s="70">
        <v>1</v>
      </c>
      <c r="L7" s="70">
        <v>100</v>
      </c>
      <c r="M7" s="71">
        <f t="shared" ref="M7" si="0">K7*L7</f>
        <v>100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100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100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RUEL &amp; JUSAN GOTONG BATANGAS EATERY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100</v>
      </c>
      <c r="E11" s="107"/>
      <c r="F11" t="str">
        <f>"In payment for employees staff meal (Unrecorded for the month of August 2025) using housefund received on " &amp; TEXT(A7, "mmmm dd, yyyy") &amp; " with" &amp; " CPO#" &amp;B7</f>
        <v>In payment for employees staff meal (Unrecorded for the month of August 2025) using housefund received on August 30, 2025 with CPO#4160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100</v>
      </c>
      <c r="F14" s="111" t="str">
        <f>"Recording house fund expenses for replenishment on " &amp; TEXT(A7, "mmmm dd, yyyy")</f>
        <v>Recording house fund expenses for replenishment on August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100</v>
      </c>
      <c r="E15" s="118">
        <f>SUM(E11:E14)</f>
        <v>100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30, 2025 with PCV#6715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653-487B-4DDA-B348-B2D2DF800B0E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45884</v>
      </c>
      <c r="B7" s="65">
        <v>4168</v>
      </c>
      <c r="C7" s="65">
        <v>6716</v>
      </c>
      <c r="D7" s="66" t="s">
        <v>412</v>
      </c>
      <c r="E7" s="67" t="s">
        <v>391</v>
      </c>
      <c r="F7" s="67"/>
      <c r="G7" s="67"/>
      <c r="H7" s="68"/>
      <c r="I7" s="69"/>
      <c r="J7" s="66" t="s">
        <v>392</v>
      </c>
      <c r="K7" s="70">
        <v>1</v>
      </c>
      <c r="L7" s="70">
        <v>281</v>
      </c>
      <c r="M7" s="71">
        <f t="shared" ref="M7" si="0">K7*L7</f>
        <v>281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281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281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281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281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281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281</v>
      </c>
      <c r="E11" s="107"/>
      <c r="F11" t="str">
        <f>"In payment for transportation expense for fare of Armi Ann Vargas (Unrecorded for the month of August 2025) using housefund received on " &amp; TEXT(A7, "mmmm dd, yyyy") &amp; " with SI#A-88BKM9SGX7Q2AV" &amp; " CPO#" &amp;B7</f>
        <v>In payment for transportation expense for fare of Armi Ann Vargas (Unrecorded for the month of August 2025) using housefund received on August 15, 2025 with SI#A-88BKM9SGX7Q2AV CPO#4168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15,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281</v>
      </c>
      <c r="F14" s="111" t="str">
        <f>"Recording house fund expenses for replenishment on " &amp; TEXT(A7, "mmmm dd, yyyy")</f>
        <v>Recording house fund expenses for replenishment on August 15,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281</v>
      </c>
      <c r="E15" s="118">
        <f>SUM(E11:E14)</f>
        <v>281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15, 2025 with PCV#6716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3883-0325-4243-BBAB-8FAF5F8C945F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45884</v>
      </c>
      <c r="B7" s="65">
        <v>4168</v>
      </c>
      <c r="C7" s="65">
        <v>6717</v>
      </c>
      <c r="D7" s="66" t="s">
        <v>419</v>
      </c>
      <c r="E7" s="67" t="s">
        <v>420</v>
      </c>
      <c r="F7" s="67"/>
      <c r="G7" s="67"/>
      <c r="H7" s="68"/>
      <c r="I7" s="69"/>
      <c r="J7" s="66" t="s">
        <v>392</v>
      </c>
      <c r="K7" s="70">
        <v>1</v>
      </c>
      <c r="L7" s="70">
        <v>400</v>
      </c>
      <c r="M7" s="71">
        <f t="shared" ref="M7" si="0">K7*L7</f>
        <v>400</v>
      </c>
      <c r="N7" s="66"/>
      <c r="O7" s="72" t="s">
        <v>148</v>
      </c>
      <c r="P7" s="73">
        <f>M7/1.12*0.02</f>
        <v>7.1428571428571423</v>
      </c>
      <c r="Q7" s="74">
        <f t="shared" ref="Q7" si="1">M7/1.12*0.12</f>
        <v>42.857142857142854</v>
      </c>
      <c r="R7" s="66" t="s">
        <v>421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364.28571428571433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400</v>
      </c>
      <c r="N8" s="86"/>
      <c r="O8" s="85" t="s">
        <v>148</v>
      </c>
      <c r="P8" s="86">
        <f t="shared" ref="P8:AU8" si="2">SUM(P7:P7)</f>
        <v>7.1428571428571423</v>
      </c>
      <c r="Q8" s="86">
        <f t="shared" si="2"/>
        <v>42.857142857142854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364.28571428571433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400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TAXI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364.28571428571433</v>
      </c>
      <c r="E11" s="107"/>
      <c r="F11" t="str">
        <f>"In payment for transportation expense fare for employee (Unrecorded for the month of August 2025) using housefund received on " &amp; TEXT(A7, "mmmm dd, yyyy") &amp; " with" &amp; " CPO#" &amp;B7</f>
        <v>In payment for transportation expense fare for employee (Unrecorded for the month of August 2025) using housefund received on August 15, 2025 with CPO#4168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42.857142857142854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15,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7.1428571428571423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400</v>
      </c>
      <c r="F14" s="111" t="str">
        <f>"Recording house fund expenses for replenishment on " &amp; TEXT(A7, "mmmm dd, yyyy")</f>
        <v>Recording house fund expenses for replenishment on August 15,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407.14285714285717</v>
      </c>
      <c r="E15" s="118">
        <f>SUM(E11:E14)</f>
        <v>407.14285714285717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15, 2025 with PCV#6717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08C-32E0-43A7-8DB8-C66C114A2755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>
        <v>6718</v>
      </c>
      <c r="D7" s="66" t="s">
        <v>422</v>
      </c>
      <c r="E7" s="67" t="s">
        <v>423</v>
      </c>
      <c r="F7" s="67" t="s">
        <v>424</v>
      </c>
      <c r="G7" s="67" t="s">
        <v>425</v>
      </c>
      <c r="H7" s="68" t="s">
        <v>426</v>
      </c>
      <c r="I7" s="69"/>
      <c r="J7" s="66" t="s">
        <v>335</v>
      </c>
      <c r="K7" s="70">
        <v>1</v>
      </c>
      <c r="L7" s="70">
        <v>801</v>
      </c>
      <c r="M7" s="71">
        <f t="shared" ref="M7" si="0">K7*L7</f>
        <v>801</v>
      </c>
      <c r="N7" s="66"/>
      <c r="O7" s="72" t="s">
        <v>148</v>
      </c>
      <c r="P7" s="73">
        <f t="shared" ref="P7" si="1">M7/1.12*0.01</f>
        <v>7.1517857142857135</v>
      </c>
      <c r="Q7" s="74">
        <f t="shared" ref="Q7" si="2">M7/1.12*0.12</f>
        <v>85.821428571428555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722.33035714285711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801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801</v>
      </c>
      <c r="N8" s="86"/>
      <c r="O8" s="85" t="s">
        <v>148</v>
      </c>
      <c r="P8" s="86">
        <f>SUM(P7:P7)</f>
        <v>7.1517857142857135</v>
      </c>
      <c r="Q8" s="86">
        <f>SUM(Q7:Q7)</f>
        <v>85.821428571428555</v>
      </c>
      <c r="S8" s="86">
        <f t="shared" ref="S8:AX8" si="3">SUM(S7:S7)</f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si="3"/>
        <v>0</v>
      </c>
      <c r="AW8" s="86">
        <f t="shared" si="3"/>
        <v>0</v>
      </c>
      <c r="AX8" s="86">
        <f t="shared" si="3"/>
        <v>0</v>
      </c>
      <c r="AY8" s="86">
        <f t="shared" ref="AY8:CD8" si="4">SUM(AY7:AY7)</f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722.33035714285711</v>
      </c>
      <c r="CA8" s="86">
        <f t="shared" si="4"/>
        <v>0</v>
      </c>
      <c r="CB8" s="86">
        <f t="shared" si="4"/>
        <v>0</v>
      </c>
      <c r="CC8" s="86">
        <f t="shared" si="4"/>
        <v>0</v>
      </c>
      <c r="CD8" s="86">
        <f t="shared" si="4"/>
        <v>0</v>
      </c>
      <c r="CE8" s="86">
        <f t="shared" ref="CE8:DJ8" si="5">SUM(CE7:CE7)</f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si="5"/>
        <v>0</v>
      </c>
      <c r="DI8" s="86">
        <f t="shared" si="5"/>
        <v>0</v>
      </c>
      <c r="DJ8" s="86">
        <f t="shared" si="5"/>
        <v>0</v>
      </c>
      <c r="DK8" s="86">
        <f t="shared" ref="DK8:DM8" si="6">SUM(DK7:DK7)</f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801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COAST PACIFIC GOLDEN MILESTONE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442</v>
      </c>
      <c r="B11" s="104"/>
      <c r="C11" s="105"/>
      <c r="D11" s="106">
        <f>BZ8</f>
        <v>722.33035714285711</v>
      </c>
      <c r="E11" s="107"/>
      <c r="F11" t="str">
        <f>"In payment for 3 pax of employees staff meal for travel expense going to manila (Unrecorded for the month of August 2025) using housefund received on " &amp; TEXT(A7, "mmmm dd, yyyy") &amp; " with SI#215263" &amp; " CPO#" &amp;B7</f>
        <v>In payment for 3 pax of employees staff meal for travel expense going to manila (Unrecorded for the month of August 2025) using housefund received on August 02, 2025 with SI#215263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85.821428571428555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7.1517857142857135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801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808.15178571428567</v>
      </c>
      <c r="E15" s="118">
        <f>SUM(E11:E14)</f>
        <v>808.15178571428567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PCV#6718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EBB-BAB5-4223-95E0-246AF71FBD41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>
        <v>6719</v>
      </c>
      <c r="D7" s="66" t="s">
        <v>422</v>
      </c>
      <c r="E7" s="67" t="s">
        <v>427</v>
      </c>
      <c r="F7" s="67"/>
      <c r="G7" s="67" t="s">
        <v>428</v>
      </c>
      <c r="H7" s="68" t="s">
        <v>429</v>
      </c>
      <c r="I7" s="69"/>
      <c r="J7" s="66" t="s">
        <v>362</v>
      </c>
      <c r="K7" s="70">
        <v>1</v>
      </c>
      <c r="L7" s="70">
        <v>200</v>
      </c>
      <c r="M7" s="71">
        <f t="shared" ref="M7" si="0">K7*L7</f>
        <v>200</v>
      </c>
      <c r="N7" s="66"/>
      <c r="O7" s="72" t="s">
        <v>148</v>
      </c>
      <c r="P7" s="73">
        <f>M7/1.12*0.02</f>
        <v>3.5714285714285712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M7+P7-Q7</f>
        <v>203.57142857142858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</v>
      </c>
      <c r="N8" s="86"/>
      <c r="O8" s="85" t="s">
        <v>148</v>
      </c>
      <c r="P8" s="86">
        <f t="shared" ref="P8:AU8" si="1">SUM(P7:P7)</f>
        <v>3.5714285714285712</v>
      </c>
      <c r="Q8" s="86"/>
      <c r="R8" s="86">
        <f t="shared" si="1"/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ref="AV8:CA8" si="2">SUM(AV7:AV7)</f>
        <v>0</v>
      </c>
      <c r="AW8" s="86">
        <f t="shared" si="2"/>
        <v>0</v>
      </c>
      <c r="AX8" s="86">
        <f t="shared" si="2"/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203.57142857142858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ref="CB8:DG8" si="3">SUM(CB7:CB7)</f>
        <v>0</v>
      </c>
      <c r="CC8" s="86">
        <f t="shared" si="3"/>
        <v>0</v>
      </c>
      <c r="CD8" s="86">
        <f t="shared" si="3"/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ref="DH8:DM8" si="4">SUM(DH7:DH7)</f>
        <v>0</v>
      </c>
      <c r="DI8" s="86">
        <f t="shared" si="4"/>
        <v>0</v>
      </c>
      <c r="DJ8" s="86">
        <f t="shared" si="4"/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D' FRADA SERVICES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BF8</f>
        <v>203.57142857142858</v>
      </c>
      <c r="E11" s="107"/>
      <c r="F11" t="str">
        <f>"In payment for cargo fee in terminal going to manila (Unrecorded for the month of August 2025) using housefund received on " &amp; TEXT(A7, "mmmm dd, yyyy") &amp; " with SI#10000104660048" &amp; " CPO#" &amp;B7</f>
        <v>In payment for cargo fee in terminal going to manila (Unrecorded for the month of August 2025) using housefund received on August 02, 2025 with SI#10000104660048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3.5714285714285712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203.57142857142858</v>
      </c>
      <c r="E15" s="118">
        <f>SUM(E11:E14)</f>
        <v>203.57142857142858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PCV#6719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BC7F-2338-488A-90CA-641D7A20017E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>
        <v>6720</v>
      </c>
      <c r="D7" s="66" t="s">
        <v>422</v>
      </c>
      <c r="E7" s="67" t="s">
        <v>430</v>
      </c>
      <c r="F7" s="67" t="s">
        <v>431</v>
      </c>
      <c r="G7" s="67" t="s">
        <v>432</v>
      </c>
      <c r="H7" s="68" t="s">
        <v>433</v>
      </c>
      <c r="I7" s="69"/>
      <c r="J7" s="66" t="s">
        <v>335</v>
      </c>
      <c r="K7" s="70">
        <v>1</v>
      </c>
      <c r="L7" s="70">
        <v>740</v>
      </c>
      <c r="M7" s="71">
        <f t="shared" ref="M7" si="0">K7*L7</f>
        <v>740</v>
      </c>
      <c r="N7" s="66"/>
      <c r="O7" s="72" t="s">
        <v>148</v>
      </c>
      <c r="P7" s="73">
        <f t="shared" ref="P7" si="1">M7/1.12*0.01</f>
        <v>6.6071428571428568</v>
      </c>
      <c r="Q7" s="74">
        <f t="shared" ref="Q7" si="2">M7/1.12*0.12</f>
        <v>79.285714285714278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667.32142857142867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740</v>
      </c>
      <c r="N8" s="86"/>
      <c r="O8" s="85" t="s">
        <v>148</v>
      </c>
      <c r="P8" s="86">
        <f t="shared" ref="P8:AU8" si="3">SUM(P7:P7)</f>
        <v>6.6071428571428568</v>
      </c>
      <c r="Q8" s="86">
        <f t="shared" si="3"/>
        <v>79.285714285714278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667.32142857142867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740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KA TUNYINGS CAFÉ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357</v>
      </c>
      <c r="B11" s="104"/>
      <c r="C11" s="105"/>
      <c r="D11" s="106">
        <f>BZ8</f>
        <v>667.32142857142867</v>
      </c>
      <c r="E11" s="107"/>
      <c r="F11" t="str">
        <f>"In payment for 2 pax of employees staff meal for travel expense going to manila (Unrecorded for the month of August 2025) using housefund received on " &amp; TEXT(A7, "mmmm dd, yyyy") &amp; " with SI#325574" &amp; " CPO#" &amp;B7</f>
        <v>In payment for 2 pax of employees staff meal for travel expense going to manila (Unrecorded for the month of August 2025) using housefund received on August 02, 2025 with SI#325574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79.285714285714278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 t="s">
        <v>669</v>
      </c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6.6071428571428568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740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746.60714285714289</v>
      </c>
      <c r="E15" s="118">
        <f>SUM(E11:E14)</f>
        <v>746.60714285714289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PCV#6720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CE77-803E-4C01-A4BE-ADD2F34D8EC1}">
  <sheetPr>
    <tabColor theme="5" tint="0.39997558519241921"/>
  </sheetPr>
  <dimension ref="A1:DO20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>
        <v>6721</v>
      </c>
      <c r="D7" s="66" t="s">
        <v>422</v>
      </c>
      <c r="E7" s="67" t="s">
        <v>434</v>
      </c>
      <c r="F7" s="67" t="s">
        <v>435</v>
      </c>
      <c r="G7" s="67" t="s">
        <v>436</v>
      </c>
      <c r="H7" s="68" t="s">
        <v>437</v>
      </c>
      <c r="I7" s="69"/>
      <c r="J7" s="66" t="s">
        <v>438</v>
      </c>
      <c r="K7" s="70">
        <v>3</v>
      </c>
      <c r="L7" s="70">
        <v>54</v>
      </c>
      <c r="M7" s="71">
        <f t="shared" ref="M7:M10" si="0">K7*L7</f>
        <v>162</v>
      </c>
      <c r="N7" s="66"/>
      <c r="O7" s="72" t="s">
        <v>148</v>
      </c>
      <c r="P7" s="73">
        <f t="shared" ref="P7:P10" si="1">M7/1.12*0.01</f>
        <v>1.4464285714285714</v>
      </c>
      <c r="Q7" s="74">
        <f t="shared" ref="Q7:Q10" si="2">M7/1.12*0.12</f>
        <v>17.357142857142858</v>
      </c>
      <c r="R7" s="66"/>
      <c r="S7" s="66"/>
      <c r="T7" s="66"/>
      <c r="U7" s="66"/>
      <c r="V7" s="66"/>
      <c r="W7" s="66"/>
      <c r="X7" s="75">
        <f>M7+P7-Q7</f>
        <v>146.08928571428572</v>
      </c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162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439</v>
      </c>
      <c r="K8" s="70">
        <v>1</v>
      </c>
      <c r="L8" s="70">
        <v>87</v>
      </c>
      <c r="M8" s="71">
        <f t="shared" si="0"/>
        <v>87</v>
      </c>
      <c r="N8" s="66"/>
      <c r="O8" s="72" t="s">
        <v>148</v>
      </c>
      <c r="P8" s="73">
        <f t="shared" si="1"/>
        <v>0.77678571428571419</v>
      </c>
      <c r="Q8" s="74">
        <f t="shared" si="2"/>
        <v>9.3214285714285694</v>
      </c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>
        <f>M8+P8-Q8</f>
        <v>78.455357142857139</v>
      </c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1" si="3">SUM(Q8:DM8)-P8</f>
        <v>87</v>
      </c>
      <c r="DO8" s="76">
        <f t="shared" ref="DO8:DO11" si="4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440</v>
      </c>
      <c r="K9" s="70">
        <v>1</v>
      </c>
      <c r="L9" s="70">
        <v>44</v>
      </c>
      <c r="M9" s="71">
        <f t="shared" si="0"/>
        <v>44</v>
      </c>
      <c r="N9" s="66"/>
      <c r="O9" s="72" t="s">
        <v>148</v>
      </c>
      <c r="P9" s="73">
        <f t="shared" si="1"/>
        <v>0.39285714285714285</v>
      </c>
      <c r="Q9" s="74">
        <f t="shared" si="2"/>
        <v>4.7142857142857144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>
        <f>M9+P9-Q9</f>
        <v>39.678571428571431</v>
      </c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3"/>
        <v>44</v>
      </c>
      <c r="DO9" s="76">
        <f t="shared" si="4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439</v>
      </c>
      <c r="K10" s="70">
        <v>2</v>
      </c>
      <c r="L10" s="70">
        <v>87</v>
      </c>
      <c r="M10" s="71">
        <f t="shared" si="0"/>
        <v>174</v>
      </c>
      <c r="N10" s="66"/>
      <c r="O10" s="72" t="s">
        <v>148</v>
      </c>
      <c r="P10" s="73">
        <f t="shared" si="1"/>
        <v>1.5535714285714284</v>
      </c>
      <c r="Q10" s="74">
        <f t="shared" si="2"/>
        <v>18.642857142857139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>
        <f>M10+P10-Q10</f>
        <v>156.91071428571428</v>
      </c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3"/>
        <v>174</v>
      </c>
      <c r="DO10" s="76">
        <f t="shared" si="4"/>
        <v>0</v>
      </c>
    </row>
    <row r="11" spans="1:119" s="87" customFormat="1" ht="18.75" customHeight="1" x14ac:dyDescent="0.25">
      <c r="A11" s="80"/>
      <c r="B11" s="81"/>
      <c r="C11" s="82"/>
      <c r="D11" s="83"/>
      <c r="E11" s="83"/>
      <c r="F11" s="83"/>
      <c r="G11" s="83"/>
      <c r="H11" s="84"/>
      <c r="I11" s="81"/>
      <c r="J11" s="83"/>
      <c r="K11" s="85"/>
      <c r="L11" s="85"/>
      <c r="M11" s="86">
        <f>SUM(M7:M10)</f>
        <v>467</v>
      </c>
      <c r="N11" s="86"/>
      <c r="O11" s="85" t="s">
        <v>148</v>
      </c>
      <c r="P11" s="86">
        <f t="shared" ref="P11:X11" si="5">SUM(P7:P10)</f>
        <v>4.1696428571428568</v>
      </c>
      <c r="Q11" s="86">
        <f t="shared" si="5"/>
        <v>50.035714285714278</v>
      </c>
      <c r="R11" s="86">
        <f t="shared" si="5"/>
        <v>0</v>
      </c>
      <c r="S11" s="86">
        <f t="shared" si="5"/>
        <v>0</v>
      </c>
      <c r="T11" s="86">
        <f t="shared" si="5"/>
        <v>0</v>
      </c>
      <c r="U11" s="86">
        <f t="shared" si="5"/>
        <v>0</v>
      </c>
      <c r="V11" s="86">
        <f t="shared" si="5"/>
        <v>0</v>
      </c>
      <c r="W11" s="86">
        <f t="shared" si="5"/>
        <v>0</v>
      </c>
      <c r="X11" s="86">
        <f t="shared" si="5"/>
        <v>146.08928571428572</v>
      </c>
      <c r="Y11" s="86">
        <f t="shared" ref="Y11:BX11" si="6">SUM(Y7:Y10)</f>
        <v>0</v>
      </c>
      <c r="Z11" s="86">
        <f t="shared" si="6"/>
        <v>0</v>
      </c>
      <c r="AA11" s="86">
        <f t="shared" si="6"/>
        <v>0</v>
      </c>
      <c r="AB11" s="86">
        <f t="shared" si="6"/>
        <v>0</v>
      </c>
      <c r="AC11" s="86">
        <f t="shared" si="6"/>
        <v>0</v>
      </c>
      <c r="AD11" s="86">
        <f t="shared" si="6"/>
        <v>0</v>
      </c>
      <c r="AE11" s="86">
        <f t="shared" si="6"/>
        <v>0</v>
      </c>
      <c r="AF11" s="86">
        <f t="shared" si="6"/>
        <v>0</v>
      </c>
      <c r="AG11" s="86">
        <f t="shared" si="6"/>
        <v>0</v>
      </c>
      <c r="AH11" s="86">
        <f t="shared" si="6"/>
        <v>0</v>
      </c>
      <c r="AI11" s="86">
        <f t="shared" si="6"/>
        <v>0</v>
      </c>
      <c r="AJ11" s="86">
        <f t="shared" si="6"/>
        <v>0</v>
      </c>
      <c r="AK11" s="86">
        <f t="shared" si="6"/>
        <v>0</v>
      </c>
      <c r="AL11" s="86">
        <f t="shared" si="6"/>
        <v>0</v>
      </c>
      <c r="AM11" s="86">
        <f t="shared" si="6"/>
        <v>0</v>
      </c>
      <c r="AN11" s="86">
        <f t="shared" si="6"/>
        <v>0</v>
      </c>
      <c r="AO11" s="86">
        <f t="shared" si="6"/>
        <v>0</v>
      </c>
      <c r="AP11" s="86">
        <f t="shared" si="6"/>
        <v>0</v>
      </c>
      <c r="AQ11" s="86">
        <f t="shared" si="6"/>
        <v>0</v>
      </c>
      <c r="AR11" s="86">
        <f t="shared" si="6"/>
        <v>0</v>
      </c>
      <c r="AS11" s="86">
        <f t="shared" si="6"/>
        <v>0</v>
      </c>
      <c r="AT11" s="86">
        <f t="shared" si="6"/>
        <v>0</v>
      </c>
      <c r="AU11" s="86">
        <f t="shared" si="6"/>
        <v>0</v>
      </c>
      <c r="AV11" s="86">
        <f t="shared" si="6"/>
        <v>0</v>
      </c>
      <c r="AW11" s="86">
        <f t="shared" si="6"/>
        <v>0</v>
      </c>
      <c r="AX11" s="86">
        <f t="shared" si="6"/>
        <v>0</v>
      </c>
      <c r="AY11" s="86">
        <f t="shared" si="6"/>
        <v>0</v>
      </c>
      <c r="AZ11" s="86">
        <f t="shared" si="6"/>
        <v>0</v>
      </c>
      <c r="BA11" s="86">
        <f t="shared" si="6"/>
        <v>0</v>
      </c>
      <c r="BB11" s="86">
        <f t="shared" si="6"/>
        <v>0</v>
      </c>
      <c r="BC11" s="86">
        <f t="shared" si="6"/>
        <v>0</v>
      </c>
      <c r="BD11" s="86">
        <f t="shared" si="6"/>
        <v>0</v>
      </c>
      <c r="BE11" s="86">
        <f t="shared" si="6"/>
        <v>0</v>
      </c>
      <c r="BF11" s="86">
        <f t="shared" si="6"/>
        <v>0</v>
      </c>
      <c r="BG11" s="86">
        <f t="shared" si="6"/>
        <v>0</v>
      </c>
      <c r="BH11" s="86">
        <f t="shared" si="6"/>
        <v>0</v>
      </c>
      <c r="BI11" s="86">
        <f t="shared" si="6"/>
        <v>0</v>
      </c>
      <c r="BJ11" s="86">
        <f t="shared" si="6"/>
        <v>0</v>
      </c>
      <c r="BK11" s="86">
        <f t="shared" si="6"/>
        <v>0</v>
      </c>
      <c r="BL11" s="86">
        <f t="shared" si="6"/>
        <v>0</v>
      </c>
      <c r="BM11" s="86">
        <f t="shared" si="6"/>
        <v>0</v>
      </c>
      <c r="BN11" s="86">
        <f t="shared" si="6"/>
        <v>0</v>
      </c>
      <c r="BO11" s="86">
        <f t="shared" si="6"/>
        <v>0</v>
      </c>
      <c r="BP11" s="86">
        <f t="shared" si="6"/>
        <v>0</v>
      </c>
      <c r="BQ11" s="86">
        <f t="shared" si="6"/>
        <v>0</v>
      </c>
      <c r="BR11" s="86">
        <f t="shared" si="6"/>
        <v>0</v>
      </c>
      <c r="BS11" s="86">
        <f t="shared" si="6"/>
        <v>0</v>
      </c>
      <c r="BT11" s="86">
        <f t="shared" si="6"/>
        <v>0</v>
      </c>
      <c r="BU11" s="86">
        <f t="shared" si="6"/>
        <v>0</v>
      </c>
      <c r="BV11" s="86">
        <f t="shared" si="6"/>
        <v>0</v>
      </c>
      <c r="BW11" s="86">
        <f t="shared" si="6"/>
        <v>0</v>
      </c>
      <c r="BX11" s="86">
        <f t="shared" si="6"/>
        <v>0</v>
      </c>
      <c r="BY11" s="86">
        <f>SUM(BY7:BY10)</f>
        <v>0</v>
      </c>
      <c r="BZ11" s="86">
        <f t="shared" ref="BZ11" si="7">SUM(BZ7:BZ10)</f>
        <v>275.04464285714283</v>
      </c>
      <c r="CA11" s="86">
        <f t="shared" ref="CA11" si="8">SUM(CA7:CA10)</f>
        <v>0</v>
      </c>
      <c r="CB11" s="86">
        <f t="shared" ref="CB11" si="9">SUM(CB7:CB10)</f>
        <v>0</v>
      </c>
      <c r="CC11" s="86">
        <f t="shared" ref="CC11" si="10">SUM(CC7:CC10)</f>
        <v>0</v>
      </c>
      <c r="CD11" s="86">
        <f t="shared" ref="CD11" si="11">SUM(CD7:CD10)</f>
        <v>0</v>
      </c>
      <c r="CE11" s="86">
        <f t="shared" ref="CE11" si="12">SUM(CE7:CE10)</f>
        <v>0</v>
      </c>
      <c r="CF11" s="86">
        <f t="shared" ref="CF11" si="13">SUM(CF7:CF10)</f>
        <v>0</v>
      </c>
      <c r="CG11" s="86">
        <f t="shared" ref="CG11" si="14">SUM(CG7:CG10)</f>
        <v>0</v>
      </c>
      <c r="CH11" s="86">
        <f t="shared" ref="CH11" si="15">SUM(CH7:CH10)</f>
        <v>0</v>
      </c>
      <c r="CI11" s="86">
        <f t="shared" ref="CI11" si="16">SUM(CI7:CI10)</f>
        <v>0</v>
      </c>
      <c r="CJ11" s="86">
        <f t="shared" ref="CJ11" si="17">SUM(CJ7:CJ10)</f>
        <v>0</v>
      </c>
      <c r="CK11" s="86">
        <f t="shared" ref="CK11" si="18">SUM(CK7:CK10)</f>
        <v>0</v>
      </c>
      <c r="CL11" s="86">
        <f t="shared" ref="CL11" si="19">SUM(CL7:CL10)</f>
        <v>0</v>
      </c>
      <c r="CM11" s="86">
        <f t="shared" ref="CM11" si="20">SUM(CM7:CM10)</f>
        <v>0</v>
      </c>
      <c r="CN11" s="86">
        <f t="shared" ref="CN11" si="21">SUM(CN7:CN10)</f>
        <v>0</v>
      </c>
      <c r="CO11" s="86">
        <f t="shared" ref="CO11" si="22">SUM(CO7:CO10)</f>
        <v>0</v>
      </c>
      <c r="CP11" s="86">
        <f t="shared" ref="CP11:DM11" si="23">SUM(CP7:CP10)</f>
        <v>0</v>
      </c>
      <c r="CQ11" s="86">
        <f t="shared" si="23"/>
        <v>0</v>
      </c>
      <c r="CR11" s="86">
        <f t="shared" si="23"/>
        <v>0</v>
      </c>
      <c r="CS11" s="86">
        <f t="shared" si="23"/>
        <v>0</v>
      </c>
      <c r="CT11" s="86">
        <f t="shared" si="23"/>
        <v>0</v>
      </c>
      <c r="CU11" s="86">
        <f t="shared" si="23"/>
        <v>0</v>
      </c>
      <c r="CV11" s="86">
        <f t="shared" si="23"/>
        <v>0</v>
      </c>
      <c r="CW11" s="86">
        <f t="shared" si="23"/>
        <v>0</v>
      </c>
      <c r="CX11" s="86">
        <f t="shared" si="23"/>
        <v>0</v>
      </c>
      <c r="CY11" s="86">
        <f t="shared" si="23"/>
        <v>0</v>
      </c>
      <c r="CZ11" s="86">
        <f t="shared" si="23"/>
        <v>0</v>
      </c>
      <c r="DA11" s="86">
        <f t="shared" si="23"/>
        <v>0</v>
      </c>
      <c r="DB11" s="86">
        <f t="shared" si="23"/>
        <v>0</v>
      </c>
      <c r="DC11" s="86">
        <f t="shared" si="23"/>
        <v>0</v>
      </c>
      <c r="DD11" s="86">
        <f t="shared" si="23"/>
        <v>0</v>
      </c>
      <c r="DE11" s="86">
        <f t="shared" si="23"/>
        <v>0</v>
      </c>
      <c r="DF11" s="86">
        <f t="shared" si="23"/>
        <v>0</v>
      </c>
      <c r="DG11" s="86">
        <f t="shared" si="23"/>
        <v>0</v>
      </c>
      <c r="DH11" s="86">
        <f t="shared" si="23"/>
        <v>0</v>
      </c>
      <c r="DI11" s="86">
        <f t="shared" si="23"/>
        <v>0</v>
      </c>
      <c r="DJ11" s="86">
        <f t="shared" si="23"/>
        <v>0</v>
      </c>
      <c r="DK11" s="86">
        <f t="shared" si="23"/>
        <v>0</v>
      </c>
      <c r="DL11" s="86">
        <f t="shared" si="23"/>
        <v>0</v>
      </c>
      <c r="DM11" s="86">
        <f t="shared" si="23"/>
        <v>0</v>
      </c>
      <c r="DN11" s="76">
        <f t="shared" si="3"/>
        <v>467</v>
      </c>
      <c r="DO11" s="76">
        <f t="shared" si="4"/>
        <v>0</v>
      </c>
    </row>
    <row r="12" spans="1:119" ht="18.75" customHeight="1" thickBot="1" x14ac:dyDescent="0.3"/>
    <row r="13" spans="1:119" ht="18.75" customHeight="1" thickBot="1" x14ac:dyDescent="0.3">
      <c r="A13" s="88" t="str">
        <f>E7</f>
        <v>7 ELEVEN</v>
      </c>
      <c r="B13" s="89"/>
      <c r="C13" s="90"/>
      <c r="D13" s="91" t="s">
        <v>149</v>
      </c>
      <c r="E13" s="91" t="s">
        <v>150</v>
      </c>
      <c r="F13" s="92" t="s">
        <v>151</v>
      </c>
      <c r="G13" s="93"/>
      <c r="H13" s="94"/>
      <c r="I13" s="95"/>
      <c r="J13" s="96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441</v>
      </c>
      <c r="B14" s="104"/>
      <c r="C14" s="105"/>
      <c r="D14" s="106">
        <f>X11</f>
        <v>146.08928571428572</v>
      </c>
      <c r="E14" s="107"/>
      <c r="F14" t="str">
        <f>"In payment for 3 pieces of hall mark gift bag (Unrecorded for the month of July 2025) using housefund received on " &amp; TEXT(A7, "mmmm dd, yyyy") &amp; " with SI#1003537" &amp; " CPO#" &amp;B7</f>
        <v>In payment for 3 pieces of hall mark gift bag (Unrecorded for the month of July 2025) using housefund received on July 30, 2025 with SI#1003537 CPO#4151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442</v>
      </c>
      <c r="B15" s="104"/>
      <c r="C15" s="105"/>
      <c r="D15" s="106">
        <f>BZ11</f>
        <v>275.04464285714283</v>
      </c>
      <c r="E15" s="107"/>
      <c r="F15" t="s">
        <v>443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Q11</f>
        <v>50.035714285714278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July 30,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P11</f>
        <v>4.1696428571428568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M11</f>
        <v>467</v>
      </c>
      <c r="F18" s="111" t="str">
        <f>"Recording house fund expenses for replenishment on " &amp; TEXT(A7, "mmmm dd, yyyy")</f>
        <v>Recording house fund expenses for replenishment on July 30,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SUM(D14:D18)</f>
        <v>471.16964285714283</v>
      </c>
      <c r="E19" s="118">
        <f>SUM(E14:E18)</f>
        <v>471.16964285714283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July 30, 2025 with PCV#6721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0D09-E7AF-4067-9BAE-ED675084915A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>
        <v>6722</v>
      </c>
      <c r="D7" s="66" t="s">
        <v>422</v>
      </c>
      <c r="E7" s="67" t="s">
        <v>444</v>
      </c>
      <c r="F7" s="67" t="s">
        <v>435</v>
      </c>
      <c r="G7" s="67" t="s">
        <v>436</v>
      </c>
      <c r="H7" s="68" t="s">
        <v>445</v>
      </c>
      <c r="I7" s="69"/>
      <c r="J7" s="66" t="s">
        <v>335</v>
      </c>
      <c r="K7" s="70">
        <v>1</v>
      </c>
      <c r="L7" s="70">
        <v>159</v>
      </c>
      <c r="M7" s="71">
        <f t="shared" ref="M7" si="0">K7*L7</f>
        <v>159</v>
      </c>
      <c r="N7" s="66"/>
      <c r="O7" s="72" t="s">
        <v>148</v>
      </c>
      <c r="P7" s="73">
        <f t="shared" ref="P7" si="1">M7/1.12*0.01</f>
        <v>1.419642857142857</v>
      </c>
      <c r="Q7" s="74">
        <f t="shared" ref="Q7" si="2">M7/1.12*0.12</f>
        <v>17.035714285714281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143.38392857142858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159</v>
      </c>
      <c r="N8" s="86"/>
      <c r="O8" s="85" t="s">
        <v>148</v>
      </c>
      <c r="P8" s="86">
        <f t="shared" ref="P8:AU8" si="3">SUM(P7:P7)</f>
        <v>1.419642857142857</v>
      </c>
      <c r="Q8" s="86">
        <f t="shared" si="3"/>
        <v>17.035714285714281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143.38392857142858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159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7 ELLEVEN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442</v>
      </c>
      <c r="B11" s="104"/>
      <c r="C11" s="105"/>
      <c r="D11" s="106">
        <f>BZ8</f>
        <v>143.38392857142858</v>
      </c>
      <c r="E11" s="107"/>
      <c r="F11" t="str">
        <f>"In payment for 1 pax of employees staff meal for travel expense going to manila (Unrecorded for the month of July 2025) using housefund received on " &amp; TEXT(A7, "mmmm dd, yyyy") &amp; " with SI#100237538" &amp; " CPO#" &amp;B7</f>
        <v>In payment for 1 pax of employees staff meal for travel expense going to manila (Unrecorded for the month of July 2025) using housefund received on July 30, 2025 with SI#100237538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17.035714285714281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1.419642857142857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159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160.41964285714286</v>
      </c>
      <c r="E15" s="118">
        <f>SUM(E11:E14)</f>
        <v>160.41964285714286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PCV#6722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9E8F-C89C-4295-AC92-ED6E08528CF0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>
        <v>6723</v>
      </c>
      <c r="D7" s="66" t="s">
        <v>422</v>
      </c>
      <c r="E7" s="67" t="s">
        <v>446</v>
      </c>
      <c r="F7" s="67" t="s">
        <v>435</v>
      </c>
      <c r="G7" s="67" t="s">
        <v>447</v>
      </c>
      <c r="H7" s="68" t="s">
        <v>448</v>
      </c>
      <c r="I7" s="69"/>
      <c r="J7" s="66" t="s">
        <v>335</v>
      </c>
      <c r="K7" s="70">
        <v>1</v>
      </c>
      <c r="L7" s="70">
        <v>252</v>
      </c>
      <c r="M7" s="71">
        <f t="shared" ref="M7" si="0">K7*L7</f>
        <v>252</v>
      </c>
      <c r="N7" s="66"/>
      <c r="O7" s="72" t="s">
        <v>148</v>
      </c>
      <c r="P7" s="73">
        <f t="shared" ref="P7" si="1">M7/1.12*0.01</f>
        <v>2.2499999999999996</v>
      </c>
      <c r="Q7" s="74">
        <f t="shared" ref="Q7" si="2">M7/1.12*0.12</f>
        <v>26.999999999999996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227.25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252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252</v>
      </c>
      <c r="N8" s="86"/>
      <c r="O8" s="85" t="s">
        <v>148</v>
      </c>
      <c r="P8" s="86">
        <f t="shared" ref="P8:AU8" si="3">SUM(P7:P7)</f>
        <v>2.2499999999999996</v>
      </c>
      <c r="Q8" s="86">
        <f t="shared" si="3"/>
        <v>26.999999999999996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227.25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252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 STA LUCIA GRANDMALL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227.25</v>
      </c>
      <c r="E11" s="107"/>
      <c r="F11" t="str">
        <f>"In payment for 1 pax of employees staff meal for travel expense going to manila (Unrecorded for the month of August 2025) using housefund received on " &amp; TEXT(A7, "mmmm dd, yyyy") &amp; " with SI#100214228" &amp; " CPO#" &amp;B7</f>
        <v>In payment for 1 pax of employees staff meal for travel expense going to manila (Unrecorded for the month of August 2025) using housefund received on July 31, 2025 with SI#100214228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26.999999999999996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2.2499999999999996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252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254.25</v>
      </c>
      <c r="E15" s="118">
        <f>SUM(E11:E14)</f>
        <v>254.25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PCV#6723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A41-A549-4C07-B24E-A8678037F21A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>
        <v>6724</v>
      </c>
      <c r="D7" s="66" t="s">
        <v>422</v>
      </c>
      <c r="E7" s="67" t="s">
        <v>449</v>
      </c>
      <c r="F7" s="67" t="s">
        <v>450</v>
      </c>
      <c r="G7" s="67" t="s">
        <v>451</v>
      </c>
      <c r="H7" s="68" t="s">
        <v>452</v>
      </c>
      <c r="I7" s="69"/>
      <c r="J7" s="66" t="s">
        <v>335</v>
      </c>
      <c r="K7" s="70">
        <v>1</v>
      </c>
      <c r="L7" s="70">
        <v>160</v>
      </c>
      <c r="M7" s="71">
        <f t="shared" ref="M7" si="0">K7*L7</f>
        <v>160</v>
      </c>
      <c r="N7" s="66"/>
      <c r="O7" s="72" t="s">
        <v>148</v>
      </c>
      <c r="P7" s="73">
        <f t="shared" ref="P7" si="1">M7/1.12*0.01</f>
        <v>1.4285714285714284</v>
      </c>
      <c r="Q7" s="74">
        <f t="shared" ref="Q7" si="2">M7/1.12*0.12</f>
        <v>17.142857142857139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144.28571428571428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160</v>
      </c>
      <c r="N8" s="86"/>
      <c r="O8" s="85" t="s">
        <v>148</v>
      </c>
      <c r="P8" s="86">
        <f t="shared" ref="P8:AU8" si="3">SUM(P7:P7)</f>
        <v>1.4285714285714284</v>
      </c>
      <c r="Q8" s="86">
        <f t="shared" si="3"/>
        <v>17.142857142857139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144.28571428571428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160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RAZONS OF GUAGUA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144.28571428571428</v>
      </c>
      <c r="E11" s="107"/>
      <c r="F11" t="str">
        <f>"In payment for 4 pax of employees staff meal for travel expense going to manila (Unrecorded for the month of July 2025)using housefund received on " &amp; TEXT(A7, "mmmm dd, yyyy") &amp; " with SI#217917" &amp; " CPO#" &amp;B7</f>
        <v>In payment for 4 pax of employees staff meal for travel expense going to manila (Unrecorded for the month of July 2025)using housefund received on July 31, 2025 with SI#217917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17.142857142857139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1.4285714285714284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160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161.42857142857142</v>
      </c>
      <c r="E15" s="118">
        <f>SUM(E11:E14)</f>
        <v>161.42857142857142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PCV#6724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56A9-EDD3-471B-8139-0FD4C1FA1A45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45870</v>
      </c>
      <c r="B7" s="65">
        <v>4151</v>
      </c>
      <c r="C7" s="65">
        <v>6725</v>
      </c>
      <c r="D7" s="66" t="s">
        <v>422</v>
      </c>
      <c r="E7" s="67" t="s">
        <v>453</v>
      </c>
      <c r="F7" s="67"/>
      <c r="G7" s="67"/>
      <c r="H7" s="68" t="s">
        <v>454</v>
      </c>
      <c r="I7" s="69"/>
      <c r="J7" s="66" t="s">
        <v>335</v>
      </c>
      <c r="K7" s="70">
        <v>1</v>
      </c>
      <c r="L7" s="70">
        <v>570</v>
      </c>
      <c r="M7" s="71">
        <f t="shared" ref="M7" si="0">K7*L7</f>
        <v>570</v>
      </c>
      <c r="N7" s="66"/>
      <c r="O7" s="72" t="s">
        <v>148</v>
      </c>
      <c r="P7" s="73">
        <f t="shared" ref="P7" si="1">M7/1.12*0.01</f>
        <v>5.0892857142857144</v>
      </c>
      <c r="Q7" s="74">
        <f t="shared" ref="Q7" si="2">M7/1.12*0.12</f>
        <v>61.071428571428562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514.01785714285711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570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570</v>
      </c>
      <c r="N8" s="86"/>
      <c r="O8" s="85" t="s">
        <v>148</v>
      </c>
      <c r="P8" s="86">
        <f t="shared" ref="P8:AU8" si="3">SUM(P7:P7)</f>
        <v>5.0892857142857144</v>
      </c>
      <c r="Q8" s="86">
        <f t="shared" si="3"/>
        <v>61.071428571428562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514.01785714285711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570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FARINAS BEST ILOCOS EMPANADA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514.01785714285711</v>
      </c>
      <c r="E11" s="107"/>
      <c r="F11" t="str">
        <f>"In payment for 5 pax of employees staff meal for travel expense going to manila (Unrecorded for the month of August 2025) using housefund received on " &amp; TEXT(A7, "mmmm dd, yyyy") &amp; " with SI#1054" &amp; " CPO#" &amp;B7</f>
        <v>In payment for 5 pax of employees staff meal for travel expense going to manila (Unrecorded for the month of August 2025) using housefund received on August 01, 2025 with SI#1054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61.071428571428562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5.0892857142857144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570</v>
      </c>
      <c r="F14" s="111" t="str">
        <f>"Recording house fund expenses for replenishment on " &amp; TEXT(A7, "mmmm dd, yyyy")</f>
        <v>Recording house fund expenses for replenishment on August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575.08928571428567</v>
      </c>
      <c r="E15" s="118">
        <f>SUM(E11:E14)</f>
        <v>575.08928571428567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01, 2025 with PCV#6725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84FF-8935-4727-B070-F7E2AAB5D6F6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>
        <v>6726</v>
      </c>
      <c r="D7" s="66" t="s">
        <v>422</v>
      </c>
      <c r="E7" s="67" t="s">
        <v>455</v>
      </c>
      <c r="F7" s="67" t="s">
        <v>431</v>
      </c>
      <c r="G7" s="67" t="s">
        <v>456</v>
      </c>
      <c r="H7" s="68" t="s">
        <v>457</v>
      </c>
      <c r="I7" s="69"/>
      <c r="J7" s="66" t="s">
        <v>335</v>
      </c>
      <c r="K7" s="70">
        <v>1</v>
      </c>
      <c r="L7" s="70">
        <v>1040</v>
      </c>
      <c r="M7" s="71">
        <f t="shared" ref="M7" si="0">K7*L7</f>
        <v>1040</v>
      </c>
      <c r="N7" s="66"/>
      <c r="O7" s="72" t="s">
        <v>148</v>
      </c>
      <c r="P7" s="73">
        <f t="shared" ref="P7" si="1">M7/1.12*0.01</f>
        <v>9.2857142857142847</v>
      </c>
      <c r="Q7" s="74">
        <f t="shared" ref="Q7" si="2">M7/1.12*0.12</f>
        <v>111.4285714285714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937.85714285714278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1040</v>
      </c>
      <c r="N8" s="86"/>
      <c r="O8" s="85" t="s">
        <v>148</v>
      </c>
      <c r="P8" s="86">
        <f t="shared" ref="P8:AU8" si="3">SUM(P7:P7)</f>
        <v>9.2857142857142847</v>
      </c>
      <c r="Q8" s="86">
        <f t="shared" si="3"/>
        <v>111.4285714285714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937.85714285714278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1040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KNOXPORT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937.85714285714278</v>
      </c>
      <c r="E11" s="107"/>
      <c r="F11" t="str">
        <f>"In payment for 4 pax of employees staff meal for travel expense going to manila (Unrecorded for the month of July 2025) using housefund received on " &amp; TEXT(A7, "mmmm dd, yyyy") &amp; " with SI#2-217987" &amp; " CPO#" &amp;B7</f>
        <v>In payment for 4 pax of employees staff meal for travel expense going to manila (Unrecorded for the month of July 2025) using housefund received on July 30, 2025 with SI#2-217987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111.4285714285714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9.2857142857142847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1040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1049.2857142857142</v>
      </c>
      <c r="E15" s="118">
        <f>SUM(E11:E14)</f>
        <v>1049.2857142857142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PCV#6726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DB0E-0635-46AD-9C51-B80B9B1A730A}">
  <sheetPr>
    <tabColor theme="5" tint="0.39997558519241921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>
        <v>6727</v>
      </c>
      <c r="D7" s="66" t="s">
        <v>422</v>
      </c>
      <c r="E7" s="67" t="s">
        <v>458</v>
      </c>
      <c r="F7" s="67" t="s">
        <v>459</v>
      </c>
      <c r="G7" s="67" t="s">
        <v>460</v>
      </c>
      <c r="H7" s="68" t="s">
        <v>461</v>
      </c>
      <c r="I7" s="69"/>
      <c r="J7" s="66" t="s">
        <v>335</v>
      </c>
      <c r="K7" s="70">
        <v>1</v>
      </c>
      <c r="L7" s="70">
        <v>970</v>
      </c>
      <c r="M7" s="71">
        <f t="shared" ref="M7" si="0">K7*L7</f>
        <v>970</v>
      </c>
      <c r="N7" s="66"/>
      <c r="O7" s="72" t="s">
        <v>148</v>
      </c>
      <c r="P7" s="73">
        <f t="shared" ref="P7" si="1">M7/1.12*0.01</f>
        <v>8.6607142857142847</v>
      </c>
      <c r="Q7" s="74">
        <f t="shared" ref="Q7" si="2">M7/1.12*0.12</f>
        <v>103.9285714285714</v>
      </c>
      <c r="R7" s="75">
        <f t="shared" ref="R7" si="3">M7+P7-Q7</f>
        <v>874.73214285714289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970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970</v>
      </c>
      <c r="N8" s="86"/>
      <c r="O8" s="85" t="s">
        <v>148</v>
      </c>
      <c r="P8" s="86">
        <f t="shared" ref="P8:AU8" si="4">SUM(P7:P7)</f>
        <v>8.6607142857142847</v>
      </c>
      <c r="Q8" s="86">
        <f t="shared" si="4"/>
        <v>103.9285714285714</v>
      </c>
      <c r="R8" s="86">
        <f t="shared" si="4"/>
        <v>874.73214285714289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970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MACTAN CEBU THE BAKERY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R8</f>
        <v>874.73214285714289</v>
      </c>
      <c r="E11" s="107"/>
      <c r="F11" t="str">
        <f>"In payment for 3 pax of employees staff meal for travel expense going to manila (Unrecorded for the month of July 2025) using housefund received on " &amp; TEXT(A7, "mmmm dd, yyyy") &amp; " with SI#41597" &amp; " CPO#" &amp;B7</f>
        <v>In payment for 3 pax of employees staff meal for travel expense going to manila (Unrecorded for the month of July 2025) using housefund received on July 30, 2025 with SI#41597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103.9285714285714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8.6607142857142847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970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978.66071428571433</v>
      </c>
      <c r="E15" s="118">
        <f>SUM(E11:E14)</f>
        <v>978.66071428571433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PCV#6727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1CB0-7D32-4137-9D21-3A1366C2C4D9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>
        <v>6728</v>
      </c>
      <c r="D7" s="66" t="s">
        <v>422</v>
      </c>
      <c r="E7" s="67" t="s">
        <v>391</v>
      </c>
      <c r="F7" s="67"/>
      <c r="G7" s="67"/>
      <c r="H7" s="68" t="s">
        <v>462</v>
      </c>
      <c r="I7" s="69"/>
      <c r="J7" s="66" t="s">
        <v>335</v>
      </c>
      <c r="K7" s="70">
        <v>1</v>
      </c>
      <c r="L7" s="70">
        <v>2274</v>
      </c>
      <c r="M7" s="71">
        <f t="shared" ref="M7" si="0">K7*L7</f>
        <v>2274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2274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2274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2274</v>
      </c>
      <c r="N8" s="86"/>
      <c r="O8" s="85" t="s">
        <v>304</v>
      </c>
      <c r="P8" s="86">
        <f>SUM(P7:P7)</f>
        <v>0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2274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2274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2274</v>
      </c>
      <c r="E11" s="107"/>
      <c r="F11" t="str">
        <f>"In payment for 5 pax of employees staff meal for travel expense going to manila (Unrecorded for the month of July 2025) using housefund received on " &amp; TEXT(A7, "mmmm dd, yyyy") &amp; " with SI#A-86DUDRFW2FD5AV" &amp; " CPO#" &amp;B7</f>
        <v>In payment for 5 pax of employees staff meal for travel expense going to manila (Unrecorded for the month of July 2025) using housefund received on July 31, 2025 with SI#A-86DUDRFW2FD5AV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2274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2274</v>
      </c>
      <c r="E15" s="118">
        <f>SUM(E11:E14)</f>
        <v>2274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PCV#6728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9450-156C-4AD7-90F0-042F6CE86149}">
  <sheetPr>
    <tabColor theme="5" tint="0.39997558519241921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>
        <v>6729</v>
      </c>
      <c r="D7" s="66" t="s">
        <v>422</v>
      </c>
      <c r="E7" s="67" t="s">
        <v>391</v>
      </c>
      <c r="F7" s="67"/>
      <c r="G7" s="67"/>
      <c r="H7" s="68"/>
      <c r="I7" s="69"/>
      <c r="J7" s="66" t="s">
        <v>335</v>
      </c>
      <c r="K7" s="70">
        <v>1</v>
      </c>
      <c r="L7" s="70">
        <v>779</v>
      </c>
      <c r="M7" s="71">
        <f t="shared" ref="M7" si="0">K7*L7</f>
        <v>779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779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779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779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779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779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779</v>
      </c>
      <c r="E11" s="107"/>
      <c r="F11" t="str">
        <f>"In payment for 4 pax of employees staff meal for travel expense going to manila (Unrecorded for the month of August 2025) using housefund received on " &amp; TEXT(A7, "mmmm dd, yyyy") &amp; " with" &amp; " CPO#" &amp;B7</f>
        <v>In payment for 4 pax of employees staff meal for travel expense going to manila (Unrecorded for the month of August 2025) using housefund received on August 02, 2025 with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779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779</v>
      </c>
      <c r="E15" s="118">
        <f>SUM(E11:E14)</f>
        <v>779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PCV#6729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E780-0508-4DDE-B900-1A8677E7077D}">
  <dimension ref="A1"/>
  <sheetViews>
    <sheetView workbookViewId="0">
      <selection activeCell="I11" sqref="I11"/>
    </sheetView>
  </sheetViews>
  <sheetFormatPr defaultRowHeight="15" x14ac:dyDescent="0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13AC-8346-449A-8A89-FECC884AF8DE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4154</v>
      </c>
      <c r="C7" s="65">
        <v>6730</v>
      </c>
      <c r="D7" s="66" t="s">
        <v>463</v>
      </c>
      <c r="E7" s="67" t="s">
        <v>464</v>
      </c>
      <c r="F7" s="67" t="s">
        <v>424</v>
      </c>
      <c r="G7" s="67" t="s">
        <v>465</v>
      </c>
      <c r="H7" s="68" t="s">
        <v>466</v>
      </c>
      <c r="I7" s="69"/>
      <c r="J7" s="66" t="s">
        <v>467</v>
      </c>
      <c r="K7" s="70">
        <v>10</v>
      </c>
      <c r="L7" s="70">
        <v>296</v>
      </c>
      <c r="M7" s="71">
        <f t="shared" ref="M7" si="0">K7*L7</f>
        <v>2960</v>
      </c>
      <c r="N7" s="66"/>
      <c r="O7" s="72" t="s">
        <v>148</v>
      </c>
      <c r="P7" s="73">
        <f t="shared" ref="P7" si="1">M7/1.12*0.01</f>
        <v>26.428571428571427</v>
      </c>
      <c r="Q7" s="74">
        <f t="shared" ref="Q7" si="2">M7/1.12*0.12</f>
        <v>317.14285714285711</v>
      </c>
      <c r="R7" s="75">
        <f t="shared" ref="R7" si="3">M7+P7-Q7</f>
        <v>2669.2857142857147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2960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2960</v>
      </c>
      <c r="N8" s="86"/>
      <c r="O8" s="85" t="s">
        <v>148</v>
      </c>
      <c r="P8" s="86">
        <f t="shared" ref="P8:AU8" si="4">SUM(P7:P7)</f>
        <v>26.428571428571427</v>
      </c>
      <c r="Q8" s="86">
        <f t="shared" si="4"/>
        <v>317.14285714285711</v>
      </c>
      <c r="R8" s="86">
        <f t="shared" si="4"/>
        <v>2669.2857142857147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2960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SAVEMORE 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468</v>
      </c>
      <c r="B11" s="104"/>
      <c r="C11" s="105"/>
      <c r="D11" s="106">
        <f>R8</f>
        <v>2669.2857142857147</v>
      </c>
      <c r="E11" s="107"/>
      <c r="F11" t="str">
        <f>"In payment for 10 packs of squid rings using housefund received on " &amp; TEXT(A7, "mmmm dd, yyyy") &amp; " with SI#16-00048312 RR#3153" &amp; " CPO#" &amp;B7</f>
        <v>In payment for 10 packs of squid rings using housefund received on September 02, 2025 with SI#16-00048312 RR#3153 CPO#4154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317.14285714285711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26.428571428571427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2960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2986.4285714285716</v>
      </c>
      <c r="E15" s="118">
        <f>SUM(E11:E14)</f>
        <v>2986.4285714285716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PCV#6730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7ABD-A25E-4FCA-9D99-169F7BE46CC6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4146</v>
      </c>
      <c r="C7" s="65">
        <v>6731</v>
      </c>
      <c r="D7" s="66" t="s">
        <v>463</v>
      </c>
      <c r="E7" s="67" t="s">
        <v>469</v>
      </c>
      <c r="F7" s="67" t="s">
        <v>470</v>
      </c>
      <c r="G7" s="67" t="s">
        <v>471</v>
      </c>
      <c r="H7" s="68" t="s">
        <v>472</v>
      </c>
      <c r="I7" s="69"/>
      <c r="J7" s="66" t="s">
        <v>473</v>
      </c>
      <c r="K7" s="70">
        <v>12</v>
      </c>
      <c r="L7" s="70">
        <v>30</v>
      </c>
      <c r="M7" s="71">
        <f t="shared" ref="M7" si="0">K7*L7</f>
        <v>360</v>
      </c>
      <c r="N7" s="66"/>
      <c r="O7" s="72" t="s">
        <v>304</v>
      </c>
      <c r="P7" s="73">
        <f>M7*0.01</f>
        <v>3.6</v>
      </c>
      <c r="Q7" s="74"/>
      <c r="R7" s="75">
        <f t="shared" ref="R7" si="1">M7+P7-Q7</f>
        <v>363.6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360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360</v>
      </c>
      <c r="N8" s="86"/>
      <c r="O8" s="85" t="s">
        <v>304</v>
      </c>
      <c r="P8" s="86">
        <f>SUM(P7:P7)</f>
        <v>3.6</v>
      </c>
      <c r="Q8" s="86"/>
      <c r="R8" s="86">
        <f t="shared" ref="R8:AW8" si="2">SUM(R7:R7)</f>
        <v>363.6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360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LEONOR GAMBOA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363.6</v>
      </c>
      <c r="E11" s="107"/>
      <c r="F11" t="str">
        <f>"In payment for 12kg of watermelon using housefund received on " &amp; TEXT(A7, "mmmm dd, yyyy") &amp; " with SI#28076  RR#3087" &amp; " CPO#" &amp;B7</f>
        <v>In payment for 12kg of watermelon using housefund received on September 03, 2025 with SI#28076  RR#3087 CPO#4146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3.6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360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363.6</v>
      </c>
      <c r="E15" s="118">
        <f>SUM(E11:E14)</f>
        <v>363.6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PCV#6731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767C-52C8-45BF-BDB8-18ECFC2C37D9}">
  <sheetPr>
    <tabColor theme="9" tint="-0.249977111117893"/>
  </sheetPr>
  <dimension ref="A1:DO22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4146</v>
      </c>
      <c r="C7" s="65">
        <v>6732</v>
      </c>
      <c r="D7" s="66" t="s">
        <v>463</v>
      </c>
      <c r="E7" s="67" t="s">
        <v>469</v>
      </c>
      <c r="F7" s="67" t="s">
        <v>470</v>
      </c>
      <c r="G7" s="67" t="s">
        <v>471</v>
      </c>
      <c r="H7" s="68" t="s">
        <v>475</v>
      </c>
      <c r="I7" s="69" t="s">
        <v>476</v>
      </c>
      <c r="J7" s="66" t="s">
        <v>477</v>
      </c>
      <c r="K7" s="70">
        <v>6</v>
      </c>
      <c r="L7" s="70">
        <v>130</v>
      </c>
      <c r="M7" s="71">
        <f t="shared" ref="M7:M13" si="0">K7*L7</f>
        <v>780</v>
      </c>
      <c r="N7" s="66"/>
      <c r="O7" s="72" t="s">
        <v>304</v>
      </c>
      <c r="P7" s="73">
        <f>M7*0.01</f>
        <v>7.8</v>
      </c>
      <c r="Q7" s="74"/>
      <c r="R7" s="75">
        <f t="shared" ref="R7:R13" si="1">M7+P7-Q7</f>
        <v>787.8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780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473</v>
      </c>
      <c r="K8" s="70">
        <v>8</v>
      </c>
      <c r="L8" s="70">
        <v>30</v>
      </c>
      <c r="M8" s="71">
        <f t="shared" si="0"/>
        <v>240</v>
      </c>
      <c r="N8" s="66"/>
      <c r="O8" s="72" t="s">
        <v>304</v>
      </c>
      <c r="P8" s="73">
        <f t="shared" ref="P8:P13" si="2">M8*0.01</f>
        <v>2.4</v>
      </c>
      <c r="Q8" s="74"/>
      <c r="R8" s="75">
        <f t="shared" si="1"/>
        <v>242.4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4" si="3">SUM(Q8:DM8)-P8</f>
        <v>240</v>
      </c>
      <c r="DO8" s="76">
        <f t="shared" ref="DO8:DO14" si="4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478</v>
      </c>
      <c r="K9" s="70">
        <v>12</v>
      </c>
      <c r="L9" s="70">
        <v>38</v>
      </c>
      <c r="M9" s="71">
        <f t="shared" si="0"/>
        <v>456</v>
      </c>
      <c r="N9" s="66"/>
      <c r="O9" s="72" t="s">
        <v>304</v>
      </c>
      <c r="P9" s="73">
        <f t="shared" si="2"/>
        <v>4.5600000000000005</v>
      </c>
      <c r="Q9" s="74"/>
      <c r="R9" s="75">
        <f t="shared" si="1"/>
        <v>460.56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3"/>
        <v>456</v>
      </c>
      <c r="DO9" s="76">
        <f t="shared" si="4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479</v>
      </c>
      <c r="K10" s="70">
        <v>3</v>
      </c>
      <c r="L10" s="70">
        <v>60</v>
      </c>
      <c r="M10" s="71">
        <f t="shared" si="0"/>
        <v>180</v>
      </c>
      <c r="N10" s="66"/>
      <c r="O10" s="72" t="s">
        <v>304</v>
      </c>
      <c r="P10" s="73">
        <f t="shared" si="2"/>
        <v>1.8</v>
      </c>
      <c r="Q10" s="74"/>
      <c r="R10" s="75">
        <f t="shared" si="1"/>
        <v>181.8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3"/>
        <v>180</v>
      </c>
      <c r="DO10" s="76">
        <f t="shared" si="4"/>
        <v>0</v>
      </c>
    </row>
    <row r="11" spans="1:119" ht="18.75" customHeight="1" x14ac:dyDescent="0.25">
      <c r="A11" s="64"/>
      <c r="B11" s="65"/>
      <c r="C11" s="65"/>
      <c r="D11" s="66"/>
      <c r="E11" s="77"/>
      <c r="F11" s="78"/>
      <c r="G11" s="79"/>
      <c r="H11" s="68"/>
      <c r="I11" s="69"/>
      <c r="J11" s="66" t="s">
        <v>480</v>
      </c>
      <c r="K11" s="70">
        <v>2</v>
      </c>
      <c r="L11" s="70">
        <v>35</v>
      </c>
      <c r="M11" s="71">
        <f t="shared" si="0"/>
        <v>70</v>
      </c>
      <c r="N11" s="66"/>
      <c r="O11" s="72" t="s">
        <v>304</v>
      </c>
      <c r="P11" s="73">
        <f t="shared" si="2"/>
        <v>0.70000000000000007</v>
      </c>
      <c r="Q11" s="74"/>
      <c r="R11" s="75">
        <f t="shared" si="1"/>
        <v>70.7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/>
      <c r="DO11" s="76"/>
    </row>
    <row r="12" spans="1:119" ht="18.75" customHeight="1" x14ac:dyDescent="0.25">
      <c r="A12" s="64"/>
      <c r="B12" s="65"/>
      <c r="C12" s="65"/>
      <c r="D12" s="66"/>
      <c r="E12" s="77"/>
      <c r="F12" s="78"/>
      <c r="G12" s="79"/>
      <c r="H12" s="68"/>
      <c r="I12" s="69"/>
      <c r="J12" s="66" t="s">
        <v>481</v>
      </c>
      <c r="K12" s="70">
        <v>2</v>
      </c>
      <c r="L12" s="70">
        <v>75</v>
      </c>
      <c r="M12" s="71">
        <f t="shared" si="0"/>
        <v>150</v>
      </c>
      <c r="N12" s="66"/>
      <c r="O12" s="72" t="s">
        <v>304</v>
      </c>
      <c r="P12" s="73">
        <f t="shared" si="2"/>
        <v>1.5</v>
      </c>
      <c r="Q12" s="74"/>
      <c r="R12" s="75">
        <f t="shared" si="1"/>
        <v>151.5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/>
      <c r="DO12" s="76"/>
    </row>
    <row r="13" spans="1:119" ht="18.75" customHeight="1" x14ac:dyDescent="0.25">
      <c r="A13" s="64"/>
      <c r="B13" s="65"/>
      <c r="C13" s="65"/>
      <c r="D13" s="66"/>
      <c r="E13" s="67"/>
      <c r="F13" s="67"/>
      <c r="G13" s="67"/>
      <c r="H13" s="68"/>
      <c r="I13" s="69"/>
      <c r="J13" s="66" t="s">
        <v>482</v>
      </c>
      <c r="K13" s="70">
        <v>3</v>
      </c>
      <c r="L13" s="70">
        <v>170</v>
      </c>
      <c r="M13" s="71">
        <f t="shared" si="0"/>
        <v>510</v>
      </c>
      <c r="N13" s="66"/>
      <c r="O13" s="72" t="s">
        <v>304</v>
      </c>
      <c r="P13" s="73">
        <f t="shared" si="2"/>
        <v>5.1000000000000005</v>
      </c>
      <c r="Q13" s="74"/>
      <c r="R13" s="75">
        <f t="shared" si="1"/>
        <v>515.1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7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75"/>
      <c r="AQ13" s="66"/>
      <c r="AR13" s="66"/>
      <c r="AS13" s="66"/>
      <c r="AT13" s="75"/>
      <c r="AU13" s="66"/>
      <c r="AV13" s="66"/>
      <c r="AW13" s="66"/>
      <c r="AX13" s="66"/>
      <c r="AY13" s="66"/>
      <c r="AZ13" s="75"/>
      <c r="BA13" s="66"/>
      <c r="BB13" s="75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75"/>
      <c r="BV13" s="66"/>
      <c r="BW13" s="66"/>
      <c r="BX13" s="75"/>
      <c r="BY13" s="66"/>
      <c r="BZ13" s="75"/>
      <c r="CA13" s="66"/>
      <c r="CB13" s="75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75"/>
      <c r="CT13" s="66"/>
      <c r="CU13" s="66"/>
      <c r="CV13" s="66"/>
      <c r="CW13" s="66"/>
      <c r="CX13" s="66"/>
      <c r="CY13" s="75"/>
      <c r="CZ13" s="66"/>
      <c r="DA13" s="75"/>
      <c r="DB13" s="75"/>
      <c r="DC13" s="75"/>
      <c r="DD13" s="75"/>
      <c r="DE13" s="75"/>
      <c r="DF13" s="75"/>
      <c r="DG13" s="66"/>
      <c r="DH13" s="75"/>
      <c r="DI13" s="66"/>
      <c r="DJ13" s="66"/>
      <c r="DK13" s="66"/>
      <c r="DL13" s="66"/>
      <c r="DM13" s="66"/>
      <c r="DN13" s="76">
        <f t="shared" si="3"/>
        <v>510</v>
      </c>
      <c r="DO13" s="76">
        <f t="shared" si="4"/>
        <v>0</v>
      </c>
    </row>
    <row r="14" spans="1:119" s="87" customFormat="1" ht="18.75" customHeight="1" x14ac:dyDescent="0.25">
      <c r="A14" s="80"/>
      <c r="B14" s="81"/>
      <c r="C14" s="82"/>
      <c r="D14" s="83"/>
      <c r="E14" s="83"/>
      <c r="F14" s="83"/>
      <c r="G14" s="83"/>
      <c r="H14" s="84"/>
      <c r="I14" s="81"/>
      <c r="J14" s="83"/>
      <c r="K14" s="85"/>
      <c r="L14" s="85"/>
      <c r="M14" s="86">
        <f>SUM(M7:M13)</f>
        <v>2386</v>
      </c>
      <c r="N14" s="86"/>
      <c r="O14" s="85" t="s">
        <v>304</v>
      </c>
      <c r="P14" s="86">
        <f>SUM(P7:P13)</f>
        <v>23.86</v>
      </c>
      <c r="Q14" s="86"/>
      <c r="R14" s="86">
        <f t="shared" ref="R14:AW14" si="5">SUM(R7:R13)</f>
        <v>2409.86</v>
      </c>
      <c r="S14" s="86">
        <f t="shared" si="5"/>
        <v>0</v>
      </c>
      <c r="T14" s="86">
        <f t="shared" si="5"/>
        <v>0</v>
      </c>
      <c r="U14" s="86">
        <f t="shared" si="5"/>
        <v>0</v>
      </c>
      <c r="V14" s="86">
        <f t="shared" si="5"/>
        <v>0</v>
      </c>
      <c r="W14" s="86">
        <f t="shared" si="5"/>
        <v>0</v>
      </c>
      <c r="X14" s="86">
        <f t="shared" si="5"/>
        <v>0</v>
      </c>
      <c r="Y14" s="86">
        <f t="shared" si="5"/>
        <v>0</v>
      </c>
      <c r="Z14" s="86">
        <f t="shared" si="5"/>
        <v>0</v>
      </c>
      <c r="AA14" s="86">
        <f t="shared" si="5"/>
        <v>0</v>
      </c>
      <c r="AB14" s="86">
        <f t="shared" si="5"/>
        <v>0</v>
      </c>
      <c r="AC14" s="86">
        <f t="shared" si="5"/>
        <v>0</v>
      </c>
      <c r="AD14" s="86">
        <f t="shared" si="5"/>
        <v>0</v>
      </c>
      <c r="AE14" s="86">
        <f t="shared" si="5"/>
        <v>0</v>
      </c>
      <c r="AF14" s="86">
        <f t="shared" si="5"/>
        <v>0</v>
      </c>
      <c r="AG14" s="86">
        <f t="shared" si="5"/>
        <v>0</v>
      </c>
      <c r="AH14" s="86">
        <f t="shared" si="5"/>
        <v>0</v>
      </c>
      <c r="AI14" s="86">
        <f t="shared" si="5"/>
        <v>0</v>
      </c>
      <c r="AJ14" s="86">
        <f t="shared" si="5"/>
        <v>0</v>
      </c>
      <c r="AK14" s="86">
        <f t="shared" si="5"/>
        <v>0</v>
      </c>
      <c r="AL14" s="86">
        <f t="shared" si="5"/>
        <v>0</v>
      </c>
      <c r="AM14" s="86">
        <f t="shared" si="5"/>
        <v>0</v>
      </c>
      <c r="AN14" s="86">
        <f t="shared" si="5"/>
        <v>0</v>
      </c>
      <c r="AO14" s="86">
        <f t="shared" si="5"/>
        <v>0</v>
      </c>
      <c r="AP14" s="86">
        <f t="shared" si="5"/>
        <v>0</v>
      </c>
      <c r="AQ14" s="86">
        <f t="shared" si="5"/>
        <v>0</v>
      </c>
      <c r="AR14" s="86">
        <f t="shared" si="5"/>
        <v>0</v>
      </c>
      <c r="AS14" s="86">
        <f t="shared" si="5"/>
        <v>0</v>
      </c>
      <c r="AT14" s="86">
        <f t="shared" si="5"/>
        <v>0</v>
      </c>
      <c r="AU14" s="86">
        <f t="shared" si="5"/>
        <v>0</v>
      </c>
      <c r="AV14" s="86">
        <f t="shared" si="5"/>
        <v>0</v>
      </c>
      <c r="AW14" s="86">
        <f t="shared" si="5"/>
        <v>0</v>
      </c>
      <c r="AX14" s="86">
        <f t="shared" ref="AX14:CC14" si="6">SUM(AX7:AX13)</f>
        <v>0</v>
      </c>
      <c r="AY14" s="86">
        <f t="shared" si="6"/>
        <v>0</v>
      </c>
      <c r="AZ14" s="86">
        <f t="shared" si="6"/>
        <v>0</v>
      </c>
      <c r="BA14" s="86">
        <f t="shared" si="6"/>
        <v>0</v>
      </c>
      <c r="BB14" s="86">
        <f t="shared" si="6"/>
        <v>0</v>
      </c>
      <c r="BC14" s="86">
        <f t="shared" si="6"/>
        <v>0</v>
      </c>
      <c r="BD14" s="86">
        <f t="shared" si="6"/>
        <v>0</v>
      </c>
      <c r="BE14" s="86">
        <f t="shared" si="6"/>
        <v>0</v>
      </c>
      <c r="BF14" s="86">
        <f t="shared" si="6"/>
        <v>0</v>
      </c>
      <c r="BG14" s="86">
        <f t="shared" si="6"/>
        <v>0</v>
      </c>
      <c r="BH14" s="86">
        <f t="shared" si="6"/>
        <v>0</v>
      </c>
      <c r="BI14" s="86">
        <f t="shared" si="6"/>
        <v>0</v>
      </c>
      <c r="BJ14" s="86">
        <f t="shared" si="6"/>
        <v>0</v>
      </c>
      <c r="BK14" s="86">
        <f t="shared" si="6"/>
        <v>0</v>
      </c>
      <c r="BL14" s="86">
        <f t="shared" si="6"/>
        <v>0</v>
      </c>
      <c r="BM14" s="86">
        <f t="shared" si="6"/>
        <v>0</v>
      </c>
      <c r="BN14" s="86">
        <f t="shared" si="6"/>
        <v>0</v>
      </c>
      <c r="BO14" s="86">
        <f t="shared" si="6"/>
        <v>0</v>
      </c>
      <c r="BP14" s="86">
        <f t="shared" si="6"/>
        <v>0</v>
      </c>
      <c r="BQ14" s="86">
        <f t="shared" si="6"/>
        <v>0</v>
      </c>
      <c r="BR14" s="86">
        <f t="shared" si="6"/>
        <v>0</v>
      </c>
      <c r="BS14" s="86">
        <f t="shared" si="6"/>
        <v>0</v>
      </c>
      <c r="BT14" s="86">
        <f t="shared" si="6"/>
        <v>0</v>
      </c>
      <c r="BU14" s="86">
        <f t="shared" si="6"/>
        <v>0</v>
      </c>
      <c r="BV14" s="86">
        <f t="shared" si="6"/>
        <v>0</v>
      </c>
      <c r="BW14" s="86">
        <f t="shared" si="6"/>
        <v>0</v>
      </c>
      <c r="BX14" s="86">
        <f t="shared" si="6"/>
        <v>0</v>
      </c>
      <c r="BY14" s="86">
        <f t="shared" si="6"/>
        <v>0</v>
      </c>
      <c r="BZ14" s="86">
        <f t="shared" si="6"/>
        <v>0</v>
      </c>
      <c r="CA14" s="86">
        <f t="shared" si="6"/>
        <v>0</v>
      </c>
      <c r="CB14" s="86">
        <f t="shared" si="6"/>
        <v>0</v>
      </c>
      <c r="CC14" s="86">
        <f t="shared" si="6"/>
        <v>0</v>
      </c>
      <c r="CD14" s="86">
        <f t="shared" ref="CD14:DI14" si="7">SUM(CD7:CD13)</f>
        <v>0</v>
      </c>
      <c r="CE14" s="86">
        <f t="shared" si="7"/>
        <v>0</v>
      </c>
      <c r="CF14" s="86">
        <f t="shared" si="7"/>
        <v>0</v>
      </c>
      <c r="CG14" s="86">
        <f t="shared" si="7"/>
        <v>0</v>
      </c>
      <c r="CH14" s="86">
        <f t="shared" si="7"/>
        <v>0</v>
      </c>
      <c r="CI14" s="86">
        <f t="shared" si="7"/>
        <v>0</v>
      </c>
      <c r="CJ14" s="86">
        <f t="shared" si="7"/>
        <v>0</v>
      </c>
      <c r="CK14" s="86">
        <f t="shared" si="7"/>
        <v>0</v>
      </c>
      <c r="CL14" s="86">
        <f t="shared" si="7"/>
        <v>0</v>
      </c>
      <c r="CM14" s="86">
        <f t="shared" si="7"/>
        <v>0</v>
      </c>
      <c r="CN14" s="86">
        <f t="shared" si="7"/>
        <v>0</v>
      </c>
      <c r="CO14" s="86">
        <f t="shared" si="7"/>
        <v>0</v>
      </c>
      <c r="CP14" s="86">
        <f t="shared" si="7"/>
        <v>0</v>
      </c>
      <c r="CQ14" s="86">
        <f t="shared" si="7"/>
        <v>0</v>
      </c>
      <c r="CR14" s="86">
        <f t="shared" si="7"/>
        <v>0</v>
      </c>
      <c r="CS14" s="86">
        <f t="shared" si="7"/>
        <v>0</v>
      </c>
      <c r="CT14" s="86">
        <f t="shared" si="7"/>
        <v>0</v>
      </c>
      <c r="CU14" s="86">
        <f t="shared" si="7"/>
        <v>0</v>
      </c>
      <c r="CV14" s="86">
        <f t="shared" si="7"/>
        <v>0</v>
      </c>
      <c r="CW14" s="86">
        <f t="shared" si="7"/>
        <v>0</v>
      </c>
      <c r="CX14" s="86">
        <f t="shared" si="7"/>
        <v>0</v>
      </c>
      <c r="CY14" s="86">
        <f t="shared" si="7"/>
        <v>0</v>
      </c>
      <c r="CZ14" s="86">
        <f t="shared" si="7"/>
        <v>0</v>
      </c>
      <c r="DA14" s="86">
        <f t="shared" si="7"/>
        <v>0</v>
      </c>
      <c r="DB14" s="86">
        <f t="shared" si="7"/>
        <v>0</v>
      </c>
      <c r="DC14" s="86">
        <f t="shared" si="7"/>
        <v>0</v>
      </c>
      <c r="DD14" s="86">
        <f t="shared" si="7"/>
        <v>0</v>
      </c>
      <c r="DE14" s="86">
        <f t="shared" si="7"/>
        <v>0</v>
      </c>
      <c r="DF14" s="86">
        <f t="shared" si="7"/>
        <v>0</v>
      </c>
      <c r="DG14" s="86">
        <f t="shared" si="7"/>
        <v>0</v>
      </c>
      <c r="DH14" s="86">
        <f t="shared" si="7"/>
        <v>0</v>
      </c>
      <c r="DI14" s="86">
        <f t="shared" si="7"/>
        <v>0</v>
      </c>
      <c r="DJ14" s="86">
        <f t="shared" ref="DJ14:DM14" si="8">SUM(DJ7:DJ13)</f>
        <v>0</v>
      </c>
      <c r="DK14" s="86">
        <f t="shared" si="8"/>
        <v>0</v>
      </c>
      <c r="DL14" s="86">
        <f t="shared" si="8"/>
        <v>0</v>
      </c>
      <c r="DM14" s="86">
        <f t="shared" si="8"/>
        <v>0</v>
      </c>
      <c r="DN14" s="76">
        <f t="shared" si="3"/>
        <v>2386</v>
      </c>
      <c r="DO14" s="76">
        <f t="shared" si="4"/>
        <v>0</v>
      </c>
    </row>
    <row r="15" spans="1:119" ht="18.75" customHeight="1" thickBot="1" x14ac:dyDescent="0.3"/>
    <row r="16" spans="1:119" ht="18.75" customHeight="1" thickBot="1" x14ac:dyDescent="0.3">
      <c r="A16" s="88" t="str">
        <f>E7</f>
        <v>LEONOR GAMBOA</v>
      </c>
      <c r="B16" s="89"/>
      <c r="C16" s="90"/>
      <c r="D16" s="91" t="s">
        <v>149</v>
      </c>
      <c r="E16" s="91" t="s">
        <v>150</v>
      </c>
      <c r="F16" s="92" t="s">
        <v>151</v>
      </c>
      <c r="G16" s="93"/>
      <c r="H16" s="94"/>
      <c r="I16" s="95"/>
      <c r="J16" s="96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474</v>
      </c>
      <c r="B17" s="104"/>
      <c r="C17" s="105"/>
      <c r="D17" s="106">
        <f>R14</f>
        <v>2409.86</v>
      </c>
      <c r="E17" s="107"/>
      <c r="F17" t="str">
        <f>"In payment for inventory food for function (Unrecorded for the month of August 2025) using housefund received on " &amp; TEXT(A7, "mmmm dd, yyyy") &amp; " with SI#28074 RR#3106" &amp; " CPO#" &amp;B7</f>
        <v>In payment for inventory food for function (Unrecorded for the month of August 2025) using housefund received on August 30, 2025 with SI#28074 RR#3106 CPO#4146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152</v>
      </c>
      <c r="B18" s="104"/>
      <c r="C18" s="105"/>
      <c r="D18" s="106">
        <f>Q14</f>
        <v>0</v>
      </c>
      <c r="E18" s="107"/>
      <c r="F18" s="111" t="str">
        <f>"Recording input VAT for expenses and purchases made using house fund for " &amp; TEXT(A7, "mmmm dd, yyyy")</f>
        <v>Recording input VAT for expenses and purchases made using house fund for August 30,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12" t="s">
        <v>126</v>
      </c>
      <c r="B19" s="113"/>
      <c r="C19" s="114"/>
      <c r="D19" s="115"/>
      <c r="E19" s="107">
        <f>P14</f>
        <v>23.86</v>
      </c>
      <c r="F19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25">
      <c r="A20" s="103" t="s">
        <v>153</v>
      </c>
      <c r="B20" s="113"/>
      <c r="C20" s="114"/>
      <c r="D20" s="116"/>
      <c r="E20" s="117">
        <f>M14</f>
        <v>2386</v>
      </c>
      <c r="F20" s="111" t="str">
        <f>"Recording house fund expenses for replenishment on " &amp; TEXT(A7, "mmmm dd, yyyy")</f>
        <v>Recording house fund expenses for replenishment on August 30, 2025</v>
      </c>
      <c r="G20" s="111"/>
      <c r="H20" s="111"/>
      <c r="I20" s="111"/>
      <c r="J20" s="111"/>
      <c r="K20" s="111"/>
      <c r="L20" s="111"/>
      <c r="M20" s="99"/>
      <c r="N20" s="100"/>
      <c r="O20" s="101"/>
      <c r="P20" s="102"/>
    </row>
    <row r="21" spans="1:16" ht="18.75" customHeight="1" x14ac:dyDescent="0.4">
      <c r="A21" s="112"/>
      <c r="B21" s="113"/>
      <c r="C21" s="114"/>
      <c r="D21" s="118">
        <f>SUM(D17:D20)</f>
        <v>2409.86</v>
      </c>
      <c r="E21" s="118">
        <f>SUM(E17:E20)</f>
        <v>2409.86</v>
      </c>
      <c r="F21" s="107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  <row r="22" spans="1:16" ht="18.75" customHeight="1" x14ac:dyDescent="0.25">
      <c r="A22" s="121" t="s">
        <v>154</v>
      </c>
      <c r="B22" s="122" t="str">
        <f>"To record house fund expenses on " &amp; TEXT(A7, "mmmm dd, yyyy") &amp; " with PCV#" &amp; C7</f>
        <v>To record house fund expenses on August 30, 2025 with PCV#6732</v>
      </c>
      <c r="C22" s="123"/>
      <c r="D22" s="124"/>
      <c r="E22" s="124"/>
      <c r="F22" s="124"/>
      <c r="G22" s="107"/>
      <c r="H22" s="119"/>
      <c r="I22" s="120"/>
      <c r="J22" s="107"/>
      <c r="K22" s="97"/>
      <c r="L22" s="98"/>
      <c r="M22" s="99"/>
      <c r="N22" s="100"/>
      <c r="O22" s="101"/>
      <c r="P22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8E66-2F65-488D-B22F-FFD68A4BC887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4147</v>
      </c>
      <c r="C7" s="65">
        <v>6733</v>
      </c>
      <c r="D7" s="66" t="s">
        <v>483</v>
      </c>
      <c r="E7" s="67" t="s">
        <v>484</v>
      </c>
      <c r="F7" s="67"/>
      <c r="G7" s="67"/>
      <c r="H7" s="68"/>
      <c r="I7" s="69"/>
      <c r="J7" s="66" t="s">
        <v>485</v>
      </c>
      <c r="K7" s="70">
        <v>1</v>
      </c>
      <c r="L7" s="70">
        <v>1500</v>
      </c>
      <c r="M7" s="71">
        <f t="shared" ref="M7" si="0">K7*L7</f>
        <v>1500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>
        <f>M7+P7-Q7</f>
        <v>1500</v>
      </c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1500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1500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1500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NICOLE ANGEL VILLAMARZO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486</v>
      </c>
      <c r="B11" s="104"/>
      <c r="C11" s="105"/>
      <c r="D11" s="106">
        <f>AP8</f>
        <v>1500</v>
      </c>
      <c r="E11" s="107"/>
      <c r="F11" t="str">
        <f>"In payment for accoustic singer of Nicolle Angel Villamarzo for accoustic night (Unrecorded for the month of August 2025) using housefund received on " &amp; TEXT(A7, "mmmm dd, yyyy") &amp; " with SI#42" &amp; " CPO#" &amp;B7</f>
        <v>In payment for accoustic singer of Nicolle Angel Villamarzo for accoustic night (Unrecorded for the month of August 2025) using housefund received on August 30, 2025 with SI#42 CPO#4147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1500</v>
      </c>
      <c r="F14" s="111" t="str">
        <f>"Recording house fund expenses for replenishment on " &amp; TEXT(A7, "mmmm dd, yyyy")</f>
        <v>Recording house fund expenses for replenishment on August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1500</v>
      </c>
      <c r="E15" s="118">
        <f>SUM(E11:E14)</f>
        <v>1500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30, 2025 with PCV#6733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5DC9-C7F8-4834-8964-12FC4B1ED13F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6734</v>
      </c>
      <c r="D7" s="66" t="s">
        <v>463</v>
      </c>
      <c r="E7" s="67" t="s">
        <v>499</v>
      </c>
      <c r="F7" s="67"/>
      <c r="G7" s="67" t="s">
        <v>500</v>
      </c>
      <c r="H7" s="68" t="s">
        <v>501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ROBINSONS GALLERIA CEBU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parking fee during purchasing trip using housefund received on " &amp; TEXT(A7, "mmmm dd, yyyy") &amp; " with SI#1455858" &amp; " CPO#" &amp;B7</f>
        <v>In payment for parking fee during purchasing trip using housefund received on September 01, 2025 with SI#1455858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PCV#6734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79B4-BC87-4EF4-8FA8-22B6A38CEDBE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6735</v>
      </c>
      <c r="D7" s="66" t="s">
        <v>463</v>
      </c>
      <c r="E7" s="67" t="s">
        <v>502</v>
      </c>
      <c r="F7" s="67" t="s">
        <v>503</v>
      </c>
      <c r="G7" s="67" t="s">
        <v>504</v>
      </c>
      <c r="H7" s="68" t="s">
        <v>505</v>
      </c>
      <c r="I7" s="69"/>
      <c r="J7" s="66" t="s">
        <v>335</v>
      </c>
      <c r="K7" s="70">
        <v>1</v>
      </c>
      <c r="L7" s="70">
        <v>333</v>
      </c>
      <c r="M7" s="71">
        <f t="shared" ref="M7" si="0">K7*L7</f>
        <v>333</v>
      </c>
      <c r="N7" s="66"/>
      <c r="O7" s="72" t="s">
        <v>148</v>
      </c>
      <c r="P7" s="73">
        <f t="shared" ref="P7" si="1">M7/1.12*0.01</f>
        <v>2.9732142857142856</v>
      </c>
      <c r="Q7" s="74">
        <f t="shared" ref="Q7" si="2">M7/1.12*0.12</f>
        <v>35.678571428571423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300.29464285714283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333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333</v>
      </c>
      <c r="N8" s="86"/>
      <c r="O8" s="85" t="s">
        <v>148</v>
      </c>
      <c r="P8" s="86">
        <f t="shared" ref="P8:AU8" si="3">SUM(P7:P7)</f>
        <v>2.9732142857142856</v>
      </c>
      <c r="Q8" s="86">
        <f t="shared" si="3"/>
        <v>35.678571428571423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300.29464285714283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333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TIHIK CORPORATION</v>
      </c>
      <c r="B10" s="89"/>
      <c r="C10" s="90"/>
      <c r="D10" s="91" t="s">
        <v>149</v>
      </c>
      <c r="E10" s="91" t="s">
        <v>150</v>
      </c>
      <c r="F10" s="92" t="s">
        <v>506</v>
      </c>
      <c r="G10" s="93" t="s">
        <v>506</v>
      </c>
      <c r="H10" s="94" t="s">
        <v>506</v>
      </c>
      <c r="I10" s="95" t="s">
        <v>506</v>
      </c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418</v>
      </c>
      <c r="B11" s="104"/>
      <c r="C11" s="105"/>
      <c r="D11" s="106">
        <f>BZ8</f>
        <v>300.29464285714283</v>
      </c>
      <c r="E11" s="107"/>
      <c r="F11" t="str">
        <f>"In payment for 3 pax of employees staff meal during purchasing trip using housefund received on " &amp; TEXT(A7, "mmmm dd, yyyy") &amp; " with SI#CK3247" &amp; " CPO#" &amp;B7</f>
        <v>In payment for 3 pax of employees staff meal during purchasing trip using housefund received on September 01, 2025 with SI#CK3247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35.678571428571423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2.9732142857142856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333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335.97321428571428</v>
      </c>
      <c r="E15" s="118">
        <f>SUM(E11:E14)</f>
        <v>335.97321428571428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PCV#6735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7B8C-D64F-4036-A8BB-226B6BC8DF3D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6736</v>
      </c>
      <c r="D7" s="66" t="s">
        <v>463</v>
      </c>
      <c r="E7" s="67" t="s">
        <v>507</v>
      </c>
      <c r="F7" s="67"/>
      <c r="G7" s="67"/>
      <c r="H7" s="68"/>
      <c r="I7" s="69" t="s">
        <v>508</v>
      </c>
      <c r="J7" s="66" t="s">
        <v>509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304</v>
      </c>
      <c r="P7" s="73"/>
      <c r="Q7" s="74"/>
      <c r="R7" s="75">
        <f t="shared" ref="R7" si="1">M7+P7-Q7</f>
        <v>30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304</v>
      </c>
      <c r="P8" s="86"/>
      <c r="Q8" s="86"/>
      <c r="R8" s="86">
        <f t="shared" ref="R8:AW8" si="2">SUM(R7:R7)</f>
        <v>30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30</v>
      </c>
      <c r="E11" s="107"/>
      <c r="F11" t="str">
        <f>"In payment for 1 pack of lumpia wrapper using housefund received on " &amp; TEXT(A7, "mmmm dd, yyyy") &amp; " with RR#3477" &amp; " CPO#" &amp;B7</f>
        <v>In payment for 1 pack of lumpia wrapper using housefund received on September 01, 2025 with RR#3477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</v>
      </c>
      <c r="E15" s="118">
        <f>SUM(E11:E14)</f>
        <v>30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PCV#6736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D55B-BADB-4D6B-A64B-A899636FC695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6737</v>
      </c>
      <c r="D7" s="66" t="s">
        <v>463</v>
      </c>
      <c r="E7" s="67" t="s">
        <v>507</v>
      </c>
      <c r="F7" s="67"/>
      <c r="G7" s="67"/>
      <c r="H7" s="68"/>
      <c r="I7" s="69" t="s">
        <v>510</v>
      </c>
      <c r="J7" s="66" t="s">
        <v>509</v>
      </c>
      <c r="K7" s="70">
        <v>4</v>
      </c>
      <c r="L7" s="70">
        <v>30</v>
      </c>
      <c r="M7" s="71">
        <f t="shared" ref="M7" si="0">K7*L7</f>
        <v>120</v>
      </c>
      <c r="N7" s="66"/>
      <c r="O7" s="72" t="s">
        <v>304</v>
      </c>
      <c r="P7" s="73"/>
      <c r="Q7" s="74"/>
      <c r="R7" s="75">
        <f t="shared" ref="R7" si="1">M7+P7-Q7</f>
        <v>120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120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120</v>
      </c>
      <c r="N8" s="86"/>
      <c r="O8" s="85" t="s">
        <v>304</v>
      </c>
      <c r="P8" s="86"/>
      <c r="Q8" s="86"/>
      <c r="R8" s="86">
        <f t="shared" ref="R8:AW8" si="2">SUM(R7:R7)</f>
        <v>120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120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120</v>
      </c>
      <c r="E11" s="107"/>
      <c r="F11" t="str">
        <f>"In payment for 4 packs of lumpia wrapper using housefund received on " &amp; TEXT(A7, "mmmm dd, yyyy") &amp; " with RR#3478" &amp; " CPO#" &amp;B7</f>
        <v>In payment for 4 packs of lumpia wrapper using housefund received on September 01, 2025 with RR#3478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120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120</v>
      </c>
      <c r="E15" s="118">
        <f>SUM(E11:E14)</f>
        <v>120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PCV#6737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F04A-3B71-42F0-8EF4-BE6F9BED2F1D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45898</v>
      </c>
      <c r="B7" s="65">
        <v>4153</v>
      </c>
      <c r="C7" s="65">
        <v>6738</v>
      </c>
      <c r="D7" s="66" t="s">
        <v>463</v>
      </c>
      <c r="E7" s="67" t="s">
        <v>511</v>
      </c>
      <c r="F7" s="67"/>
      <c r="G7" s="67"/>
      <c r="H7" s="68"/>
      <c r="I7" s="69" t="s">
        <v>512</v>
      </c>
      <c r="J7" s="66" t="s">
        <v>513</v>
      </c>
      <c r="K7" s="70">
        <v>10</v>
      </c>
      <c r="L7" s="70">
        <v>45</v>
      </c>
      <c r="M7" s="71">
        <f t="shared" ref="M7" si="0">K7*L7</f>
        <v>450</v>
      </c>
      <c r="N7" s="66"/>
      <c r="O7" s="72" t="s">
        <v>304</v>
      </c>
      <c r="P7" s="73"/>
      <c r="Q7" s="74"/>
      <c r="R7" s="75">
        <f t="shared" ref="R7" si="1">M7+P7-Q7</f>
        <v>450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450</v>
      </c>
      <c r="N8" s="86"/>
      <c r="O8" s="85" t="s">
        <v>304</v>
      </c>
      <c r="P8" s="86"/>
      <c r="Q8" s="86"/>
      <c r="R8" s="86">
        <f t="shared" ref="R8:AW8" si="2">SUM(R7:R7)</f>
        <v>450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450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ANGEL BOTONG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450</v>
      </c>
      <c r="E11" s="107"/>
      <c r="F11" t="str">
        <f>"In payment for 10 pieces of buko (Unrecorded for the month of August 2025) using housefund received on " &amp; TEXT(A7, "mmmm dd, yyyy") &amp; " with RR#3479" &amp; " CPO#" &amp;B7</f>
        <v>In payment for 10 pieces of buko (Unrecorded for the month of August 2025) using housefund received on August 29, 2025 with RR#3479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450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450</v>
      </c>
      <c r="E15" s="118">
        <f>SUM(E11:E14)</f>
        <v>450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PCV#6738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99C9-C300-4052-8AAE-69F47094599A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6739</v>
      </c>
      <c r="D7" s="66" t="s">
        <v>463</v>
      </c>
      <c r="E7" s="67" t="s">
        <v>514</v>
      </c>
      <c r="F7" s="67" t="s">
        <v>515</v>
      </c>
      <c r="G7" s="67"/>
      <c r="H7" s="68" t="s">
        <v>517</v>
      </c>
      <c r="I7" s="69" t="s">
        <v>516</v>
      </c>
      <c r="J7" s="66" t="s">
        <v>513</v>
      </c>
      <c r="K7" s="70">
        <v>7</v>
      </c>
      <c r="L7" s="70">
        <v>50</v>
      </c>
      <c r="M7" s="71">
        <f t="shared" ref="M7" si="0">K7*L7</f>
        <v>350</v>
      </c>
      <c r="N7" s="66"/>
      <c r="O7" s="72" t="s">
        <v>304</v>
      </c>
      <c r="P7" s="73"/>
      <c r="Q7" s="74"/>
      <c r="R7" s="75">
        <f t="shared" ref="R7" si="1">M7+P7-Q7</f>
        <v>350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350</v>
      </c>
      <c r="N8" s="86"/>
      <c r="O8" s="85" t="s">
        <v>304</v>
      </c>
      <c r="P8" s="86"/>
      <c r="Q8" s="86"/>
      <c r="R8" s="86">
        <f t="shared" ref="R8:AW8" si="2">SUM(R7:R7)</f>
        <v>350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350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SAAC BUAYA 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350</v>
      </c>
      <c r="E11" s="107"/>
      <c r="F11" t="str">
        <f>"In payment for 7 pieces of buko using housefund received on " &amp; TEXT(A7, "mmmm dd, yyyy") &amp; " with SI#7064083 RR#3480" &amp; " CPO#" &amp;B7</f>
        <v>In payment for 7 pieces of buko using housefund received on September 01, 2025 with SI#7064083 RR#3480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350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350</v>
      </c>
      <c r="E15" s="118">
        <f>SUM(E11:E14)</f>
        <v>350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PCV#6739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0BDF-DE79-4A06-90C9-B58BAC87D3BD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6740</v>
      </c>
      <c r="D7" s="66" t="s">
        <v>463</v>
      </c>
      <c r="E7" s="67" t="s">
        <v>518</v>
      </c>
      <c r="F7" s="67" t="s">
        <v>519</v>
      </c>
      <c r="G7" s="67" t="s">
        <v>520</v>
      </c>
      <c r="H7" s="68" t="s">
        <v>521</v>
      </c>
      <c r="I7" s="69" t="s">
        <v>522</v>
      </c>
      <c r="J7" s="66" t="s">
        <v>523</v>
      </c>
      <c r="K7" s="70">
        <v>2</v>
      </c>
      <c r="L7" s="70">
        <v>149</v>
      </c>
      <c r="M7" s="71">
        <f t="shared" ref="M7" si="0">K7*L7</f>
        <v>298</v>
      </c>
      <c r="N7" s="66"/>
      <c r="O7" s="72" t="s">
        <v>148</v>
      </c>
      <c r="P7" s="73">
        <f t="shared" ref="P7" si="1">M7/1.12*0.01</f>
        <v>2.6607142857142856</v>
      </c>
      <c r="Q7" s="74">
        <f t="shared" ref="Q7" si="2">M7/1.12*0.12</f>
        <v>31.928571428571427</v>
      </c>
      <c r="R7" s="75">
        <f t="shared" ref="R7" si="3">M7+P7-Q7</f>
        <v>268.73214285714283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298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298</v>
      </c>
      <c r="N8" s="86"/>
      <c r="O8" s="85" t="s">
        <v>148</v>
      </c>
      <c r="P8" s="86">
        <f t="shared" ref="P8:AU8" si="4">SUM(P7:P7)</f>
        <v>2.6607142857142856</v>
      </c>
      <c r="Q8" s="86">
        <f t="shared" si="4"/>
        <v>31.928571428571427</v>
      </c>
      <c r="R8" s="86">
        <f t="shared" si="4"/>
        <v>268.73214285714283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298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ROBINSON SUPERMARKET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268.73214285714283</v>
      </c>
      <c r="E11" s="107"/>
      <c r="F11" t="str">
        <f>"In payment for 2 pieces of langka using housefund received on " &amp; TEXT(A7, "mmmm dd, yyyy") &amp; " with SI#34039 RR#3481" &amp; " CPO#" &amp;B7</f>
        <v>In payment for 2 pieces of langka using housefund received on September 01, 2025 with SI#34039 RR#3481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31.928571428571427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2.6607142857142856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298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300.66071428571428</v>
      </c>
      <c r="E15" s="118">
        <f>SUM(E11:E14)</f>
        <v>300.66071428571428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PCV#6740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B553-43AD-450B-9EC5-A53F86C12B4C}">
  <sheetPr>
    <tabColor theme="9" tint="-0.249977111117893"/>
  </sheetPr>
  <dimension ref="A1:DO19"/>
  <sheetViews>
    <sheetView topLeftCell="A2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6741</v>
      </c>
      <c r="D7" s="66" t="s">
        <v>463</v>
      </c>
      <c r="E7" s="67" t="s">
        <v>518</v>
      </c>
      <c r="F7" s="67" t="s">
        <v>519</v>
      </c>
      <c r="G7" s="67" t="s">
        <v>520</v>
      </c>
      <c r="H7" s="68" t="s">
        <v>524</v>
      </c>
      <c r="I7" s="69" t="s">
        <v>525</v>
      </c>
      <c r="J7" s="66" t="s">
        <v>526</v>
      </c>
      <c r="K7" s="70">
        <v>5</v>
      </c>
      <c r="L7" s="70">
        <v>96</v>
      </c>
      <c r="M7" s="71">
        <f t="shared" ref="M7:M10" si="0">K7*L7</f>
        <v>480</v>
      </c>
      <c r="N7" s="66"/>
      <c r="O7" s="72" t="s">
        <v>148</v>
      </c>
      <c r="P7" s="73">
        <f t="shared" ref="P7:P10" si="1">M7/1.12*0.01</f>
        <v>4.2857142857142856</v>
      </c>
      <c r="Q7" s="74">
        <f t="shared" ref="Q7:Q10" si="2">M7/1.12*0.12</f>
        <v>51.428571428571423</v>
      </c>
      <c r="R7" s="75">
        <f t="shared" ref="R7:R10" si="3">M7+P7-Q7</f>
        <v>432.85714285714283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480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527</v>
      </c>
      <c r="K8" s="70">
        <v>1</v>
      </c>
      <c r="L8" s="70">
        <v>85</v>
      </c>
      <c r="M8" s="71">
        <f t="shared" si="0"/>
        <v>85</v>
      </c>
      <c r="N8" s="66"/>
      <c r="O8" s="72" t="s">
        <v>148</v>
      </c>
      <c r="P8" s="73">
        <f t="shared" si="1"/>
        <v>0.7589285714285714</v>
      </c>
      <c r="Q8" s="74">
        <f t="shared" si="2"/>
        <v>9.1071428571428559</v>
      </c>
      <c r="R8" s="75">
        <f t="shared" si="3"/>
        <v>76.651785714285708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1" si="4">SUM(Q8:DM8)-P8</f>
        <v>85</v>
      </c>
      <c r="DO8" s="76">
        <f t="shared" ref="DO8:DO11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528</v>
      </c>
      <c r="K9" s="70">
        <v>9</v>
      </c>
      <c r="L9" s="70">
        <v>85</v>
      </c>
      <c r="M9" s="71">
        <f t="shared" si="0"/>
        <v>765</v>
      </c>
      <c r="N9" s="66"/>
      <c r="O9" s="72" t="s">
        <v>148</v>
      </c>
      <c r="P9" s="73">
        <f t="shared" si="1"/>
        <v>6.8303571428571423</v>
      </c>
      <c r="Q9" s="74">
        <f t="shared" si="2"/>
        <v>81.964285714285708</v>
      </c>
      <c r="R9" s="75">
        <f t="shared" si="3"/>
        <v>689.86607142857144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765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529</v>
      </c>
      <c r="K10" s="70">
        <v>3</v>
      </c>
      <c r="L10" s="70">
        <v>149</v>
      </c>
      <c r="M10" s="71">
        <f t="shared" si="0"/>
        <v>447</v>
      </c>
      <c r="N10" s="66"/>
      <c r="O10" s="72" t="s">
        <v>148</v>
      </c>
      <c r="P10" s="73">
        <f t="shared" si="1"/>
        <v>3.9910714285714284</v>
      </c>
      <c r="Q10" s="74">
        <f t="shared" si="2"/>
        <v>47.892857142857139</v>
      </c>
      <c r="R10" s="75">
        <f t="shared" si="3"/>
        <v>403.09821428571433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447</v>
      </c>
      <c r="DO10" s="76">
        <f t="shared" si="5"/>
        <v>0</v>
      </c>
    </row>
    <row r="11" spans="1:119" s="87" customFormat="1" ht="18.75" customHeight="1" x14ac:dyDescent="0.25">
      <c r="A11" s="80"/>
      <c r="B11" s="81"/>
      <c r="C11" s="82"/>
      <c r="D11" s="83"/>
      <c r="E11" s="83"/>
      <c r="F11" s="83"/>
      <c r="G11" s="83"/>
      <c r="H11" s="84"/>
      <c r="I11" s="81"/>
      <c r="J11" s="83"/>
      <c r="K11" s="85"/>
      <c r="L11" s="85"/>
      <c r="M11" s="86">
        <f>SUM(M7:M10)</f>
        <v>1777</v>
      </c>
      <c r="N11" s="86"/>
      <c r="O11" s="85" t="s">
        <v>148</v>
      </c>
      <c r="P11" s="86">
        <f t="shared" ref="P11:AU11" si="6">SUM(P7:P10)</f>
        <v>15.866071428571429</v>
      </c>
      <c r="Q11" s="86">
        <f t="shared" si="6"/>
        <v>190.39285714285714</v>
      </c>
      <c r="R11" s="86">
        <f t="shared" si="6"/>
        <v>1602.4732142857142</v>
      </c>
      <c r="S11" s="86">
        <f t="shared" si="6"/>
        <v>0</v>
      </c>
      <c r="T11" s="86">
        <f t="shared" si="6"/>
        <v>0</v>
      </c>
      <c r="U11" s="86">
        <f t="shared" si="6"/>
        <v>0</v>
      </c>
      <c r="V11" s="86">
        <f t="shared" si="6"/>
        <v>0</v>
      </c>
      <c r="W11" s="86">
        <f t="shared" si="6"/>
        <v>0</v>
      </c>
      <c r="X11" s="86">
        <f t="shared" si="6"/>
        <v>0</v>
      </c>
      <c r="Y11" s="86">
        <f t="shared" si="6"/>
        <v>0</v>
      </c>
      <c r="Z11" s="86">
        <f t="shared" si="6"/>
        <v>0</v>
      </c>
      <c r="AA11" s="86">
        <f t="shared" si="6"/>
        <v>0</v>
      </c>
      <c r="AB11" s="86">
        <f t="shared" si="6"/>
        <v>0</v>
      </c>
      <c r="AC11" s="86">
        <f t="shared" si="6"/>
        <v>0</v>
      </c>
      <c r="AD11" s="86">
        <f t="shared" si="6"/>
        <v>0</v>
      </c>
      <c r="AE11" s="86">
        <f t="shared" si="6"/>
        <v>0</v>
      </c>
      <c r="AF11" s="86">
        <f t="shared" si="6"/>
        <v>0</v>
      </c>
      <c r="AG11" s="86">
        <f t="shared" si="6"/>
        <v>0</v>
      </c>
      <c r="AH11" s="86">
        <f t="shared" si="6"/>
        <v>0</v>
      </c>
      <c r="AI11" s="86">
        <f t="shared" si="6"/>
        <v>0</v>
      </c>
      <c r="AJ11" s="86">
        <f t="shared" si="6"/>
        <v>0</v>
      </c>
      <c r="AK11" s="86">
        <f t="shared" si="6"/>
        <v>0</v>
      </c>
      <c r="AL11" s="86">
        <f t="shared" si="6"/>
        <v>0</v>
      </c>
      <c r="AM11" s="86">
        <f t="shared" si="6"/>
        <v>0</v>
      </c>
      <c r="AN11" s="86">
        <f t="shared" si="6"/>
        <v>0</v>
      </c>
      <c r="AO11" s="86">
        <f t="shared" si="6"/>
        <v>0</v>
      </c>
      <c r="AP11" s="86">
        <f t="shared" si="6"/>
        <v>0</v>
      </c>
      <c r="AQ11" s="86">
        <f t="shared" si="6"/>
        <v>0</v>
      </c>
      <c r="AR11" s="86">
        <f t="shared" si="6"/>
        <v>0</v>
      </c>
      <c r="AS11" s="86">
        <f t="shared" si="6"/>
        <v>0</v>
      </c>
      <c r="AT11" s="86">
        <f t="shared" si="6"/>
        <v>0</v>
      </c>
      <c r="AU11" s="86">
        <f t="shared" si="6"/>
        <v>0</v>
      </c>
      <c r="AV11" s="86">
        <f t="shared" ref="AV11:CA11" si="7">SUM(AV7:AV10)</f>
        <v>0</v>
      </c>
      <c r="AW11" s="86">
        <f t="shared" si="7"/>
        <v>0</v>
      </c>
      <c r="AX11" s="86">
        <f t="shared" si="7"/>
        <v>0</v>
      </c>
      <c r="AY11" s="86">
        <f t="shared" si="7"/>
        <v>0</v>
      </c>
      <c r="AZ11" s="86">
        <f t="shared" si="7"/>
        <v>0</v>
      </c>
      <c r="BA11" s="86">
        <f t="shared" si="7"/>
        <v>0</v>
      </c>
      <c r="BB11" s="86">
        <f t="shared" si="7"/>
        <v>0</v>
      </c>
      <c r="BC11" s="86">
        <f t="shared" si="7"/>
        <v>0</v>
      </c>
      <c r="BD11" s="86">
        <f t="shared" si="7"/>
        <v>0</v>
      </c>
      <c r="BE11" s="86">
        <f t="shared" si="7"/>
        <v>0</v>
      </c>
      <c r="BF11" s="86">
        <f t="shared" si="7"/>
        <v>0</v>
      </c>
      <c r="BG11" s="86">
        <f t="shared" si="7"/>
        <v>0</v>
      </c>
      <c r="BH11" s="86">
        <f t="shared" si="7"/>
        <v>0</v>
      </c>
      <c r="BI11" s="86">
        <f t="shared" si="7"/>
        <v>0</v>
      </c>
      <c r="BJ11" s="86">
        <f t="shared" si="7"/>
        <v>0</v>
      </c>
      <c r="BK11" s="86">
        <f t="shared" si="7"/>
        <v>0</v>
      </c>
      <c r="BL11" s="86">
        <f t="shared" si="7"/>
        <v>0</v>
      </c>
      <c r="BM11" s="86">
        <f t="shared" si="7"/>
        <v>0</v>
      </c>
      <c r="BN11" s="86">
        <f t="shared" si="7"/>
        <v>0</v>
      </c>
      <c r="BO11" s="86">
        <f t="shared" si="7"/>
        <v>0</v>
      </c>
      <c r="BP11" s="86">
        <f t="shared" si="7"/>
        <v>0</v>
      </c>
      <c r="BQ11" s="86">
        <f t="shared" si="7"/>
        <v>0</v>
      </c>
      <c r="BR11" s="86">
        <f t="shared" si="7"/>
        <v>0</v>
      </c>
      <c r="BS11" s="86">
        <f t="shared" si="7"/>
        <v>0</v>
      </c>
      <c r="BT11" s="86">
        <f t="shared" si="7"/>
        <v>0</v>
      </c>
      <c r="BU11" s="86">
        <f t="shared" si="7"/>
        <v>0</v>
      </c>
      <c r="BV11" s="86">
        <f t="shared" si="7"/>
        <v>0</v>
      </c>
      <c r="BW11" s="86">
        <f t="shared" si="7"/>
        <v>0</v>
      </c>
      <c r="BX11" s="86">
        <f t="shared" si="7"/>
        <v>0</v>
      </c>
      <c r="BY11" s="86">
        <f t="shared" si="7"/>
        <v>0</v>
      </c>
      <c r="BZ11" s="86">
        <f t="shared" si="7"/>
        <v>0</v>
      </c>
      <c r="CA11" s="86">
        <f t="shared" si="7"/>
        <v>0</v>
      </c>
      <c r="CB11" s="86">
        <f t="shared" ref="CB11:DG11" si="8">SUM(CB7:CB10)</f>
        <v>0</v>
      </c>
      <c r="CC11" s="86">
        <f t="shared" si="8"/>
        <v>0</v>
      </c>
      <c r="CD11" s="86">
        <f t="shared" si="8"/>
        <v>0</v>
      </c>
      <c r="CE11" s="86">
        <f t="shared" si="8"/>
        <v>0</v>
      </c>
      <c r="CF11" s="86">
        <f t="shared" si="8"/>
        <v>0</v>
      </c>
      <c r="CG11" s="86">
        <f t="shared" si="8"/>
        <v>0</v>
      </c>
      <c r="CH11" s="86">
        <f t="shared" si="8"/>
        <v>0</v>
      </c>
      <c r="CI11" s="86">
        <f t="shared" si="8"/>
        <v>0</v>
      </c>
      <c r="CJ11" s="86">
        <f t="shared" si="8"/>
        <v>0</v>
      </c>
      <c r="CK11" s="86">
        <f t="shared" si="8"/>
        <v>0</v>
      </c>
      <c r="CL11" s="86">
        <f t="shared" si="8"/>
        <v>0</v>
      </c>
      <c r="CM11" s="86">
        <f t="shared" si="8"/>
        <v>0</v>
      </c>
      <c r="CN11" s="86">
        <f t="shared" si="8"/>
        <v>0</v>
      </c>
      <c r="CO11" s="86">
        <f t="shared" si="8"/>
        <v>0</v>
      </c>
      <c r="CP11" s="86">
        <f t="shared" si="8"/>
        <v>0</v>
      </c>
      <c r="CQ11" s="86">
        <f t="shared" si="8"/>
        <v>0</v>
      </c>
      <c r="CR11" s="86">
        <f t="shared" si="8"/>
        <v>0</v>
      </c>
      <c r="CS11" s="86">
        <f t="shared" si="8"/>
        <v>0</v>
      </c>
      <c r="CT11" s="86">
        <f t="shared" si="8"/>
        <v>0</v>
      </c>
      <c r="CU11" s="86">
        <f t="shared" si="8"/>
        <v>0</v>
      </c>
      <c r="CV11" s="86">
        <f t="shared" si="8"/>
        <v>0</v>
      </c>
      <c r="CW11" s="86">
        <f t="shared" si="8"/>
        <v>0</v>
      </c>
      <c r="CX11" s="86">
        <f t="shared" si="8"/>
        <v>0</v>
      </c>
      <c r="CY11" s="86">
        <f t="shared" si="8"/>
        <v>0</v>
      </c>
      <c r="CZ11" s="86">
        <f t="shared" si="8"/>
        <v>0</v>
      </c>
      <c r="DA11" s="86">
        <f t="shared" si="8"/>
        <v>0</v>
      </c>
      <c r="DB11" s="86">
        <f t="shared" si="8"/>
        <v>0</v>
      </c>
      <c r="DC11" s="86">
        <f t="shared" si="8"/>
        <v>0</v>
      </c>
      <c r="DD11" s="86">
        <f t="shared" si="8"/>
        <v>0</v>
      </c>
      <c r="DE11" s="86">
        <f t="shared" si="8"/>
        <v>0</v>
      </c>
      <c r="DF11" s="86">
        <f t="shared" si="8"/>
        <v>0</v>
      </c>
      <c r="DG11" s="86">
        <f t="shared" si="8"/>
        <v>0</v>
      </c>
      <c r="DH11" s="86">
        <f t="shared" ref="DH11:DM11" si="9">SUM(DH7:DH10)</f>
        <v>0</v>
      </c>
      <c r="DI11" s="86">
        <f t="shared" si="9"/>
        <v>0</v>
      </c>
      <c r="DJ11" s="86">
        <f t="shared" si="9"/>
        <v>0</v>
      </c>
      <c r="DK11" s="86">
        <f t="shared" si="9"/>
        <v>0</v>
      </c>
      <c r="DL11" s="86">
        <f t="shared" si="9"/>
        <v>0</v>
      </c>
      <c r="DM11" s="86">
        <f t="shared" si="9"/>
        <v>0</v>
      </c>
      <c r="DN11" s="76">
        <f t="shared" si="4"/>
        <v>1777</v>
      </c>
      <c r="DO11" s="76">
        <f t="shared" si="5"/>
        <v>0</v>
      </c>
    </row>
    <row r="12" spans="1:119" ht="18.75" customHeight="1" thickBot="1" x14ac:dyDescent="0.3"/>
    <row r="13" spans="1:119" ht="18.75" customHeight="1" thickBot="1" x14ac:dyDescent="0.3">
      <c r="A13" s="88" t="str">
        <f>E7</f>
        <v>ROBINSON SUPERMARKET CORPORATION</v>
      </c>
      <c r="B13" s="89"/>
      <c r="C13" s="90"/>
      <c r="D13" s="91" t="s">
        <v>149</v>
      </c>
      <c r="E13" s="91" t="s">
        <v>150</v>
      </c>
      <c r="F13" s="92" t="s">
        <v>151</v>
      </c>
      <c r="G13" s="93"/>
      <c r="H13" s="94"/>
      <c r="I13" s="95"/>
      <c r="J13" s="96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474</v>
      </c>
      <c r="B14" s="104"/>
      <c r="C14" s="105"/>
      <c r="D14" s="106">
        <f>R11</f>
        <v>1602.4732142857142</v>
      </c>
      <c r="E14" s="107"/>
      <c r="F14" t="str">
        <f>"In payment for inventory food using housefund received on " &amp; TEXT(A7, "mmmm dd, yyyy") &amp; " with SI#34038 RR#3482" &amp; " CPO#" &amp;B7</f>
        <v>In payment for inventory food using housefund received on September 01, 2025 with SI#34038 RR#3482 CPO#4153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Q11</f>
        <v>190.39285714285714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P11</f>
        <v>15.866071428571429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M11</f>
        <v>1777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SUM(D14:D17)</f>
        <v>1792.8660714285713</v>
      </c>
      <c r="E18" s="118">
        <f>SUM(E14:E17)</f>
        <v>1792.8660714285713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PCV#6741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994-1CCD-4844-8EB0-E555D14F1211}">
  <sheetPr>
    <tabColor theme="9" tint="-0.249977111117893"/>
  </sheetPr>
  <dimension ref="A1:DO30"/>
  <sheetViews>
    <sheetView topLeftCell="A7" zoomScaleNormal="100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6742</v>
      </c>
      <c r="D7" s="66" t="s">
        <v>463</v>
      </c>
      <c r="E7" s="67" t="s">
        <v>530</v>
      </c>
      <c r="F7" s="67" t="s">
        <v>490</v>
      </c>
      <c r="G7" s="67" t="s">
        <v>531</v>
      </c>
      <c r="H7" s="68" t="s">
        <v>532</v>
      </c>
      <c r="I7" s="69" t="s">
        <v>533</v>
      </c>
      <c r="J7" s="66" t="s">
        <v>534</v>
      </c>
      <c r="K7" s="70">
        <v>5</v>
      </c>
      <c r="L7" s="70">
        <v>97.95</v>
      </c>
      <c r="M7" s="71">
        <f t="shared" ref="M7:M21" si="0">K7*L7</f>
        <v>489.75</v>
      </c>
      <c r="N7" s="66"/>
      <c r="O7" s="72" t="s">
        <v>148</v>
      </c>
      <c r="P7" s="73">
        <f t="shared" ref="P7:P21" si="1">M7/1.12*0.01</f>
        <v>4.3727678571428568</v>
      </c>
      <c r="Q7" s="74">
        <f t="shared" ref="Q7:Q21" si="2">M7/1.12*0.12</f>
        <v>52.473214285714278</v>
      </c>
      <c r="R7" s="75">
        <f t="shared" ref="R7:R21" si="3">M7+P7-Q7</f>
        <v>441.64955357142856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489.75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67"/>
      <c r="F8" s="67"/>
      <c r="G8" s="67"/>
      <c r="H8" s="68"/>
      <c r="I8" s="69"/>
      <c r="J8" s="66" t="s">
        <v>535</v>
      </c>
      <c r="K8" s="70">
        <v>4</v>
      </c>
      <c r="L8" s="70">
        <v>105</v>
      </c>
      <c r="M8" s="71">
        <f t="shared" si="0"/>
        <v>420</v>
      </c>
      <c r="N8" s="66"/>
      <c r="O8" s="72" t="s">
        <v>148</v>
      </c>
      <c r="P8" s="73">
        <f t="shared" si="1"/>
        <v>3.7499999999999996</v>
      </c>
      <c r="Q8" s="74">
        <f t="shared" si="2"/>
        <v>44.999999999999993</v>
      </c>
      <c r="R8" s="75">
        <f t="shared" si="3"/>
        <v>378.75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/>
      <c r="DO8" s="76"/>
    </row>
    <row r="9" spans="1:119" ht="18.75" customHeight="1" x14ac:dyDescent="0.25">
      <c r="A9" s="64"/>
      <c r="B9" s="65"/>
      <c r="C9" s="65"/>
      <c r="D9" s="66"/>
      <c r="E9" s="67"/>
      <c r="F9" s="67"/>
      <c r="G9" s="67"/>
      <c r="H9" s="68"/>
      <c r="I9" s="69"/>
      <c r="J9" s="66" t="s">
        <v>536</v>
      </c>
      <c r="K9" s="70">
        <v>5</v>
      </c>
      <c r="L9" s="70">
        <v>407</v>
      </c>
      <c r="M9" s="71">
        <f t="shared" si="0"/>
        <v>2035</v>
      </c>
      <c r="N9" s="66"/>
      <c r="O9" s="72" t="s">
        <v>148</v>
      </c>
      <c r="P9" s="73">
        <f t="shared" si="1"/>
        <v>18.169642857142858</v>
      </c>
      <c r="Q9" s="74">
        <f t="shared" si="2"/>
        <v>218.03571428571425</v>
      </c>
      <c r="R9" s="75">
        <f t="shared" si="3"/>
        <v>1835.1339285714284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/>
      <c r="DO9" s="76"/>
    </row>
    <row r="10" spans="1:119" ht="18.75" customHeight="1" x14ac:dyDescent="0.25">
      <c r="A10" s="64"/>
      <c r="B10" s="65"/>
      <c r="C10" s="65"/>
      <c r="D10" s="66"/>
      <c r="E10" s="67"/>
      <c r="F10" s="67"/>
      <c r="G10" s="67"/>
      <c r="H10" s="68"/>
      <c r="I10" s="69"/>
      <c r="J10" s="66" t="s">
        <v>537</v>
      </c>
      <c r="K10" s="70">
        <v>1</v>
      </c>
      <c r="L10" s="70">
        <v>86.5</v>
      </c>
      <c r="M10" s="71">
        <f t="shared" si="0"/>
        <v>86.5</v>
      </c>
      <c r="N10" s="66"/>
      <c r="O10" s="72" t="s">
        <v>148</v>
      </c>
      <c r="P10" s="73">
        <f t="shared" si="1"/>
        <v>0.77232142857142849</v>
      </c>
      <c r="Q10" s="74">
        <f t="shared" si="2"/>
        <v>9.2678571428571406</v>
      </c>
      <c r="R10" s="75">
        <f t="shared" si="3"/>
        <v>78.004464285714292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/>
      <c r="DO10" s="76"/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 t="s">
        <v>538</v>
      </c>
      <c r="K11" s="70">
        <v>8</v>
      </c>
      <c r="L11" s="70">
        <v>51.8</v>
      </c>
      <c r="M11" s="71">
        <f t="shared" si="0"/>
        <v>414.4</v>
      </c>
      <c r="N11" s="66"/>
      <c r="O11" s="72" t="s">
        <v>304</v>
      </c>
      <c r="P11" s="73">
        <f>M11*0.01</f>
        <v>4.1440000000000001</v>
      </c>
      <c r="Q11" s="74"/>
      <c r="R11" s="75">
        <f t="shared" si="3"/>
        <v>418.54399999999998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/>
      <c r="DO11" s="76"/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 t="s">
        <v>539</v>
      </c>
      <c r="K12" s="70">
        <v>4</v>
      </c>
      <c r="L12" s="70">
        <v>95.4</v>
      </c>
      <c r="M12" s="71">
        <f t="shared" si="0"/>
        <v>381.6</v>
      </c>
      <c r="N12" s="66"/>
      <c r="O12" s="72" t="s">
        <v>304</v>
      </c>
      <c r="P12" s="73">
        <f>M12*0.01</f>
        <v>3.8160000000000003</v>
      </c>
      <c r="Q12" s="74"/>
      <c r="R12" s="75">
        <f t="shared" si="3"/>
        <v>385.416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/>
      <c r="DO12" s="76"/>
    </row>
    <row r="13" spans="1:119" ht="18.75" customHeight="1" x14ac:dyDescent="0.25">
      <c r="A13" s="64"/>
      <c r="B13" s="65"/>
      <c r="C13" s="65"/>
      <c r="D13" s="66"/>
      <c r="E13" s="67"/>
      <c r="F13" s="67"/>
      <c r="G13" s="67"/>
      <c r="H13" s="68"/>
      <c r="I13" s="69"/>
      <c r="J13" s="66" t="s">
        <v>540</v>
      </c>
      <c r="K13" s="70">
        <v>15</v>
      </c>
      <c r="L13" s="70">
        <v>129</v>
      </c>
      <c r="M13" s="71">
        <f t="shared" si="0"/>
        <v>1935</v>
      </c>
      <c r="N13" s="66"/>
      <c r="O13" s="72" t="s">
        <v>148</v>
      </c>
      <c r="P13" s="73">
        <f t="shared" si="1"/>
        <v>17.276785714285715</v>
      </c>
      <c r="Q13" s="74">
        <f t="shared" si="2"/>
        <v>207.32142857142856</v>
      </c>
      <c r="R13" s="75">
        <f t="shared" si="3"/>
        <v>1744.9553571428573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7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75"/>
      <c r="AQ13" s="66"/>
      <c r="AR13" s="66"/>
      <c r="AS13" s="66"/>
      <c r="AT13" s="75"/>
      <c r="AU13" s="66"/>
      <c r="AV13" s="66"/>
      <c r="AW13" s="66"/>
      <c r="AX13" s="66"/>
      <c r="AY13" s="66"/>
      <c r="AZ13" s="75"/>
      <c r="BA13" s="66"/>
      <c r="BB13" s="75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75"/>
      <c r="BV13" s="66"/>
      <c r="BW13" s="66"/>
      <c r="BX13" s="75"/>
      <c r="BY13" s="66"/>
      <c r="BZ13" s="75"/>
      <c r="CA13" s="66"/>
      <c r="CB13" s="75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75"/>
      <c r="CT13" s="66"/>
      <c r="CU13" s="66"/>
      <c r="CV13" s="66"/>
      <c r="CW13" s="66"/>
      <c r="CX13" s="66"/>
      <c r="CY13" s="75"/>
      <c r="CZ13" s="66"/>
      <c r="DA13" s="75"/>
      <c r="DB13" s="75"/>
      <c r="DC13" s="75"/>
      <c r="DD13" s="75"/>
      <c r="DE13" s="75"/>
      <c r="DF13" s="75"/>
      <c r="DG13" s="66"/>
      <c r="DH13" s="75"/>
      <c r="DI13" s="66"/>
      <c r="DJ13" s="66"/>
      <c r="DK13" s="66"/>
      <c r="DL13" s="66"/>
      <c r="DM13" s="66"/>
      <c r="DN13" s="76"/>
      <c r="DO13" s="76"/>
    </row>
    <row r="14" spans="1:119" ht="18.75" customHeight="1" x14ac:dyDescent="0.25">
      <c r="A14" s="64"/>
      <c r="B14" s="65"/>
      <c r="C14" s="65"/>
      <c r="D14" s="66"/>
      <c r="E14" s="67"/>
      <c r="F14" s="67"/>
      <c r="G14" s="67"/>
      <c r="H14" s="68"/>
      <c r="I14" s="69"/>
      <c r="J14" s="66" t="s">
        <v>541</v>
      </c>
      <c r="K14" s="70">
        <v>1</v>
      </c>
      <c r="L14" s="70">
        <v>601.79999999999995</v>
      </c>
      <c r="M14" s="71">
        <f t="shared" si="0"/>
        <v>601.79999999999995</v>
      </c>
      <c r="N14" s="66"/>
      <c r="O14" s="72" t="s">
        <v>148</v>
      </c>
      <c r="P14" s="73">
        <f t="shared" si="1"/>
        <v>5.3732142857142842</v>
      </c>
      <c r="Q14" s="74">
        <f t="shared" si="2"/>
        <v>64.478571428571414</v>
      </c>
      <c r="R14" s="75">
        <f t="shared" si="3"/>
        <v>542.69464285714287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75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75"/>
      <c r="AQ14" s="66"/>
      <c r="AR14" s="66"/>
      <c r="AS14" s="66"/>
      <c r="AT14" s="75"/>
      <c r="AU14" s="66"/>
      <c r="AV14" s="66"/>
      <c r="AW14" s="66"/>
      <c r="AX14" s="66"/>
      <c r="AY14" s="66"/>
      <c r="AZ14" s="75"/>
      <c r="BA14" s="66"/>
      <c r="BB14" s="75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75"/>
      <c r="BV14" s="66"/>
      <c r="BW14" s="66"/>
      <c r="BX14" s="75"/>
      <c r="BY14" s="66"/>
      <c r="BZ14" s="75"/>
      <c r="CA14" s="66"/>
      <c r="CB14" s="75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75"/>
      <c r="CT14" s="66"/>
      <c r="CU14" s="66"/>
      <c r="CV14" s="66"/>
      <c r="CW14" s="66"/>
      <c r="CX14" s="66"/>
      <c r="CY14" s="75"/>
      <c r="CZ14" s="66"/>
      <c r="DA14" s="75"/>
      <c r="DB14" s="75"/>
      <c r="DC14" s="75"/>
      <c r="DD14" s="75"/>
      <c r="DE14" s="75"/>
      <c r="DF14" s="75"/>
      <c r="DG14" s="66"/>
      <c r="DH14" s="75"/>
      <c r="DI14" s="66"/>
      <c r="DJ14" s="66"/>
      <c r="DK14" s="66"/>
      <c r="DL14" s="66"/>
      <c r="DM14" s="66"/>
      <c r="DN14" s="76"/>
      <c r="DO14" s="76"/>
    </row>
    <row r="15" spans="1:119" ht="18.75" customHeight="1" x14ac:dyDescent="0.25">
      <c r="A15" s="64"/>
      <c r="B15" s="65"/>
      <c r="C15" s="65"/>
      <c r="D15" s="66"/>
      <c r="E15" s="67"/>
      <c r="F15" s="67"/>
      <c r="G15" s="67"/>
      <c r="H15" s="68"/>
      <c r="I15" s="69"/>
      <c r="J15" s="66" t="s">
        <v>542</v>
      </c>
      <c r="K15" s="70">
        <v>11</v>
      </c>
      <c r="L15" s="70">
        <v>32</v>
      </c>
      <c r="M15" s="71">
        <f t="shared" si="0"/>
        <v>352</v>
      </c>
      <c r="N15" s="66"/>
      <c r="O15" s="72" t="s">
        <v>148</v>
      </c>
      <c r="P15" s="73">
        <f t="shared" si="1"/>
        <v>3.1428571428571428</v>
      </c>
      <c r="Q15" s="74">
        <f t="shared" si="2"/>
        <v>37.714285714285715</v>
      </c>
      <c r="R15" s="75">
        <f t="shared" si="3"/>
        <v>317.42857142857144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75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75"/>
      <c r="AQ15" s="66"/>
      <c r="AR15" s="66"/>
      <c r="AS15" s="66"/>
      <c r="AT15" s="75"/>
      <c r="AU15" s="66"/>
      <c r="AV15" s="66"/>
      <c r="AW15" s="66"/>
      <c r="AX15" s="66"/>
      <c r="AY15" s="66"/>
      <c r="AZ15" s="75"/>
      <c r="BA15" s="66"/>
      <c r="BB15" s="75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75"/>
      <c r="BV15" s="66"/>
      <c r="BW15" s="66"/>
      <c r="BX15" s="75"/>
      <c r="BY15" s="66"/>
      <c r="BZ15" s="75"/>
      <c r="CA15" s="66"/>
      <c r="CB15" s="75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75"/>
      <c r="CT15" s="66"/>
      <c r="CU15" s="66"/>
      <c r="CV15" s="66"/>
      <c r="CW15" s="66"/>
      <c r="CX15" s="66"/>
      <c r="CY15" s="75"/>
      <c r="CZ15" s="66"/>
      <c r="DA15" s="75"/>
      <c r="DB15" s="75"/>
      <c r="DC15" s="75"/>
      <c r="DD15" s="75"/>
      <c r="DE15" s="75"/>
      <c r="DF15" s="75"/>
      <c r="DG15" s="66"/>
      <c r="DH15" s="75"/>
      <c r="DI15" s="66"/>
      <c r="DJ15" s="66"/>
      <c r="DK15" s="66"/>
      <c r="DL15" s="66"/>
      <c r="DM15" s="66"/>
      <c r="DN15" s="76"/>
      <c r="DO15" s="76"/>
    </row>
    <row r="16" spans="1:119" ht="18.75" customHeight="1" x14ac:dyDescent="0.25">
      <c r="A16" s="64"/>
      <c r="B16" s="65"/>
      <c r="C16" s="65"/>
      <c r="D16" s="66"/>
      <c r="E16" s="67"/>
      <c r="F16" s="67"/>
      <c r="G16" s="67"/>
      <c r="H16" s="68"/>
      <c r="I16" s="69"/>
      <c r="J16" s="66" t="s">
        <v>543</v>
      </c>
      <c r="K16" s="70">
        <v>20</v>
      </c>
      <c r="L16" s="70">
        <v>39.049999999999997</v>
      </c>
      <c r="M16" s="71">
        <f t="shared" si="0"/>
        <v>781</v>
      </c>
      <c r="N16" s="66"/>
      <c r="O16" s="72" t="s">
        <v>148</v>
      </c>
      <c r="P16" s="73">
        <f t="shared" si="1"/>
        <v>6.9732142857142856</v>
      </c>
      <c r="Q16" s="74">
        <f t="shared" si="2"/>
        <v>83.678571428571431</v>
      </c>
      <c r="R16" s="75">
        <f t="shared" si="3"/>
        <v>704.29464285714289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75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75"/>
      <c r="AQ16" s="66"/>
      <c r="AR16" s="66"/>
      <c r="AS16" s="66"/>
      <c r="AT16" s="75"/>
      <c r="AU16" s="66"/>
      <c r="AV16" s="66"/>
      <c r="AW16" s="66"/>
      <c r="AX16" s="66"/>
      <c r="AY16" s="66"/>
      <c r="AZ16" s="75"/>
      <c r="BA16" s="66"/>
      <c r="BB16" s="75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75"/>
      <c r="BV16" s="66"/>
      <c r="BW16" s="66"/>
      <c r="BX16" s="75"/>
      <c r="BY16" s="66"/>
      <c r="BZ16" s="75"/>
      <c r="CA16" s="66"/>
      <c r="CB16" s="75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75"/>
      <c r="CT16" s="66"/>
      <c r="CU16" s="66"/>
      <c r="CV16" s="66"/>
      <c r="CW16" s="66"/>
      <c r="CX16" s="66"/>
      <c r="CY16" s="75"/>
      <c r="CZ16" s="66"/>
      <c r="DA16" s="75"/>
      <c r="DB16" s="75"/>
      <c r="DC16" s="75"/>
      <c r="DD16" s="75"/>
      <c r="DE16" s="75"/>
      <c r="DF16" s="75"/>
      <c r="DG16" s="66"/>
      <c r="DH16" s="75"/>
      <c r="DI16" s="66"/>
      <c r="DJ16" s="66"/>
      <c r="DK16" s="66"/>
      <c r="DL16" s="66"/>
      <c r="DM16" s="66"/>
      <c r="DN16" s="76"/>
      <c r="DO16" s="76"/>
    </row>
    <row r="17" spans="1:119" ht="18.75" customHeight="1" x14ac:dyDescent="0.25">
      <c r="A17" s="64"/>
      <c r="B17" s="65"/>
      <c r="C17" s="65"/>
      <c r="D17" s="66"/>
      <c r="E17" s="67"/>
      <c r="F17" s="67"/>
      <c r="G17" s="67"/>
      <c r="H17" s="68"/>
      <c r="I17" s="69"/>
      <c r="J17" s="66" t="s">
        <v>544</v>
      </c>
      <c r="K17" s="70">
        <v>11</v>
      </c>
      <c r="L17" s="70">
        <v>36.5</v>
      </c>
      <c r="M17" s="71">
        <f t="shared" si="0"/>
        <v>401.5</v>
      </c>
      <c r="N17" s="66"/>
      <c r="O17" s="72" t="s">
        <v>148</v>
      </c>
      <c r="P17" s="73">
        <f t="shared" si="1"/>
        <v>3.5848214285714284</v>
      </c>
      <c r="Q17" s="74">
        <f t="shared" si="2"/>
        <v>43.017857142857139</v>
      </c>
      <c r="R17" s="75">
        <f t="shared" si="3"/>
        <v>362.06696428571433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75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75"/>
      <c r="AQ17" s="66"/>
      <c r="AR17" s="66"/>
      <c r="AS17" s="66"/>
      <c r="AT17" s="75"/>
      <c r="AU17" s="66"/>
      <c r="AV17" s="66"/>
      <c r="AW17" s="66"/>
      <c r="AX17" s="66"/>
      <c r="AY17" s="66"/>
      <c r="AZ17" s="75"/>
      <c r="BA17" s="66"/>
      <c r="BB17" s="75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75"/>
      <c r="BV17" s="66"/>
      <c r="BW17" s="66"/>
      <c r="BX17" s="75"/>
      <c r="BY17" s="66"/>
      <c r="BZ17" s="75"/>
      <c r="CA17" s="66"/>
      <c r="CB17" s="75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75"/>
      <c r="CT17" s="66"/>
      <c r="CU17" s="66"/>
      <c r="CV17" s="66"/>
      <c r="CW17" s="66"/>
      <c r="CX17" s="66"/>
      <c r="CY17" s="75"/>
      <c r="CZ17" s="66"/>
      <c r="DA17" s="75"/>
      <c r="DB17" s="75"/>
      <c r="DC17" s="75"/>
      <c r="DD17" s="75"/>
      <c r="DE17" s="75"/>
      <c r="DF17" s="75"/>
      <c r="DG17" s="66"/>
      <c r="DH17" s="75"/>
      <c r="DI17" s="66"/>
      <c r="DJ17" s="66"/>
      <c r="DK17" s="66"/>
      <c r="DL17" s="66"/>
      <c r="DM17" s="66"/>
      <c r="DN17" s="76"/>
      <c r="DO17" s="76"/>
    </row>
    <row r="18" spans="1:119" ht="18.75" customHeight="1" x14ac:dyDescent="0.25">
      <c r="A18" s="64"/>
      <c r="B18" s="65"/>
      <c r="C18" s="65"/>
      <c r="D18" s="66"/>
      <c r="E18" s="67"/>
      <c r="F18" s="67"/>
      <c r="G18" s="67"/>
      <c r="H18" s="68"/>
      <c r="I18" s="69"/>
      <c r="J18" s="66" t="s">
        <v>545</v>
      </c>
      <c r="K18" s="70">
        <v>12</v>
      </c>
      <c r="L18" s="70">
        <v>19.5</v>
      </c>
      <c r="M18" s="71">
        <f t="shared" si="0"/>
        <v>234</v>
      </c>
      <c r="N18" s="66"/>
      <c r="O18" s="72" t="s">
        <v>148</v>
      </c>
      <c r="P18" s="73">
        <f t="shared" si="1"/>
        <v>2.0892857142857144</v>
      </c>
      <c r="Q18" s="74">
        <f t="shared" si="2"/>
        <v>25.071428571428569</v>
      </c>
      <c r="R18" s="75">
        <f t="shared" si="3"/>
        <v>211.01785714285717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75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75"/>
      <c r="AQ18" s="66"/>
      <c r="AR18" s="66"/>
      <c r="AS18" s="66"/>
      <c r="AT18" s="75"/>
      <c r="AU18" s="66"/>
      <c r="AV18" s="66"/>
      <c r="AW18" s="66"/>
      <c r="AX18" s="66"/>
      <c r="AY18" s="66"/>
      <c r="AZ18" s="75"/>
      <c r="BA18" s="66"/>
      <c r="BB18" s="75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75"/>
      <c r="BV18" s="66"/>
      <c r="BW18" s="66"/>
      <c r="BX18" s="75"/>
      <c r="BY18" s="66"/>
      <c r="BZ18" s="75"/>
      <c r="CA18" s="66"/>
      <c r="CB18" s="75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75"/>
      <c r="CT18" s="66"/>
      <c r="CU18" s="66"/>
      <c r="CV18" s="66"/>
      <c r="CW18" s="66"/>
      <c r="CX18" s="66"/>
      <c r="CY18" s="75"/>
      <c r="CZ18" s="66"/>
      <c r="DA18" s="75"/>
      <c r="DB18" s="75"/>
      <c r="DC18" s="75"/>
      <c r="DD18" s="75"/>
      <c r="DE18" s="75"/>
      <c r="DF18" s="75"/>
      <c r="DG18" s="66"/>
      <c r="DH18" s="75"/>
      <c r="DI18" s="66"/>
      <c r="DJ18" s="66"/>
      <c r="DK18" s="66"/>
      <c r="DL18" s="66"/>
      <c r="DM18" s="66"/>
      <c r="DN18" s="76"/>
      <c r="DO18" s="76"/>
    </row>
    <row r="19" spans="1:119" ht="18.75" customHeight="1" x14ac:dyDescent="0.25">
      <c r="A19" s="64"/>
      <c r="B19" s="65"/>
      <c r="C19" s="65"/>
      <c r="D19" s="66"/>
      <c r="E19" s="67"/>
      <c r="F19" s="67"/>
      <c r="G19" s="67"/>
      <c r="H19" s="68"/>
      <c r="I19" s="69"/>
      <c r="J19" s="66" t="s">
        <v>546</v>
      </c>
      <c r="K19" s="70">
        <v>14</v>
      </c>
      <c r="L19" s="70">
        <v>65.75</v>
      </c>
      <c r="M19" s="71">
        <f t="shared" si="0"/>
        <v>920.5</v>
      </c>
      <c r="N19" s="66"/>
      <c r="O19" s="72" t="s">
        <v>148</v>
      </c>
      <c r="P19" s="73">
        <f t="shared" si="1"/>
        <v>8.2187499999999982</v>
      </c>
      <c r="Q19" s="74">
        <f t="shared" si="2"/>
        <v>98.624999999999986</v>
      </c>
      <c r="R19" s="75">
        <f t="shared" si="3"/>
        <v>830.09375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75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75"/>
      <c r="AQ19" s="66"/>
      <c r="AR19" s="66"/>
      <c r="AS19" s="66"/>
      <c r="AT19" s="75"/>
      <c r="AU19" s="66"/>
      <c r="AV19" s="66"/>
      <c r="AW19" s="66"/>
      <c r="AX19" s="66"/>
      <c r="AY19" s="66"/>
      <c r="AZ19" s="75"/>
      <c r="BA19" s="66"/>
      <c r="BB19" s="75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75"/>
      <c r="BV19" s="66"/>
      <c r="BW19" s="66"/>
      <c r="BX19" s="75"/>
      <c r="BY19" s="66"/>
      <c r="BZ19" s="75"/>
      <c r="CA19" s="66"/>
      <c r="CB19" s="75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75"/>
      <c r="CT19" s="66"/>
      <c r="CU19" s="66"/>
      <c r="CV19" s="66"/>
      <c r="CW19" s="66"/>
      <c r="CX19" s="66"/>
      <c r="CY19" s="75"/>
      <c r="CZ19" s="66"/>
      <c r="DA19" s="75"/>
      <c r="DB19" s="75"/>
      <c r="DC19" s="75"/>
      <c r="DD19" s="75"/>
      <c r="DE19" s="75"/>
      <c r="DF19" s="75"/>
      <c r="DG19" s="66"/>
      <c r="DH19" s="75"/>
      <c r="DI19" s="66"/>
      <c r="DJ19" s="66"/>
      <c r="DK19" s="66"/>
      <c r="DL19" s="66"/>
      <c r="DM19" s="66"/>
      <c r="DN19" s="76"/>
      <c r="DO19" s="76"/>
    </row>
    <row r="20" spans="1:119" ht="18.75" customHeight="1" x14ac:dyDescent="0.25">
      <c r="A20" s="64"/>
      <c r="B20" s="65"/>
      <c r="C20" s="65"/>
      <c r="D20" s="66"/>
      <c r="E20" s="77"/>
      <c r="F20" s="78"/>
      <c r="G20" s="79"/>
      <c r="H20" s="68"/>
      <c r="I20" s="69"/>
      <c r="J20" s="66" t="s">
        <v>547</v>
      </c>
      <c r="K20" s="70">
        <v>2</v>
      </c>
      <c r="L20" s="70">
        <v>55.25</v>
      </c>
      <c r="M20" s="71">
        <f t="shared" si="0"/>
        <v>110.5</v>
      </c>
      <c r="N20" s="66"/>
      <c r="O20" s="72" t="s">
        <v>148</v>
      </c>
      <c r="P20" s="73">
        <f t="shared" si="1"/>
        <v>0.98660714285714279</v>
      </c>
      <c r="Q20" s="74">
        <f t="shared" si="2"/>
        <v>11.839285714285714</v>
      </c>
      <c r="R20" s="75">
        <f t="shared" si="3"/>
        <v>99.647321428571431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75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75"/>
      <c r="AQ20" s="66"/>
      <c r="AR20" s="66"/>
      <c r="AS20" s="66"/>
      <c r="AT20" s="75"/>
      <c r="AU20" s="66"/>
      <c r="AV20" s="66"/>
      <c r="AW20" s="66"/>
      <c r="AX20" s="66"/>
      <c r="AY20" s="66"/>
      <c r="AZ20" s="75"/>
      <c r="BA20" s="66"/>
      <c r="BB20" s="75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75"/>
      <c r="BV20" s="66"/>
      <c r="BW20" s="66"/>
      <c r="BX20" s="75"/>
      <c r="BY20" s="66"/>
      <c r="BZ20" s="75"/>
      <c r="CA20" s="66"/>
      <c r="CB20" s="75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75"/>
      <c r="CT20" s="66"/>
      <c r="CU20" s="66"/>
      <c r="CV20" s="66"/>
      <c r="CW20" s="66"/>
      <c r="CX20" s="66"/>
      <c r="CY20" s="75"/>
      <c r="CZ20" s="66"/>
      <c r="DA20" s="75"/>
      <c r="DB20" s="75"/>
      <c r="DC20" s="75"/>
      <c r="DD20" s="75"/>
      <c r="DE20" s="75"/>
      <c r="DF20" s="75"/>
      <c r="DG20" s="66"/>
      <c r="DH20" s="75"/>
      <c r="DI20" s="66"/>
      <c r="DJ20" s="66"/>
      <c r="DK20" s="66"/>
      <c r="DL20" s="66"/>
      <c r="DM20" s="66"/>
      <c r="DN20" s="76">
        <f t="shared" ref="DN20:DN22" si="4">SUM(Q20:DM20)-P20</f>
        <v>110.5</v>
      </c>
      <c r="DO20" s="76">
        <f t="shared" ref="DO20:DO22" si="5">DN20-M20</f>
        <v>0</v>
      </c>
    </row>
    <row r="21" spans="1:119" ht="18.75" customHeight="1" x14ac:dyDescent="0.25">
      <c r="A21" s="64"/>
      <c r="B21" s="65"/>
      <c r="C21" s="65"/>
      <c r="D21" s="66"/>
      <c r="E21" s="77"/>
      <c r="F21" s="78"/>
      <c r="G21" s="79"/>
      <c r="H21" s="68"/>
      <c r="I21" s="69"/>
      <c r="J21" s="66" t="s">
        <v>548</v>
      </c>
      <c r="K21" s="70">
        <v>3</v>
      </c>
      <c r="L21" s="70">
        <v>208</v>
      </c>
      <c r="M21" s="71">
        <f t="shared" si="0"/>
        <v>624</v>
      </c>
      <c r="N21" s="66"/>
      <c r="O21" s="72" t="s">
        <v>148</v>
      </c>
      <c r="P21" s="73">
        <f t="shared" si="1"/>
        <v>5.5714285714285712</v>
      </c>
      <c r="Q21" s="74">
        <f t="shared" si="2"/>
        <v>66.857142857142847</v>
      </c>
      <c r="R21" s="75">
        <f t="shared" si="3"/>
        <v>562.71428571428567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75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75"/>
      <c r="AQ21" s="66"/>
      <c r="AR21" s="66"/>
      <c r="AS21" s="66"/>
      <c r="AT21" s="75"/>
      <c r="AU21" s="66"/>
      <c r="AV21" s="66"/>
      <c r="AW21" s="66"/>
      <c r="AX21" s="66"/>
      <c r="AY21" s="66"/>
      <c r="AZ21" s="75"/>
      <c r="BA21" s="66"/>
      <c r="BB21" s="75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75"/>
      <c r="BV21" s="66"/>
      <c r="BW21" s="66"/>
      <c r="BX21" s="75"/>
      <c r="BY21" s="66"/>
      <c r="BZ21" s="75"/>
      <c r="CA21" s="66"/>
      <c r="CB21" s="75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75"/>
      <c r="CT21" s="66"/>
      <c r="CU21" s="66"/>
      <c r="CV21" s="66"/>
      <c r="CW21" s="66"/>
      <c r="CX21" s="66"/>
      <c r="CY21" s="75"/>
      <c r="CZ21" s="66"/>
      <c r="DA21" s="75"/>
      <c r="DB21" s="75"/>
      <c r="DC21" s="75"/>
      <c r="DD21" s="75"/>
      <c r="DE21" s="75"/>
      <c r="DF21" s="75"/>
      <c r="DG21" s="66"/>
      <c r="DH21" s="75"/>
      <c r="DI21" s="66"/>
      <c r="DJ21" s="66"/>
      <c r="DK21" s="66"/>
      <c r="DL21" s="66"/>
      <c r="DM21" s="66"/>
      <c r="DN21" s="76">
        <f t="shared" si="4"/>
        <v>624</v>
      </c>
      <c r="DO21" s="76">
        <f t="shared" si="5"/>
        <v>0</v>
      </c>
    </row>
    <row r="22" spans="1:119" s="87" customFormat="1" ht="18.75" customHeight="1" x14ac:dyDescent="0.25">
      <c r="A22" s="80"/>
      <c r="B22" s="81"/>
      <c r="C22" s="82"/>
      <c r="D22" s="83"/>
      <c r="E22" s="83"/>
      <c r="F22" s="83"/>
      <c r="G22" s="83"/>
      <c r="H22" s="84"/>
      <c r="I22" s="81"/>
      <c r="J22" s="83"/>
      <c r="K22" s="85"/>
      <c r="L22" s="85"/>
      <c r="M22" s="86">
        <f>SUM(M7:M21)</f>
        <v>9787.5499999999993</v>
      </c>
      <c r="N22" s="86"/>
      <c r="O22" s="85" t="s">
        <v>148</v>
      </c>
      <c r="P22" s="86">
        <f t="shared" ref="P22:AU22" si="6">SUM(P7:P21)</f>
        <v>88.24169642857143</v>
      </c>
      <c r="Q22" s="86">
        <f t="shared" si="6"/>
        <v>963.38035714285695</v>
      </c>
      <c r="R22" s="86">
        <f t="shared" si="6"/>
        <v>8912.4113392857143</v>
      </c>
      <c r="S22" s="86">
        <f t="shared" si="6"/>
        <v>0</v>
      </c>
      <c r="T22" s="86">
        <f t="shared" si="6"/>
        <v>0</v>
      </c>
      <c r="U22" s="86">
        <f t="shared" si="6"/>
        <v>0</v>
      </c>
      <c r="V22" s="86">
        <f t="shared" si="6"/>
        <v>0</v>
      </c>
      <c r="W22" s="86">
        <f t="shared" si="6"/>
        <v>0</v>
      </c>
      <c r="X22" s="86">
        <f t="shared" si="6"/>
        <v>0</v>
      </c>
      <c r="Y22" s="86">
        <f t="shared" si="6"/>
        <v>0</v>
      </c>
      <c r="Z22" s="86">
        <f t="shared" si="6"/>
        <v>0</v>
      </c>
      <c r="AA22" s="86">
        <f t="shared" si="6"/>
        <v>0</v>
      </c>
      <c r="AB22" s="86">
        <f t="shared" si="6"/>
        <v>0</v>
      </c>
      <c r="AC22" s="86">
        <f t="shared" si="6"/>
        <v>0</v>
      </c>
      <c r="AD22" s="86">
        <f t="shared" si="6"/>
        <v>0</v>
      </c>
      <c r="AE22" s="86">
        <f t="shared" si="6"/>
        <v>0</v>
      </c>
      <c r="AF22" s="86">
        <f t="shared" si="6"/>
        <v>0</v>
      </c>
      <c r="AG22" s="86">
        <f t="shared" si="6"/>
        <v>0</v>
      </c>
      <c r="AH22" s="86">
        <f t="shared" si="6"/>
        <v>0</v>
      </c>
      <c r="AI22" s="86">
        <f t="shared" si="6"/>
        <v>0</v>
      </c>
      <c r="AJ22" s="86">
        <f t="shared" si="6"/>
        <v>0</v>
      </c>
      <c r="AK22" s="86">
        <f t="shared" si="6"/>
        <v>0</v>
      </c>
      <c r="AL22" s="86">
        <f t="shared" si="6"/>
        <v>0</v>
      </c>
      <c r="AM22" s="86">
        <f t="shared" si="6"/>
        <v>0</v>
      </c>
      <c r="AN22" s="86">
        <f t="shared" si="6"/>
        <v>0</v>
      </c>
      <c r="AO22" s="86">
        <f t="shared" si="6"/>
        <v>0</v>
      </c>
      <c r="AP22" s="86">
        <f t="shared" si="6"/>
        <v>0</v>
      </c>
      <c r="AQ22" s="86">
        <f t="shared" si="6"/>
        <v>0</v>
      </c>
      <c r="AR22" s="86">
        <f t="shared" si="6"/>
        <v>0</v>
      </c>
      <c r="AS22" s="86">
        <f t="shared" si="6"/>
        <v>0</v>
      </c>
      <c r="AT22" s="86">
        <f t="shared" si="6"/>
        <v>0</v>
      </c>
      <c r="AU22" s="86">
        <f t="shared" si="6"/>
        <v>0</v>
      </c>
      <c r="AV22" s="86">
        <f t="shared" ref="AV22:CA22" si="7">SUM(AV7:AV21)</f>
        <v>0</v>
      </c>
      <c r="AW22" s="86">
        <f t="shared" si="7"/>
        <v>0</v>
      </c>
      <c r="AX22" s="86">
        <f t="shared" si="7"/>
        <v>0</v>
      </c>
      <c r="AY22" s="86">
        <f t="shared" si="7"/>
        <v>0</v>
      </c>
      <c r="AZ22" s="86">
        <f t="shared" si="7"/>
        <v>0</v>
      </c>
      <c r="BA22" s="86">
        <f t="shared" si="7"/>
        <v>0</v>
      </c>
      <c r="BB22" s="86">
        <f t="shared" si="7"/>
        <v>0</v>
      </c>
      <c r="BC22" s="86">
        <f t="shared" si="7"/>
        <v>0</v>
      </c>
      <c r="BD22" s="86">
        <f t="shared" si="7"/>
        <v>0</v>
      </c>
      <c r="BE22" s="86">
        <f t="shared" si="7"/>
        <v>0</v>
      </c>
      <c r="BF22" s="86">
        <f t="shared" si="7"/>
        <v>0</v>
      </c>
      <c r="BG22" s="86">
        <f t="shared" si="7"/>
        <v>0</v>
      </c>
      <c r="BH22" s="86">
        <f t="shared" si="7"/>
        <v>0</v>
      </c>
      <c r="BI22" s="86">
        <f t="shared" si="7"/>
        <v>0</v>
      </c>
      <c r="BJ22" s="86">
        <f t="shared" si="7"/>
        <v>0</v>
      </c>
      <c r="BK22" s="86">
        <f t="shared" si="7"/>
        <v>0</v>
      </c>
      <c r="BL22" s="86">
        <f t="shared" si="7"/>
        <v>0</v>
      </c>
      <c r="BM22" s="86">
        <f t="shared" si="7"/>
        <v>0</v>
      </c>
      <c r="BN22" s="86">
        <f t="shared" si="7"/>
        <v>0</v>
      </c>
      <c r="BO22" s="86">
        <f t="shared" si="7"/>
        <v>0</v>
      </c>
      <c r="BP22" s="86">
        <f t="shared" si="7"/>
        <v>0</v>
      </c>
      <c r="BQ22" s="86">
        <f t="shared" si="7"/>
        <v>0</v>
      </c>
      <c r="BR22" s="86">
        <f t="shared" si="7"/>
        <v>0</v>
      </c>
      <c r="BS22" s="86">
        <f t="shared" si="7"/>
        <v>0</v>
      </c>
      <c r="BT22" s="86">
        <f t="shared" si="7"/>
        <v>0</v>
      </c>
      <c r="BU22" s="86">
        <f t="shared" si="7"/>
        <v>0</v>
      </c>
      <c r="BV22" s="86">
        <f t="shared" si="7"/>
        <v>0</v>
      </c>
      <c r="BW22" s="86">
        <f t="shared" si="7"/>
        <v>0</v>
      </c>
      <c r="BX22" s="86">
        <f t="shared" si="7"/>
        <v>0</v>
      </c>
      <c r="BY22" s="86">
        <f t="shared" si="7"/>
        <v>0</v>
      </c>
      <c r="BZ22" s="86">
        <f t="shared" si="7"/>
        <v>0</v>
      </c>
      <c r="CA22" s="86">
        <f t="shared" si="7"/>
        <v>0</v>
      </c>
      <c r="CB22" s="86">
        <f t="shared" ref="CB22:DG22" si="8">SUM(CB7:CB21)</f>
        <v>0</v>
      </c>
      <c r="CC22" s="86">
        <f t="shared" si="8"/>
        <v>0</v>
      </c>
      <c r="CD22" s="86">
        <f t="shared" si="8"/>
        <v>0</v>
      </c>
      <c r="CE22" s="86">
        <f t="shared" si="8"/>
        <v>0</v>
      </c>
      <c r="CF22" s="86">
        <f t="shared" si="8"/>
        <v>0</v>
      </c>
      <c r="CG22" s="86">
        <f t="shared" si="8"/>
        <v>0</v>
      </c>
      <c r="CH22" s="86">
        <f t="shared" si="8"/>
        <v>0</v>
      </c>
      <c r="CI22" s="86">
        <f t="shared" si="8"/>
        <v>0</v>
      </c>
      <c r="CJ22" s="86">
        <f t="shared" si="8"/>
        <v>0</v>
      </c>
      <c r="CK22" s="86">
        <f t="shared" si="8"/>
        <v>0</v>
      </c>
      <c r="CL22" s="86">
        <f t="shared" si="8"/>
        <v>0</v>
      </c>
      <c r="CM22" s="86">
        <f t="shared" si="8"/>
        <v>0</v>
      </c>
      <c r="CN22" s="86">
        <f t="shared" si="8"/>
        <v>0</v>
      </c>
      <c r="CO22" s="86">
        <f t="shared" si="8"/>
        <v>0</v>
      </c>
      <c r="CP22" s="86">
        <f t="shared" si="8"/>
        <v>0</v>
      </c>
      <c r="CQ22" s="86">
        <f t="shared" si="8"/>
        <v>0</v>
      </c>
      <c r="CR22" s="86">
        <f t="shared" si="8"/>
        <v>0</v>
      </c>
      <c r="CS22" s="86">
        <f t="shared" si="8"/>
        <v>0</v>
      </c>
      <c r="CT22" s="86">
        <f t="shared" si="8"/>
        <v>0</v>
      </c>
      <c r="CU22" s="86">
        <f t="shared" si="8"/>
        <v>0</v>
      </c>
      <c r="CV22" s="86">
        <f t="shared" si="8"/>
        <v>0</v>
      </c>
      <c r="CW22" s="86">
        <f t="shared" si="8"/>
        <v>0</v>
      </c>
      <c r="CX22" s="86">
        <f t="shared" si="8"/>
        <v>0</v>
      </c>
      <c r="CY22" s="86">
        <f t="shared" si="8"/>
        <v>0</v>
      </c>
      <c r="CZ22" s="86">
        <f t="shared" si="8"/>
        <v>0</v>
      </c>
      <c r="DA22" s="86">
        <f t="shared" si="8"/>
        <v>0</v>
      </c>
      <c r="DB22" s="86">
        <f t="shared" si="8"/>
        <v>0</v>
      </c>
      <c r="DC22" s="86">
        <f t="shared" si="8"/>
        <v>0</v>
      </c>
      <c r="DD22" s="86">
        <f t="shared" si="8"/>
        <v>0</v>
      </c>
      <c r="DE22" s="86">
        <f t="shared" si="8"/>
        <v>0</v>
      </c>
      <c r="DF22" s="86">
        <f t="shared" si="8"/>
        <v>0</v>
      </c>
      <c r="DG22" s="86">
        <f t="shared" si="8"/>
        <v>0</v>
      </c>
      <c r="DH22" s="86">
        <f t="shared" ref="DH22:DM22" si="9">SUM(DH7:DH21)</f>
        <v>0</v>
      </c>
      <c r="DI22" s="86">
        <f t="shared" si="9"/>
        <v>0</v>
      </c>
      <c r="DJ22" s="86">
        <f t="shared" si="9"/>
        <v>0</v>
      </c>
      <c r="DK22" s="86">
        <f t="shared" si="9"/>
        <v>0</v>
      </c>
      <c r="DL22" s="86">
        <f t="shared" si="9"/>
        <v>0</v>
      </c>
      <c r="DM22" s="86">
        <f t="shared" si="9"/>
        <v>0</v>
      </c>
      <c r="DN22" s="76">
        <f t="shared" si="4"/>
        <v>9787.5499999999993</v>
      </c>
      <c r="DO22" s="76">
        <f t="shared" si="5"/>
        <v>0</v>
      </c>
    </row>
    <row r="23" spans="1:119" ht="18.75" customHeight="1" thickBot="1" x14ac:dyDescent="0.3"/>
    <row r="24" spans="1:119" ht="18.75" customHeight="1" thickBot="1" x14ac:dyDescent="0.3">
      <c r="A24" s="88" t="str">
        <f>E7</f>
        <v>METRO SUPERMARKET</v>
      </c>
      <c r="B24" s="89"/>
      <c r="C24" s="90"/>
      <c r="D24" s="91" t="s">
        <v>149</v>
      </c>
      <c r="E24" s="91" t="s">
        <v>150</v>
      </c>
      <c r="F24" s="92" t="s">
        <v>151</v>
      </c>
      <c r="G24" s="93"/>
      <c r="H24" s="94"/>
      <c r="I24" s="95"/>
      <c r="J24" s="96"/>
      <c r="K24" s="97"/>
      <c r="L24" s="98"/>
      <c r="M24" s="99"/>
      <c r="N24" s="100"/>
      <c r="O24" s="101"/>
      <c r="P24" s="102"/>
    </row>
    <row r="25" spans="1:119" ht="18.75" customHeight="1" x14ac:dyDescent="0.25">
      <c r="A25" s="103" t="s">
        <v>474</v>
      </c>
      <c r="B25" s="104"/>
      <c r="C25" s="105"/>
      <c r="D25" s="106">
        <f>R22</f>
        <v>8912.4113392857143</v>
      </c>
      <c r="E25" s="107"/>
      <c r="F25" t="str">
        <f>"In payment for inventory food for function using housefund received on " &amp; TEXT(A7, "mmmm dd, yyyy") &amp; " with SI#560505 RR#3483,3484" &amp; " CPO#" &amp;B7</f>
        <v>In payment for inventory food for function using housefund received on September 01, 2025 with SI#560505 RR#3483,3484 CPO#4153</v>
      </c>
      <c r="G25" s="108"/>
      <c r="H25" s="109"/>
      <c r="I25" s="110"/>
      <c r="J25" s="108"/>
      <c r="K25" s="97"/>
      <c r="L25" s="98"/>
      <c r="M25" s="99"/>
      <c r="N25" s="100"/>
      <c r="O25" s="101"/>
      <c r="P25" s="102"/>
    </row>
    <row r="26" spans="1:119" ht="18.75" customHeight="1" x14ac:dyDescent="0.25">
      <c r="A26" s="103" t="s">
        <v>152</v>
      </c>
      <c r="B26" s="104"/>
      <c r="C26" s="105"/>
      <c r="D26" s="106">
        <f>Q22</f>
        <v>963.38035714285695</v>
      </c>
      <c r="E26" s="107"/>
      <c r="F26" s="111" t="str">
        <f>"Recording input VAT for expenses and purchases made using house fund for " &amp; TEXT(A7, "mmmm dd, yyyy")</f>
        <v>Recording input VAT for expenses and purchases made using house fund for September 01, 2025</v>
      </c>
      <c r="G26" s="111"/>
      <c r="H26" s="111"/>
      <c r="I26" s="111"/>
      <c r="J26" s="111"/>
      <c r="K26" s="111"/>
      <c r="L26" s="111"/>
      <c r="M26" s="99"/>
      <c r="N26" s="100"/>
      <c r="O26" s="101"/>
      <c r="P26" s="102"/>
    </row>
    <row r="27" spans="1:119" ht="18.75" customHeight="1" x14ac:dyDescent="0.25">
      <c r="A27" s="112" t="s">
        <v>126</v>
      </c>
      <c r="B27" s="113"/>
      <c r="C27" s="114"/>
      <c r="D27" s="115"/>
      <c r="E27" s="107">
        <f>P22</f>
        <v>88.24169642857143</v>
      </c>
      <c r="F27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27" s="111"/>
      <c r="H27" s="111"/>
      <c r="I27" s="111"/>
      <c r="J27" s="111"/>
      <c r="K27" s="111"/>
      <c r="L27" s="111"/>
      <c r="M27" s="99"/>
      <c r="N27" s="100"/>
      <c r="O27" s="101"/>
      <c r="P27" s="102"/>
    </row>
    <row r="28" spans="1:119" ht="18.75" customHeight="1" x14ac:dyDescent="0.25">
      <c r="A28" s="103" t="s">
        <v>153</v>
      </c>
      <c r="B28" s="113"/>
      <c r="C28" s="114"/>
      <c r="D28" s="116"/>
      <c r="E28" s="117">
        <f>M22</f>
        <v>9787.5499999999993</v>
      </c>
      <c r="F28" s="111" t="str">
        <f>"Recording house fund expenses for replenishment on " &amp; TEXT(A7, "mmmm dd, yyyy")</f>
        <v>Recording house fund expenses for replenishment on September 01, 2025</v>
      </c>
      <c r="G28" s="111"/>
      <c r="H28" s="111"/>
      <c r="I28" s="111"/>
      <c r="J28" s="111"/>
      <c r="K28" s="111"/>
      <c r="L28" s="111"/>
      <c r="M28" s="99"/>
      <c r="N28" s="100"/>
      <c r="O28" s="101"/>
      <c r="P28" s="102"/>
    </row>
    <row r="29" spans="1:119" ht="18.75" customHeight="1" x14ac:dyDescent="0.4">
      <c r="A29" s="112"/>
      <c r="B29" s="113"/>
      <c r="C29" s="114"/>
      <c r="D29" s="118">
        <f>SUM(D25:D28)</f>
        <v>9875.7916964285705</v>
      </c>
      <c r="E29" s="118">
        <f>SUM(E25:E28)</f>
        <v>9875.7916964285705</v>
      </c>
      <c r="F29" s="107"/>
      <c r="G29" s="107"/>
      <c r="H29" s="119"/>
      <c r="I29" s="120"/>
      <c r="J29" s="107"/>
      <c r="K29" s="97"/>
      <c r="L29" s="98"/>
      <c r="M29" s="99"/>
      <c r="N29" s="100"/>
      <c r="O29" s="101"/>
      <c r="P29" s="102"/>
    </row>
    <row r="30" spans="1:119" ht="18.75" customHeight="1" x14ac:dyDescent="0.25">
      <c r="A30" s="121" t="s">
        <v>154</v>
      </c>
      <c r="B30" s="122" t="str">
        <f>"To record house fund expenses on " &amp; TEXT(A7, "mmmm dd, yyyy") &amp; " with PCV#" &amp; C7</f>
        <v>To record house fund expenses on September 01, 2025 with PCV#6742</v>
      </c>
      <c r="C30" s="123"/>
      <c r="D30" s="124"/>
      <c r="E30" s="124"/>
      <c r="F30" s="124"/>
      <c r="G30" s="107"/>
      <c r="H30" s="119"/>
      <c r="I30" s="120"/>
      <c r="J30" s="107"/>
      <c r="K30" s="97"/>
      <c r="L30" s="98"/>
      <c r="M30" s="99"/>
      <c r="N30" s="100"/>
      <c r="O30" s="101"/>
      <c r="P3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F6F1-EBA1-473E-AB2C-D4D21A4EAD3B}">
  <sheetPr>
    <tabColor theme="9" tint="-0.249977111117893"/>
  </sheetPr>
  <dimension ref="A1:DO20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6743</v>
      </c>
      <c r="D7" s="66" t="s">
        <v>549</v>
      </c>
      <c r="E7" s="67" t="s">
        <v>550</v>
      </c>
      <c r="F7" s="67" t="s">
        <v>551</v>
      </c>
      <c r="G7" s="67" t="s">
        <v>552</v>
      </c>
      <c r="H7" s="68" t="s">
        <v>553</v>
      </c>
      <c r="I7" s="69" t="s">
        <v>554</v>
      </c>
      <c r="J7" s="66" t="s">
        <v>555</v>
      </c>
      <c r="K7" s="70">
        <v>5</v>
      </c>
      <c r="L7" s="70">
        <v>155.80000000000001</v>
      </c>
      <c r="M7" s="71">
        <f t="shared" ref="M7:M11" si="0">K7*L7</f>
        <v>779</v>
      </c>
      <c r="N7" s="66"/>
      <c r="O7" s="72" t="s">
        <v>148</v>
      </c>
      <c r="P7" s="73">
        <f t="shared" ref="P7:P11" si="1">M7/1.12*0.01</f>
        <v>6.9553571428571423</v>
      </c>
      <c r="Q7" s="74">
        <f t="shared" ref="Q7:Q11" si="2">M7/1.12*0.12</f>
        <v>83.464285714285708</v>
      </c>
      <c r="R7" s="75">
        <f t="shared" ref="R7:R11" si="3">M7+P7-Q7</f>
        <v>702.49107142857144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779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556</v>
      </c>
      <c r="K8" s="70">
        <v>1</v>
      </c>
      <c r="L8" s="70">
        <v>482.5</v>
      </c>
      <c r="M8" s="71">
        <f t="shared" si="0"/>
        <v>482.5</v>
      </c>
      <c r="N8" s="66"/>
      <c r="O8" s="72" t="s">
        <v>148</v>
      </c>
      <c r="P8" s="73">
        <f t="shared" si="1"/>
        <v>4.3080357142857144</v>
      </c>
      <c r="Q8" s="74">
        <f t="shared" si="2"/>
        <v>51.696428571428562</v>
      </c>
      <c r="R8" s="75">
        <f t="shared" si="3"/>
        <v>435.11160714285717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2" si="4">SUM(Q8:DM8)-P8</f>
        <v>482.5</v>
      </c>
      <c r="DO8" s="76">
        <f t="shared" ref="DO8:DO12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557</v>
      </c>
      <c r="K9" s="70">
        <v>5</v>
      </c>
      <c r="L9" s="70">
        <v>58</v>
      </c>
      <c r="M9" s="71">
        <f t="shared" si="0"/>
        <v>290</v>
      </c>
      <c r="N9" s="66"/>
      <c r="O9" s="72" t="s">
        <v>148</v>
      </c>
      <c r="P9" s="73">
        <f t="shared" si="1"/>
        <v>2.589285714285714</v>
      </c>
      <c r="Q9" s="74">
        <f t="shared" si="2"/>
        <v>31.071428571428566</v>
      </c>
      <c r="R9" s="75">
        <f t="shared" si="3"/>
        <v>261.51785714285717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290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558</v>
      </c>
      <c r="K10" s="70">
        <v>12</v>
      </c>
      <c r="L10" s="70">
        <v>18.899999999999999</v>
      </c>
      <c r="M10" s="71">
        <f t="shared" si="0"/>
        <v>226.79999999999998</v>
      </c>
      <c r="N10" s="66"/>
      <c r="O10" s="72" t="s">
        <v>148</v>
      </c>
      <c r="P10" s="73">
        <f t="shared" si="1"/>
        <v>2.0249999999999999</v>
      </c>
      <c r="Q10" s="74">
        <f t="shared" si="2"/>
        <v>24.299999999999997</v>
      </c>
      <c r="R10" s="75">
        <f t="shared" si="3"/>
        <v>204.52499999999998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226.79999999999998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 t="s">
        <v>559</v>
      </c>
      <c r="K11" s="70">
        <v>12</v>
      </c>
      <c r="L11" s="70">
        <v>18.899999999999999</v>
      </c>
      <c r="M11" s="71">
        <f t="shared" si="0"/>
        <v>226.79999999999998</v>
      </c>
      <c r="N11" s="66"/>
      <c r="O11" s="72" t="s">
        <v>148</v>
      </c>
      <c r="P11" s="73">
        <f t="shared" si="1"/>
        <v>2.0249999999999999</v>
      </c>
      <c r="Q11" s="74">
        <f t="shared" si="2"/>
        <v>24.299999999999997</v>
      </c>
      <c r="R11" s="75">
        <f t="shared" si="3"/>
        <v>204.52499999999998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226.79999999999998</v>
      </c>
      <c r="DO11" s="76">
        <f t="shared" si="5"/>
        <v>0</v>
      </c>
    </row>
    <row r="12" spans="1:119" s="87" customFormat="1" ht="18.75" customHeight="1" x14ac:dyDescent="0.25">
      <c r="A12" s="80"/>
      <c r="B12" s="81"/>
      <c r="C12" s="82"/>
      <c r="D12" s="83"/>
      <c r="E12" s="83"/>
      <c r="F12" s="83"/>
      <c r="G12" s="83"/>
      <c r="H12" s="84"/>
      <c r="I12" s="81"/>
      <c r="J12" s="83"/>
      <c r="K12" s="85"/>
      <c r="L12" s="85"/>
      <c r="M12" s="86">
        <f>SUM(M7:M11)</f>
        <v>2005.1</v>
      </c>
      <c r="N12" s="86"/>
      <c r="O12" s="85" t="s">
        <v>148</v>
      </c>
      <c r="P12" s="86">
        <f t="shared" ref="P12:AU12" si="6">SUM(P7:P11)</f>
        <v>17.90267857142857</v>
      </c>
      <c r="Q12" s="86">
        <f t="shared" si="6"/>
        <v>214.83214285714286</v>
      </c>
      <c r="R12" s="86">
        <f t="shared" si="6"/>
        <v>1808.170535714286</v>
      </c>
      <c r="S12" s="86">
        <f t="shared" si="6"/>
        <v>0</v>
      </c>
      <c r="T12" s="86">
        <f t="shared" si="6"/>
        <v>0</v>
      </c>
      <c r="U12" s="86">
        <f t="shared" si="6"/>
        <v>0</v>
      </c>
      <c r="V12" s="86">
        <f t="shared" si="6"/>
        <v>0</v>
      </c>
      <c r="W12" s="86">
        <f t="shared" si="6"/>
        <v>0</v>
      </c>
      <c r="X12" s="86">
        <f t="shared" si="6"/>
        <v>0</v>
      </c>
      <c r="Y12" s="86">
        <f t="shared" si="6"/>
        <v>0</v>
      </c>
      <c r="Z12" s="86">
        <f t="shared" si="6"/>
        <v>0</v>
      </c>
      <c r="AA12" s="86">
        <f t="shared" si="6"/>
        <v>0</v>
      </c>
      <c r="AB12" s="86">
        <f t="shared" si="6"/>
        <v>0</v>
      </c>
      <c r="AC12" s="86">
        <f t="shared" si="6"/>
        <v>0</v>
      </c>
      <c r="AD12" s="86">
        <f t="shared" si="6"/>
        <v>0</v>
      </c>
      <c r="AE12" s="86">
        <f t="shared" si="6"/>
        <v>0</v>
      </c>
      <c r="AF12" s="86">
        <f t="shared" si="6"/>
        <v>0</v>
      </c>
      <c r="AG12" s="86">
        <f t="shared" si="6"/>
        <v>0</v>
      </c>
      <c r="AH12" s="86">
        <f t="shared" si="6"/>
        <v>0</v>
      </c>
      <c r="AI12" s="86">
        <f t="shared" si="6"/>
        <v>0</v>
      </c>
      <c r="AJ12" s="86">
        <f t="shared" si="6"/>
        <v>0</v>
      </c>
      <c r="AK12" s="86">
        <f t="shared" si="6"/>
        <v>0</v>
      </c>
      <c r="AL12" s="86">
        <f t="shared" si="6"/>
        <v>0</v>
      </c>
      <c r="AM12" s="86">
        <f t="shared" si="6"/>
        <v>0</v>
      </c>
      <c r="AN12" s="86">
        <f t="shared" si="6"/>
        <v>0</v>
      </c>
      <c r="AO12" s="86">
        <f t="shared" si="6"/>
        <v>0</v>
      </c>
      <c r="AP12" s="86">
        <f t="shared" si="6"/>
        <v>0</v>
      </c>
      <c r="AQ12" s="86">
        <f t="shared" si="6"/>
        <v>0</v>
      </c>
      <c r="AR12" s="86">
        <f t="shared" si="6"/>
        <v>0</v>
      </c>
      <c r="AS12" s="86">
        <f t="shared" si="6"/>
        <v>0</v>
      </c>
      <c r="AT12" s="86">
        <f t="shared" si="6"/>
        <v>0</v>
      </c>
      <c r="AU12" s="86">
        <f t="shared" si="6"/>
        <v>0</v>
      </c>
      <c r="AV12" s="86">
        <f t="shared" ref="AV12:CA12" si="7">SUM(AV7:AV11)</f>
        <v>0</v>
      </c>
      <c r="AW12" s="86">
        <f t="shared" si="7"/>
        <v>0</v>
      </c>
      <c r="AX12" s="86">
        <f t="shared" si="7"/>
        <v>0</v>
      </c>
      <c r="AY12" s="86">
        <f t="shared" si="7"/>
        <v>0</v>
      </c>
      <c r="AZ12" s="86">
        <f t="shared" si="7"/>
        <v>0</v>
      </c>
      <c r="BA12" s="86">
        <f t="shared" si="7"/>
        <v>0</v>
      </c>
      <c r="BB12" s="86">
        <f t="shared" si="7"/>
        <v>0</v>
      </c>
      <c r="BC12" s="86">
        <f t="shared" si="7"/>
        <v>0</v>
      </c>
      <c r="BD12" s="86">
        <f t="shared" si="7"/>
        <v>0</v>
      </c>
      <c r="BE12" s="86">
        <f t="shared" si="7"/>
        <v>0</v>
      </c>
      <c r="BF12" s="86">
        <f t="shared" si="7"/>
        <v>0</v>
      </c>
      <c r="BG12" s="86">
        <f t="shared" si="7"/>
        <v>0</v>
      </c>
      <c r="BH12" s="86">
        <f t="shared" si="7"/>
        <v>0</v>
      </c>
      <c r="BI12" s="86">
        <f t="shared" si="7"/>
        <v>0</v>
      </c>
      <c r="BJ12" s="86">
        <f t="shared" si="7"/>
        <v>0</v>
      </c>
      <c r="BK12" s="86">
        <f t="shared" si="7"/>
        <v>0</v>
      </c>
      <c r="BL12" s="86">
        <f t="shared" si="7"/>
        <v>0</v>
      </c>
      <c r="BM12" s="86">
        <f t="shared" si="7"/>
        <v>0</v>
      </c>
      <c r="BN12" s="86">
        <f t="shared" si="7"/>
        <v>0</v>
      </c>
      <c r="BO12" s="86">
        <f t="shared" si="7"/>
        <v>0</v>
      </c>
      <c r="BP12" s="86">
        <f t="shared" si="7"/>
        <v>0</v>
      </c>
      <c r="BQ12" s="86">
        <f t="shared" si="7"/>
        <v>0</v>
      </c>
      <c r="BR12" s="86">
        <f t="shared" si="7"/>
        <v>0</v>
      </c>
      <c r="BS12" s="86">
        <f t="shared" si="7"/>
        <v>0</v>
      </c>
      <c r="BT12" s="86">
        <f t="shared" si="7"/>
        <v>0</v>
      </c>
      <c r="BU12" s="86">
        <f t="shared" si="7"/>
        <v>0</v>
      </c>
      <c r="BV12" s="86">
        <f t="shared" si="7"/>
        <v>0</v>
      </c>
      <c r="BW12" s="86">
        <f t="shared" si="7"/>
        <v>0</v>
      </c>
      <c r="BX12" s="86">
        <f t="shared" si="7"/>
        <v>0</v>
      </c>
      <c r="BY12" s="86">
        <f t="shared" si="7"/>
        <v>0</v>
      </c>
      <c r="BZ12" s="86">
        <f t="shared" si="7"/>
        <v>0</v>
      </c>
      <c r="CA12" s="86">
        <f t="shared" si="7"/>
        <v>0</v>
      </c>
      <c r="CB12" s="86">
        <f t="shared" ref="CB12:DG12" si="8">SUM(CB7:CB11)</f>
        <v>0</v>
      </c>
      <c r="CC12" s="86">
        <f t="shared" si="8"/>
        <v>0</v>
      </c>
      <c r="CD12" s="86">
        <f t="shared" si="8"/>
        <v>0</v>
      </c>
      <c r="CE12" s="86">
        <f t="shared" si="8"/>
        <v>0</v>
      </c>
      <c r="CF12" s="86">
        <f t="shared" si="8"/>
        <v>0</v>
      </c>
      <c r="CG12" s="86">
        <f t="shared" si="8"/>
        <v>0</v>
      </c>
      <c r="CH12" s="86">
        <f t="shared" si="8"/>
        <v>0</v>
      </c>
      <c r="CI12" s="86">
        <f t="shared" si="8"/>
        <v>0</v>
      </c>
      <c r="CJ12" s="86">
        <f t="shared" si="8"/>
        <v>0</v>
      </c>
      <c r="CK12" s="86">
        <f t="shared" si="8"/>
        <v>0</v>
      </c>
      <c r="CL12" s="86">
        <f t="shared" si="8"/>
        <v>0</v>
      </c>
      <c r="CM12" s="86">
        <f t="shared" si="8"/>
        <v>0</v>
      </c>
      <c r="CN12" s="86">
        <f t="shared" si="8"/>
        <v>0</v>
      </c>
      <c r="CO12" s="86">
        <f t="shared" si="8"/>
        <v>0</v>
      </c>
      <c r="CP12" s="86">
        <f t="shared" si="8"/>
        <v>0</v>
      </c>
      <c r="CQ12" s="86">
        <f t="shared" si="8"/>
        <v>0</v>
      </c>
      <c r="CR12" s="86">
        <f t="shared" si="8"/>
        <v>0</v>
      </c>
      <c r="CS12" s="86">
        <f t="shared" si="8"/>
        <v>0</v>
      </c>
      <c r="CT12" s="86">
        <f t="shared" si="8"/>
        <v>0</v>
      </c>
      <c r="CU12" s="86">
        <f t="shared" si="8"/>
        <v>0</v>
      </c>
      <c r="CV12" s="86">
        <f t="shared" si="8"/>
        <v>0</v>
      </c>
      <c r="CW12" s="86">
        <f t="shared" si="8"/>
        <v>0</v>
      </c>
      <c r="CX12" s="86">
        <f t="shared" si="8"/>
        <v>0</v>
      </c>
      <c r="CY12" s="86">
        <f t="shared" si="8"/>
        <v>0</v>
      </c>
      <c r="CZ12" s="86">
        <f t="shared" si="8"/>
        <v>0</v>
      </c>
      <c r="DA12" s="86">
        <f t="shared" si="8"/>
        <v>0</v>
      </c>
      <c r="DB12" s="86">
        <f t="shared" si="8"/>
        <v>0</v>
      </c>
      <c r="DC12" s="86">
        <f t="shared" si="8"/>
        <v>0</v>
      </c>
      <c r="DD12" s="86">
        <f t="shared" si="8"/>
        <v>0</v>
      </c>
      <c r="DE12" s="86">
        <f t="shared" si="8"/>
        <v>0</v>
      </c>
      <c r="DF12" s="86">
        <f t="shared" si="8"/>
        <v>0</v>
      </c>
      <c r="DG12" s="86">
        <f t="shared" si="8"/>
        <v>0</v>
      </c>
      <c r="DH12" s="86">
        <f t="shared" ref="DH12:DM12" si="9">SUM(DH7:DH11)</f>
        <v>0</v>
      </c>
      <c r="DI12" s="86">
        <f t="shared" si="9"/>
        <v>0</v>
      </c>
      <c r="DJ12" s="86">
        <f t="shared" si="9"/>
        <v>0</v>
      </c>
      <c r="DK12" s="86">
        <f t="shared" si="9"/>
        <v>0</v>
      </c>
      <c r="DL12" s="86">
        <f t="shared" si="9"/>
        <v>0</v>
      </c>
      <c r="DM12" s="86">
        <f t="shared" si="9"/>
        <v>0</v>
      </c>
      <c r="DN12" s="76">
        <f t="shared" si="4"/>
        <v>2005.1000000000001</v>
      </c>
      <c r="DO12" s="76">
        <f t="shared" si="5"/>
        <v>0</v>
      </c>
    </row>
    <row r="13" spans="1:119" ht="18.75" customHeight="1" thickBot="1" x14ac:dyDescent="0.3"/>
    <row r="14" spans="1:119" ht="18.75" customHeight="1" thickBot="1" x14ac:dyDescent="0.3">
      <c r="A14" s="88" t="str">
        <f>E7</f>
        <v>COLONNADE MARKET</v>
      </c>
      <c r="B14" s="89"/>
      <c r="C14" s="90"/>
      <c r="D14" s="91" t="s">
        <v>149</v>
      </c>
      <c r="E14" s="91" t="s">
        <v>150</v>
      </c>
      <c r="F14" s="92" t="s">
        <v>151</v>
      </c>
      <c r="G14" s="93"/>
      <c r="H14" s="94"/>
      <c r="I14" s="95"/>
      <c r="J14" s="96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474</v>
      </c>
      <c r="B15" s="104"/>
      <c r="C15" s="105"/>
      <c r="D15" s="106">
        <f>R12</f>
        <v>1808.170535714286</v>
      </c>
      <c r="E15" s="107"/>
      <c r="F15" t="str">
        <f>"In payment for inventory food for function using housefund received on " &amp; TEXT(A7, "mmmm dd, yyyy") &amp; " with SI#1120607329 RR#3485" &amp; " CPO#" &amp;B7</f>
        <v>In payment for inventory food for function using housefund received on September 01, 2025 with SI#1120607329 RR#3485 CPO#4153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Q12</f>
        <v>214.83214285714286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P12</f>
        <v>17.90267857142857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M12</f>
        <v>2005.1</v>
      </c>
      <c r="F18" s="111" t="str">
        <f>"Recording house fund expenses for replenishment on " &amp; TEXT(A7, "mmmm dd, yyyy")</f>
        <v>Recording house fund expenses for replenishment on September 01,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SUM(D15:D18)</f>
        <v>2023.0026785714288</v>
      </c>
      <c r="E19" s="118">
        <f>SUM(E15:E18)</f>
        <v>2023.0026785714285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September 01, 2025 with PCV#6743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DF45-EFEC-4596-B18A-0F5681360FB3}">
  <sheetPr>
    <tabColor theme="9" tint="-0.249977111117893"/>
  </sheetPr>
  <dimension ref="A1:DO23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6744</v>
      </c>
      <c r="D7" s="66" t="s">
        <v>549</v>
      </c>
      <c r="E7" s="67" t="s">
        <v>550</v>
      </c>
      <c r="F7" s="67" t="s">
        <v>551</v>
      </c>
      <c r="G7" s="67" t="s">
        <v>552</v>
      </c>
      <c r="H7" s="68" t="s">
        <v>560</v>
      </c>
      <c r="I7" s="69" t="s">
        <v>561</v>
      </c>
      <c r="J7" s="66" t="s">
        <v>562</v>
      </c>
      <c r="K7" s="70">
        <v>4</v>
      </c>
      <c r="L7" s="70">
        <v>76.599999999999994</v>
      </c>
      <c r="M7" s="71">
        <f t="shared" ref="M7:M14" si="0">K7*L7</f>
        <v>306.39999999999998</v>
      </c>
      <c r="N7" s="66"/>
      <c r="O7" s="72" t="s">
        <v>148</v>
      </c>
      <c r="P7" s="73">
        <f t="shared" ref="P7:P14" si="1">M7/1.12*0.01</f>
        <v>2.7357142857142849</v>
      </c>
      <c r="Q7" s="74">
        <f t="shared" ref="Q7:Q14" si="2">M7/1.12*0.12</f>
        <v>32.828571428571422</v>
      </c>
      <c r="R7" s="75">
        <f t="shared" ref="R7:R14" si="3">M7+P7-Q7</f>
        <v>276.30714285714282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306.39999999999998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563</v>
      </c>
      <c r="K8" s="70">
        <v>3</v>
      </c>
      <c r="L8" s="70">
        <v>158</v>
      </c>
      <c r="M8" s="71">
        <f t="shared" si="0"/>
        <v>474</v>
      </c>
      <c r="N8" s="66"/>
      <c r="O8" s="72" t="s">
        <v>148</v>
      </c>
      <c r="P8" s="73">
        <f t="shared" si="1"/>
        <v>4.2321428571428568</v>
      </c>
      <c r="Q8" s="74">
        <f t="shared" si="2"/>
        <v>50.785714285714278</v>
      </c>
      <c r="R8" s="75">
        <f t="shared" si="3"/>
        <v>427.44642857142856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5" si="4">SUM(Q8:DM8)-P8</f>
        <v>474</v>
      </c>
      <c r="DO8" s="76">
        <f t="shared" ref="DO8:DO15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564</v>
      </c>
      <c r="K9" s="70">
        <v>4</v>
      </c>
      <c r="L9" s="70">
        <v>155.9</v>
      </c>
      <c r="M9" s="71">
        <f t="shared" si="0"/>
        <v>623.6</v>
      </c>
      <c r="N9" s="66"/>
      <c r="O9" s="72" t="s">
        <v>148</v>
      </c>
      <c r="P9" s="73">
        <f t="shared" si="1"/>
        <v>5.5678571428571422</v>
      </c>
      <c r="Q9" s="74">
        <f t="shared" si="2"/>
        <v>66.814285714285703</v>
      </c>
      <c r="R9" s="75">
        <f t="shared" si="3"/>
        <v>562.35357142857151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623.6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565</v>
      </c>
      <c r="K10" s="70">
        <v>2</v>
      </c>
      <c r="L10" s="70">
        <v>16.25</v>
      </c>
      <c r="M10" s="71">
        <f t="shared" si="0"/>
        <v>32.5</v>
      </c>
      <c r="N10" s="66"/>
      <c r="O10" s="72" t="s">
        <v>148</v>
      </c>
      <c r="P10" s="73">
        <f t="shared" si="1"/>
        <v>0.2901785714285714</v>
      </c>
      <c r="Q10" s="74">
        <f t="shared" si="2"/>
        <v>3.4821428571428563</v>
      </c>
      <c r="R10" s="75">
        <f t="shared" si="3"/>
        <v>29.308035714285712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/>
      <c r="DO10" s="76"/>
    </row>
    <row r="11" spans="1:119" ht="18.75" customHeight="1" x14ac:dyDescent="0.25">
      <c r="A11" s="64"/>
      <c r="B11" s="65"/>
      <c r="C11" s="65"/>
      <c r="D11" s="66"/>
      <c r="E11" s="77"/>
      <c r="F11" s="78"/>
      <c r="G11" s="79"/>
      <c r="H11" s="68"/>
      <c r="I11" s="69"/>
      <c r="J11" s="66" t="s">
        <v>566</v>
      </c>
      <c r="K11" s="70">
        <v>9</v>
      </c>
      <c r="L11" s="70">
        <v>55.95</v>
      </c>
      <c r="M11" s="71">
        <f t="shared" si="0"/>
        <v>503.55</v>
      </c>
      <c r="N11" s="66"/>
      <c r="O11" s="72" t="s">
        <v>148</v>
      </c>
      <c r="P11" s="73">
        <f t="shared" si="1"/>
        <v>4.4959821428571427</v>
      </c>
      <c r="Q11" s="74">
        <f t="shared" si="2"/>
        <v>53.951785714285712</v>
      </c>
      <c r="R11" s="75">
        <f t="shared" si="3"/>
        <v>454.09419642857142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503.55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 t="s">
        <v>567</v>
      </c>
      <c r="K12" s="70">
        <v>1</v>
      </c>
      <c r="L12" s="70">
        <v>55.95</v>
      </c>
      <c r="M12" s="71">
        <f t="shared" si="0"/>
        <v>55.95</v>
      </c>
      <c r="N12" s="66"/>
      <c r="O12" s="72" t="s">
        <v>148</v>
      </c>
      <c r="P12" s="73">
        <f t="shared" si="1"/>
        <v>0.49955357142857137</v>
      </c>
      <c r="Q12" s="74">
        <f t="shared" si="2"/>
        <v>5.9946428571428561</v>
      </c>
      <c r="R12" s="75">
        <f t="shared" si="3"/>
        <v>50.454910714285717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55.95</v>
      </c>
      <c r="DO12" s="76">
        <f t="shared" si="5"/>
        <v>0</v>
      </c>
    </row>
    <row r="13" spans="1:119" ht="18.75" customHeight="1" x14ac:dyDescent="0.25">
      <c r="A13" s="64"/>
      <c r="B13" s="65"/>
      <c r="C13" s="65"/>
      <c r="D13" s="66"/>
      <c r="E13" s="67"/>
      <c r="F13" s="67"/>
      <c r="G13" s="67"/>
      <c r="H13" s="68"/>
      <c r="I13" s="69"/>
      <c r="J13" s="66" t="s">
        <v>568</v>
      </c>
      <c r="K13" s="70">
        <v>3</v>
      </c>
      <c r="L13" s="70">
        <v>47.8</v>
      </c>
      <c r="M13" s="71">
        <f t="shared" si="0"/>
        <v>143.39999999999998</v>
      </c>
      <c r="N13" s="66"/>
      <c r="O13" s="72" t="s">
        <v>148</v>
      </c>
      <c r="P13" s="73">
        <f t="shared" ref="P13" si="6">M13/1.12*0.01</f>
        <v>1.2803571428571425</v>
      </c>
      <c r="Q13" s="74">
        <f t="shared" ref="Q13" si="7">M13/1.12*0.12</f>
        <v>15.364285714285709</v>
      </c>
      <c r="R13" s="75">
        <f t="shared" ref="R13" si="8">M13+P13-Q13</f>
        <v>129.31607142857143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75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75"/>
      <c r="AQ13" s="66"/>
      <c r="AR13" s="66"/>
      <c r="AS13" s="66"/>
      <c r="AT13" s="75"/>
      <c r="AU13" s="66"/>
      <c r="AV13" s="66"/>
      <c r="AW13" s="66"/>
      <c r="AX13" s="66"/>
      <c r="AY13" s="66"/>
      <c r="AZ13" s="75"/>
      <c r="BA13" s="66"/>
      <c r="BB13" s="75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75"/>
      <c r="BV13" s="66"/>
      <c r="BW13" s="66"/>
      <c r="BX13" s="75"/>
      <c r="BY13" s="66"/>
      <c r="BZ13" s="75"/>
      <c r="CA13" s="66"/>
      <c r="CB13" s="75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75"/>
      <c r="CT13" s="66"/>
      <c r="CU13" s="66"/>
      <c r="CV13" s="66"/>
      <c r="CW13" s="66"/>
      <c r="CX13" s="66"/>
      <c r="CY13" s="75"/>
      <c r="CZ13" s="66"/>
      <c r="DA13" s="75"/>
      <c r="DB13" s="75"/>
      <c r="DC13" s="75"/>
      <c r="DD13" s="75"/>
      <c r="DE13" s="75"/>
      <c r="DF13" s="75"/>
      <c r="DG13" s="66"/>
      <c r="DH13" s="75"/>
      <c r="DI13" s="66"/>
      <c r="DJ13" s="66"/>
      <c r="DK13" s="66"/>
      <c r="DL13" s="66"/>
      <c r="DM13" s="66"/>
      <c r="DN13" s="76"/>
      <c r="DO13" s="76"/>
    </row>
    <row r="14" spans="1:119" ht="18.75" customHeight="1" x14ac:dyDescent="0.25">
      <c r="A14" s="64"/>
      <c r="B14" s="65"/>
      <c r="C14" s="65"/>
      <c r="D14" s="66"/>
      <c r="E14" s="67"/>
      <c r="F14" s="67"/>
      <c r="G14" s="67"/>
      <c r="H14" s="68"/>
      <c r="I14" s="69"/>
      <c r="J14" s="66" t="s">
        <v>569</v>
      </c>
      <c r="K14" s="70">
        <v>4</v>
      </c>
      <c r="L14" s="70">
        <v>92.95</v>
      </c>
      <c r="M14" s="71">
        <f t="shared" si="0"/>
        <v>371.8</v>
      </c>
      <c r="N14" s="66"/>
      <c r="O14" s="72" t="s">
        <v>148</v>
      </c>
      <c r="P14" s="73">
        <f t="shared" si="1"/>
        <v>3.3196428571428567</v>
      </c>
      <c r="Q14" s="74">
        <f t="shared" si="2"/>
        <v>39.835714285714282</v>
      </c>
      <c r="R14" s="75">
        <f t="shared" si="3"/>
        <v>335.28392857142859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75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75"/>
      <c r="AQ14" s="66"/>
      <c r="AR14" s="66"/>
      <c r="AS14" s="66"/>
      <c r="AT14" s="75"/>
      <c r="AU14" s="66"/>
      <c r="AV14" s="66"/>
      <c r="AW14" s="66"/>
      <c r="AX14" s="66"/>
      <c r="AY14" s="66"/>
      <c r="AZ14" s="75"/>
      <c r="BA14" s="66"/>
      <c r="BB14" s="75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75"/>
      <c r="BV14" s="66"/>
      <c r="BW14" s="66"/>
      <c r="BX14" s="75"/>
      <c r="BY14" s="66"/>
      <c r="BZ14" s="75"/>
      <c r="CA14" s="66"/>
      <c r="CB14" s="75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75"/>
      <c r="CT14" s="66"/>
      <c r="CU14" s="66"/>
      <c r="CV14" s="66"/>
      <c r="CW14" s="66"/>
      <c r="CX14" s="66"/>
      <c r="CY14" s="75"/>
      <c r="CZ14" s="66"/>
      <c r="DA14" s="75"/>
      <c r="DB14" s="75"/>
      <c r="DC14" s="75"/>
      <c r="DD14" s="75"/>
      <c r="DE14" s="75"/>
      <c r="DF14" s="75"/>
      <c r="DG14" s="66"/>
      <c r="DH14" s="75"/>
      <c r="DI14" s="66"/>
      <c r="DJ14" s="66"/>
      <c r="DK14" s="66"/>
      <c r="DL14" s="66"/>
      <c r="DM14" s="66"/>
      <c r="DN14" s="76">
        <f t="shared" si="4"/>
        <v>371.8</v>
      </c>
      <c r="DO14" s="76">
        <f t="shared" si="5"/>
        <v>0</v>
      </c>
    </row>
    <row r="15" spans="1:119" s="87" customFormat="1" ht="18.75" customHeight="1" x14ac:dyDescent="0.25">
      <c r="A15" s="80"/>
      <c r="B15" s="81"/>
      <c r="C15" s="82"/>
      <c r="D15" s="83"/>
      <c r="E15" s="83"/>
      <c r="F15" s="83"/>
      <c r="G15" s="83"/>
      <c r="H15" s="84"/>
      <c r="I15" s="81"/>
      <c r="J15" s="83"/>
      <c r="K15" s="85"/>
      <c r="L15" s="85"/>
      <c r="M15" s="86">
        <f>SUM(M7:M14)</f>
        <v>2511.2000000000003</v>
      </c>
      <c r="N15" s="86"/>
      <c r="O15" s="85" t="s">
        <v>148</v>
      </c>
      <c r="P15" s="86">
        <f t="shared" ref="P15:CA15" si="9">SUM(P7:P14)</f>
        <v>22.421428571428567</v>
      </c>
      <c r="Q15" s="86">
        <f t="shared" si="9"/>
        <v>269.05714285714276</v>
      </c>
      <c r="R15" s="86">
        <f t="shared" si="9"/>
        <v>2264.5642857142857</v>
      </c>
      <c r="S15" s="86">
        <f t="shared" si="9"/>
        <v>0</v>
      </c>
      <c r="T15" s="86">
        <f t="shared" si="9"/>
        <v>0</v>
      </c>
      <c r="U15" s="86">
        <f t="shared" si="9"/>
        <v>0</v>
      </c>
      <c r="V15" s="86">
        <f t="shared" si="9"/>
        <v>0</v>
      </c>
      <c r="W15" s="86">
        <f t="shared" si="9"/>
        <v>0</v>
      </c>
      <c r="X15" s="86">
        <f t="shared" si="9"/>
        <v>0</v>
      </c>
      <c r="Y15" s="86">
        <f t="shared" si="9"/>
        <v>0</v>
      </c>
      <c r="Z15" s="86">
        <f t="shared" si="9"/>
        <v>0</v>
      </c>
      <c r="AA15" s="86">
        <f t="shared" si="9"/>
        <v>0</v>
      </c>
      <c r="AB15" s="86">
        <f t="shared" si="9"/>
        <v>0</v>
      </c>
      <c r="AC15" s="86">
        <f t="shared" si="9"/>
        <v>0</v>
      </c>
      <c r="AD15" s="86">
        <f t="shared" si="9"/>
        <v>0</v>
      </c>
      <c r="AE15" s="86">
        <f t="shared" si="9"/>
        <v>0</v>
      </c>
      <c r="AF15" s="86">
        <f t="shared" si="9"/>
        <v>0</v>
      </c>
      <c r="AG15" s="86">
        <f t="shared" si="9"/>
        <v>0</v>
      </c>
      <c r="AH15" s="86">
        <f t="shared" si="9"/>
        <v>0</v>
      </c>
      <c r="AI15" s="86">
        <f t="shared" si="9"/>
        <v>0</v>
      </c>
      <c r="AJ15" s="86">
        <f t="shared" si="9"/>
        <v>0</v>
      </c>
      <c r="AK15" s="86">
        <f t="shared" si="9"/>
        <v>0</v>
      </c>
      <c r="AL15" s="86">
        <f t="shared" si="9"/>
        <v>0</v>
      </c>
      <c r="AM15" s="86">
        <f t="shared" si="9"/>
        <v>0</v>
      </c>
      <c r="AN15" s="86">
        <f t="shared" si="9"/>
        <v>0</v>
      </c>
      <c r="AO15" s="86">
        <f t="shared" si="9"/>
        <v>0</v>
      </c>
      <c r="AP15" s="86">
        <f t="shared" si="9"/>
        <v>0</v>
      </c>
      <c r="AQ15" s="86">
        <f t="shared" si="9"/>
        <v>0</v>
      </c>
      <c r="AR15" s="86">
        <f t="shared" si="9"/>
        <v>0</v>
      </c>
      <c r="AS15" s="86">
        <f t="shared" si="9"/>
        <v>0</v>
      </c>
      <c r="AT15" s="86">
        <f t="shared" si="9"/>
        <v>0</v>
      </c>
      <c r="AU15" s="86">
        <f t="shared" si="9"/>
        <v>0</v>
      </c>
      <c r="AV15" s="86">
        <f t="shared" si="9"/>
        <v>0</v>
      </c>
      <c r="AW15" s="86">
        <f t="shared" si="9"/>
        <v>0</v>
      </c>
      <c r="AX15" s="86">
        <f t="shared" si="9"/>
        <v>0</v>
      </c>
      <c r="AY15" s="86">
        <f t="shared" si="9"/>
        <v>0</v>
      </c>
      <c r="AZ15" s="86">
        <f t="shared" si="9"/>
        <v>0</v>
      </c>
      <c r="BA15" s="86">
        <f t="shared" si="9"/>
        <v>0</v>
      </c>
      <c r="BB15" s="86">
        <f t="shared" si="9"/>
        <v>0</v>
      </c>
      <c r="BC15" s="86">
        <f t="shared" si="9"/>
        <v>0</v>
      </c>
      <c r="BD15" s="86">
        <f t="shared" si="9"/>
        <v>0</v>
      </c>
      <c r="BE15" s="86">
        <f t="shared" si="9"/>
        <v>0</v>
      </c>
      <c r="BF15" s="86">
        <f t="shared" si="9"/>
        <v>0</v>
      </c>
      <c r="BG15" s="86">
        <f t="shared" si="9"/>
        <v>0</v>
      </c>
      <c r="BH15" s="86">
        <f t="shared" si="9"/>
        <v>0</v>
      </c>
      <c r="BI15" s="86">
        <f t="shared" si="9"/>
        <v>0</v>
      </c>
      <c r="BJ15" s="86">
        <f t="shared" si="9"/>
        <v>0</v>
      </c>
      <c r="BK15" s="86">
        <f t="shared" si="9"/>
        <v>0</v>
      </c>
      <c r="BL15" s="86">
        <f t="shared" si="9"/>
        <v>0</v>
      </c>
      <c r="BM15" s="86">
        <f t="shared" si="9"/>
        <v>0</v>
      </c>
      <c r="BN15" s="86">
        <f t="shared" si="9"/>
        <v>0</v>
      </c>
      <c r="BO15" s="86">
        <f t="shared" si="9"/>
        <v>0</v>
      </c>
      <c r="BP15" s="86">
        <f t="shared" si="9"/>
        <v>0</v>
      </c>
      <c r="BQ15" s="86">
        <f t="shared" si="9"/>
        <v>0</v>
      </c>
      <c r="BR15" s="86">
        <f t="shared" si="9"/>
        <v>0</v>
      </c>
      <c r="BS15" s="86">
        <f t="shared" si="9"/>
        <v>0</v>
      </c>
      <c r="BT15" s="86">
        <f t="shared" si="9"/>
        <v>0</v>
      </c>
      <c r="BU15" s="86">
        <f t="shared" si="9"/>
        <v>0</v>
      </c>
      <c r="BV15" s="86">
        <f t="shared" si="9"/>
        <v>0</v>
      </c>
      <c r="BW15" s="86">
        <f t="shared" si="9"/>
        <v>0</v>
      </c>
      <c r="BX15" s="86">
        <f t="shared" si="9"/>
        <v>0</v>
      </c>
      <c r="BY15" s="86">
        <f t="shared" si="9"/>
        <v>0</v>
      </c>
      <c r="BZ15" s="86">
        <f t="shared" si="9"/>
        <v>0</v>
      </c>
      <c r="CA15" s="86">
        <f t="shared" si="9"/>
        <v>0</v>
      </c>
      <c r="CB15" s="86">
        <f t="shared" ref="CB15:DM15" si="10">SUM(CB7:CB14)</f>
        <v>0</v>
      </c>
      <c r="CC15" s="86">
        <f t="shared" si="10"/>
        <v>0</v>
      </c>
      <c r="CD15" s="86">
        <f t="shared" si="10"/>
        <v>0</v>
      </c>
      <c r="CE15" s="86">
        <f t="shared" si="10"/>
        <v>0</v>
      </c>
      <c r="CF15" s="86">
        <f t="shared" si="10"/>
        <v>0</v>
      </c>
      <c r="CG15" s="86">
        <f t="shared" si="10"/>
        <v>0</v>
      </c>
      <c r="CH15" s="86">
        <f t="shared" si="10"/>
        <v>0</v>
      </c>
      <c r="CI15" s="86">
        <f t="shared" si="10"/>
        <v>0</v>
      </c>
      <c r="CJ15" s="86">
        <f t="shared" si="10"/>
        <v>0</v>
      </c>
      <c r="CK15" s="86">
        <f t="shared" si="10"/>
        <v>0</v>
      </c>
      <c r="CL15" s="86">
        <f t="shared" si="10"/>
        <v>0</v>
      </c>
      <c r="CM15" s="86">
        <f t="shared" si="10"/>
        <v>0</v>
      </c>
      <c r="CN15" s="86">
        <f t="shared" si="10"/>
        <v>0</v>
      </c>
      <c r="CO15" s="86">
        <f t="shared" si="10"/>
        <v>0</v>
      </c>
      <c r="CP15" s="86">
        <f t="shared" si="10"/>
        <v>0</v>
      </c>
      <c r="CQ15" s="86">
        <f t="shared" si="10"/>
        <v>0</v>
      </c>
      <c r="CR15" s="86">
        <f t="shared" si="10"/>
        <v>0</v>
      </c>
      <c r="CS15" s="86">
        <f t="shared" si="10"/>
        <v>0</v>
      </c>
      <c r="CT15" s="86">
        <f t="shared" si="10"/>
        <v>0</v>
      </c>
      <c r="CU15" s="86">
        <f t="shared" si="10"/>
        <v>0</v>
      </c>
      <c r="CV15" s="86">
        <f t="shared" si="10"/>
        <v>0</v>
      </c>
      <c r="CW15" s="86">
        <f t="shared" si="10"/>
        <v>0</v>
      </c>
      <c r="CX15" s="86">
        <f t="shared" si="10"/>
        <v>0</v>
      </c>
      <c r="CY15" s="86">
        <f t="shared" si="10"/>
        <v>0</v>
      </c>
      <c r="CZ15" s="86">
        <f t="shared" si="10"/>
        <v>0</v>
      </c>
      <c r="DA15" s="86">
        <f t="shared" si="10"/>
        <v>0</v>
      </c>
      <c r="DB15" s="86">
        <f t="shared" si="10"/>
        <v>0</v>
      </c>
      <c r="DC15" s="86">
        <f t="shared" si="10"/>
        <v>0</v>
      </c>
      <c r="DD15" s="86">
        <f t="shared" si="10"/>
        <v>0</v>
      </c>
      <c r="DE15" s="86">
        <f t="shared" si="10"/>
        <v>0</v>
      </c>
      <c r="DF15" s="86">
        <f t="shared" si="10"/>
        <v>0</v>
      </c>
      <c r="DG15" s="86">
        <f t="shared" si="10"/>
        <v>0</v>
      </c>
      <c r="DH15" s="86">
        <f t="shared" si="10"/>
        <v>0</v>
      </c>
      <c r="DI15" s="86">
        <f t="shared" si="10"/>
        <v>0</v>
      </c>
      <c r="DJ15" s="86">
        <f t="shared" si="10"/>
        <v>0</v>
      </c>
      <c r="DK15" s="86">
        <f t="shared" si="10"/>
        <v>0</v>
      </c>
      <c r="DL15" s="86">
        <f t="shared" si="10"/>
        <v>0</v>
      </c>
      <c r="DM15" s="86">
        <f t="shared" si="10"/>
        <v>0</v>
      </c>
      <c r="DN15" s="76">
        <f t="shared" si="4"/>
        <v>2511.2000000000003</v>
      </c>
      <c r="DO15" s="76">
        <f t="shared" si="5"/>
        <v>0</v>
      </c>
    </row>
    <row r="16" spans="1:119" ht="18.75" customHeight="1" thickBot="1" x14ac:dyDescent="0.3"/>
    <row r="17" spans="1:16" ht="18.75" customHeight="1" thickBot="1" x14ac:dyDescent="0.3">
      <c r="A17" s="88" t="str">
        <f>E7</f>
        <v>COLONNADE MARKET</v>
      </c>
      <c r="B17" s="89"/>
      <c r="C17" s="90"/>
      <c r="D17" s="91" t="s">
        <v>149</v>
      </c>
      <c r="E17" s="91" t="s">
        <v>150</v>
      </c>
      <c r="F17" s="92" t="s">
        <v>151</v>
      </c>
      <c r="G17" s="93"/>
      <c r="H17" s="94"/>
      <c r="I17" s="95"/>
      <c r="J17" s="96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474</v>
      </c>
      <c r="B18" s="104"/>
      <c r="C18" s="105"/>
      <c r="D18" s="106">
        <f>R15</f>
        <v>2264.5642857142857</v>
      </c>
      <c r="E18" s="107"/>
      <c r="F18" t="str">
        <f>"In payment for inventory food for function using housefund received on " &amp; TEXT(A7, "mmmm dd, yyyy") &amp; " with SI#1120607328 RR#3486" &amp; " CPO#" &amp;B7</f>
        <v>In payment for inventory food for function using housefund received on September 01, 2025 with SI#1120607328 RR#3486 CPO#4153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152</v>
      </c>
      <c r="B19" s="104"/>
      <c r="C19" s="105"/>
      <c r="D19" s="106">
        <f>Q15</f>
        <v>269.05714285714276</v>
      </c>
      <c r="E19" s="107"/>
      <c r="F19" s="111" t="str">
        <f>"Recording input VAT for expenses and purchases made using house fund for " &amp; TEXT(A7, "mmmm dd, yyyy")</f>
        <v>Recording input VAT for expenses and purchases made using house fund for September 01, 2025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25">
      <c r="A20" s="112" t="s">
        <v>126</v>
      </c>
      <c r="B20" s="113"/>
      <c r="C20" s="114"/>
      <c r="D20" s="115"/>
      <c r="E20" s="107">
        <f>P15</f>
        <v>22.421428571428567</v>
      </c>
      <c r="F20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20" s="111"/>
      <c r="H20" s="111"/>
      <c r="I20" s="111"/>
      <c r="J20" s="111"/>
      <c r="K20" s="111"/>
      <c r="L20" s="111"/>
      <c r="M20" s="99"/>
      <c r="N20" s="100"/>
      <c r="O20" s="101"/>
      <c r="P20" s="102"/>
    </row>
    <row r="21" spans="1:16" ht="18.75" customHeight="1" x14ac:dyDescent="0.25">
      <c r="A21" s="103" t="s">
        <v>153</v>
      </c>
      <c r="B21" s="113"/>
      <c r="C21" s="114"/>
      <c r="D21" s="116"/>
      <c r="E21" s="117">
        <f>M15</f>
        <v>2511.2000000000003</v>
      </c>
      <c r="F21" s="111" t="str">
        <f>"Recording house fund expenses for replenishment on " &amp; TEXT(A7, "mmmm dd, yyyy")</f>
        <v>Recording house fund expenses for replenishment on September 01,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4">
      <c r="A22" s="112"/>
      <c r="B22" s="113"/>
      <c r="C22" s="114"/>
      <c r="D22" s="118">
        <f>SUM(D18:D21)</f>
        <v>2533.6214285714286</v>
      </c>
      <c r="E22" s="118">
        <f>SUM(E18:E21)</f>
        <v>2533.6214285714286</v>
      </c>
      <c r="F22" s="107"/>
      <c r="G22" s="107"/>
      <c r="H22" s="119"/>
      <c r="I22" s="120"/>
      <c r="J22" s="107"/>
      <c r="K22" s="97"/>
      <c r="L22" s="98"/>
      <c r="M22" s="99"/>
      <c r="N22" s="100"/>
      <c r="O22" s="101"/>
      <c r="P22" s="102"/>
    </row>
    <row r="23" spans="1:16" ht="18.75" customHeight="1" x14ac:dyDescent="0.25">
      <c r="A23" s="121" t="s">
        <v>154</v>
      </c>
      <c r="B23" s="122" t="str">
        <f>"To record house fund expenses on " &amp; TEXT(A7, "mmmm dd, yyyy") &amp; " with PCV#" &amp; C7</f>
        <v>To record house fund expenses on September 01, 2025 with PCV#6744</v>
      </c>
      <c r="C23" s="123"/>
      <c r="D23" s="124"/>
      <c r="E23" s="124"/>
      <c r="F23" s="124"/>
      <c r="G23" s="107"/>
      <c r="H23" s="119"/>
      <c r="I23" s="120"/>
      <c r="J23" s="107"/>
      <c r="K23" s="97"/>
      <c r="L23" s="98"/>
      <c r="M23" s="99"/>
      <c r="N23" s="100"/>
      <c r="O23" s="101"/>
      <c r="P23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1FBF-8A8E-4926-B7E7-A6DD17EF6015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6745</v>
      </c>
      <c r="D7" s="66" t="s">
        <v>463</v>
      </c>
      <c r="E7" s="67" t="s">
        <v>550</v>
      </c>
      <c r="F7" s="67" t="s">
        <v>551</v>
      </c>
      <c r="G7" s="67" t="s">
        <v>552</v>
      </c>
      <c r="H7" s="68" t="s">
        <v>570</v>
      </c>
      <c r="I7" s="69" t="s">
        <v>571</v>
      </c>
      <c r="J7" s="66" t="s">
        <v>572</v>
      </c>
      <c r="K7" s="70">
        <v>10</v>
      </c>
      <c r="L7" s="70">
        <v>14.95</v>
      </c>
      <c r="M7" s="71">
        <f t="shared" ref="M7" si="0">K7*L7</f>
        <v>149.5</v>
      </c>
      <c r="N7" s="66"/>
      <c r="O7" s="72" t="s">
        <v>148</v>
      </c>
      <c r="P7" s="73">
        <f t="shared" ref="P7" si="1">M7/1.12*0.01</f>
        <v>1.3348214285714284</v>
      </c>
      <c r="Q7" s="74">
        <f t="shared" ref="Q7" si="2">M7/1.12*0.12</f>
        <v>16.017857142857139</v>
      </c>
      <c r="R7" s="75">
        <f t="shared" ref="R7" si="3">M7+P7-Q7</f>
        <v>134.81696428571428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149.5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149.5</v>
      </c>
      <c r="N8" s="86"/>
      <c r="O8" s="85" t="s">
        <v>148</v>
      </c>
      <c r="P8" s="86">
        <f t="shared" ref="P8:AU8" si="4">SUM(P7:P7)</f>
        <v>1.3348214285714284</v>
      </c>
      <c r="Q8" s="86">
        <f t="shared" si="4"/>
        <v>16.017857142857139</v>
      </c>
      <c r="R8" s="86">
        <f t="shared" si="4"/>
        <v>134.81696428571428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149.5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COLONNADE 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134.81696428571428</v>
      </c>
      <c r="E11" s="107"/>
      <c r="F11" t="str">
        <f>"In payment for 10 pieces of mr hat gul black for function using housefund received on " &amp; TEXT(A7, "mmmm dd, yyyy") &amp; " with SI#1120607327 RR#3487" &amp; " CPO#" &amp;B7</f>
        <v>In payment for 10 pieces of mr hat gul black for function using housefund received on September 01, 2025 with SI#1120607327 RR#3487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16.017857142857139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1.3348214285714284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149.5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150.83482142857142</v>
      </c>
      <c r="E15" s="118">
        <f>SUM(E11:E14)</f>
        <v>150.83482142857142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PCV#6745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7E9-23EB-43E7-B9E3-43E7744393A2}">
  <sheetPr>
    <tabColor theme="9" tint="-0.249977111117893"/>
  </sheetPr>
  <dimension ref="A1:DO19"/>
  <sheetViews>
    <sheetView topLeftCell="A4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6746</v>
      </c>
      <c r="D7" s="66" t="s">
        <v>463</v>
      </c>
      <c r="E7" s="67" t="s">
        <v>530</v>
      </c>
      <c r="F7" s="67" t="s">
        <v>573</v>
      </c>
      <c r="G7" s="67" t="s">
        <v>531</v>
      </c>
      <c r="H7" s="68" t="s">
        <v>574</v>
      </c>
      <c r="I7" s="69" t="s">
        <v>575</v>
      </c>
      <c r="J7" s="66" t="s">
        <v>576</v>
      </c>
      <c r="K7" s="70">
        <v>4</v>
      </c>
      <c r="L7" s="70">
        <v>135.25</v>
      </c>
      <c r="M7" s="71">
        <f t="shared" ref="M7:M10" si="0">K7*L7</f>
        <v>541</v>
      </c>
      <c r="N7" s="66"/>
      <c r="O7" s="72" t="s">
        <v>148</v>
      </c>
      <c r="P7" s="73">
        <f t="shared" ref="P7:P10" si="1">M7/1.12*0.01</f>
        <v>4.8303571428571423</v>
      </c>
      <c r="Q7" s="74">
        <f t="shared" ref="Q7:Q10" si="2">M7/1.12*0.12</f>
        <v>57.964285714285701</v>
      </c>
      <c r="R7" s="75">
        <f t="shared" ref="R7:R10" si="3">M7+P7-Q7</f>
        <v>487.86607142857139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541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577</v>
      </c>
      <c r="K8" s="70">
        <v>2</v>
      </c>
      <c r="L8" s="70">
        <v>147.15</v>
      </c>
      <c r="M8" s="71">
        <f t="shared" si="0"/>
        <v>294.3</v>
      </c>
      <c r="N8" s="66"/>
      <c r="O8" s="72" t="s">
        <v>148</v>
      </c>
      <c r="P8" s="73">
        <f t="shared" si="1"/>
        <v>2.6276785714285711</v>
      </c>
      <c r="Q8" s="74">
        <f t="shared" si="2"/>
        <v>31.532142857142851</v>
      </c>
      <c r="R8" s="75">
        <f t="shared" si="3"/>
        <v>265.39553571428576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1" si="4">SUM(Q8:DM8)-P8</f>
        <v>294.3</v>
      </c>
      <c r="DO8" s="76">
        <f t="shared" ref="DO8:DO11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578</v>
      </c>
      <c r="K9" s="70">
        <v>2</v>
      </c>
      <c r="L9" s="70">
        <v>142.30000000000001</v>
      </c>
      <c r="M9" s="71">
        <f t="shared" si="0"/>
        <v>284.60000000000002</v>
      </c>
      <c r="N9" s="66"/>
      <c r="O9" s="72" t="s">
        <v>148</v>
      </c>
      <c r="P9" s="73">
        <f t="shared" si="1"/>
        <v>2.5410714285714286</v>
      </c>
      <c r="Q9" s="74">
        <f t="shared" si="2"/>
        <v>30.492857142857144</v>
      </c>
      <c r="R9" s="75">
        <f t="shared" si="3"/>
        <v>256.64821428571435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284.60000000000002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579</v>
      </c>
      <c r="K10" s="70">
        <v>1</v>
      </c>
      <c r="L10" s="70">
        <v>323.2</v>
      </c>
      <c r="M10" s="71">
        <f t="shared" si="0"/>
        <v>323.2</v>
      </c>
      <c r="N10" s="66"/>
      <c r="O10" s="72" t="s">
        <v>148</v>
      </c>
      <c r="P10" s="73">
        <f t="shared" si="1"/>
        <v>2.8857142857142857</v>
      </c>
      <c r="Q10" s="74">
        <f t="shared" si="2"/>
        <v>34.628571428571426</v>
      </c>
      <c r="R10" s="75">
        <f t="shared" si="3"/>
        <v>291.45714285714286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323.2</v>
      </c>
      <c r="DO10" s="76">
        <f t="shared" si="5"/>
        <v>0</v>
      </c>
    </row>
    <row r="11" spans="1:119" s="87" customFormat="1" ht="18.75" customHeight="1" x14ac:dyDescent="0.25">
      <c r="A11" s="80"/>
      <c r="B11" s="81"/>
      <c r="C11" s="82"/>
      <c r="D11" s="83"/>
      <c r="E11" s="83"/>
      <c r="F11" s="83"/>
      <c r="G11" s="83"/>
      <c r="H11" s="84"/>
      <c r="I11" s="81"/>
      <c r="J11" s="83"/>
      <c r="K11" s="85"/>
      <c r="L11" s="85"/>
      <c r="M11" s="86">
        <f>SUM(M7:M10)</f>
        <v>1443.1000000000001</v>
      </c>
      <c r="N11" s="86"/>
      <c r="O11" s="85" t="s">
        <v>148</v>
      </c>
      <c r="P11" s="86">
        <f t="shared" ref="P11:AU11" si="6">SUM(P7:P10)</f>
        <v>12.884821428571428</v>
      </c>
      <c r="Q11" s="86">
        <f t="shared" si="6"/>
        <v>154.61785714285713</v>
      </c>
      <c r="R11" s="86">
        <f t="shared" si="6"/>
        <v>1301.3669642857144</v>
      </c>
      <c r="S11" s="86">
        <f t="shared" si="6"/>
        <v>0</v>
      </c>
      <c r="T11" s="86">
        <f t="shared" si="6"/>
        <v>0</v>
      </c>
      <c r="U11" s="86">
        <f t="shared" si="6"/>
        <v>0</v>
      </c>
      <c r="V11" s="86">
        <f t="shared" si="6"/>
        <v>0</v>
      </c>
      <c r="W11" s="86">
        <f t="shared" si="6"/>
        <v>0</v>
      </c>
      <c r="X11" s="86">
        <f t="shared" si="6"/>
        <v>0</v>
      </c>
      <c r="Y11" s="86">
        <f t="shared" si="6"/>
        <v>0</v>
      </c>
      <c r="Z11" s="86">
        <f t="shared" si="6"/>
        <v>0</v>
      </c>
      <c r="AA11" s="86">
        <f t="shared" si="6"/>
        <v>0</v>
      </c>
      <c r="AB11" s="86">
        <f t="shared" si="6"/>
        <v>0</v>
      </c>
      <c r="AC11" s="86">
        <f t="shared" si="6"/>
        <v>0</v>
      </c>
      <c r="AD11" s="86">
        <f t="shared" si="6"/>
        <v>0</v>
      </c>
      <c r="AE11" s="86">
        <f t="shared" si="6"/>
        <v>0</v>
      </c>
      <c r="AF11" s="86">
        <f t="shared" si="6"/>
        <v>0</v>
      </c>
      <c r="AG11" s="86">
        <f t="shared" si="6"/>
        <v>0</v>
      </c>
      <c r="AH11" s="86">
        <f t="shared" si="6"/>
        <v>0</v>
      </c>
      <c r="AI11" s="86">
        <f t="shared" si="6"/>
        <v>0</v>
      </c>
      <c r="AJ11" s="86">
        <f t="shared" si="6"/>
        <v>0</v>
      </c>
      <c r="AK11" s="86">
        <f t="shared" si="6"/>
        <v>0</v>
      </c>
      <c r="AL11" s="86">
        <f t="shared" si="6"/>
        <v>0</v>
      </c>
      <c r="AM11" s="86">
        <f t="shared" si="6"/>
        <v>0</v>
      </c>
      <c r="AN11" s="86">
        <f t="shared" si="6"/>
        <v>0</v>
      </c>
      <c r="AO11" s="86">
        <f t="shared" si="6"/>
        <v>0</v>
      </c>
      <c r="AP11" s="86">
        <f t="shared" si="6"/>
        <v>0</v>
      </c>
      <c r="AQ11" s="86">
        <f t="shared" si="6"/>
        <v>0</v>
      </c>
      <c r="AR11" s="86">
        <f t="shared" si="6"/>
        <v>0</v>
      </c>
      <c r="AS11" s="86">
        <f t="shared" si="6"/>
        <v>0</v>
      </c>
      <c r="AT11" s="86">
        <f t="shared" si="6"/>
        <v>0</v>
      </c>
      <c r="AU11" s="86">
        <f t="shared" si="6"/>
        <v>0</v>
      </c>
      <c r="AV11" s="86">
        <f t="shared" ref="AV11:CA11" si="7">SUM(AV7:AV10)</f>
        <v>0</v>
      </c>
      <c r="AW11" s="86">
        <f t="shared" si="7"/>
        <v>0</v>
      </c>
      <c r="AX11" s="86">
        <f t="shared" si="7"/>
        <v>0</v>
      </c>
      <c r="AY11" s="86">
        <f t="shared" si="7"/>
        <v>0</v>
      </c>
      <c r="AZ11" s="86">
        <f t="shared" si="7"/>
        <v>0</v>
      </c>
      <c r="BA11" s="86">
        <f t="shared" si="7"/>
        <v>0</v>
      </c>
      <c r="BB11" s="86">
        <f t="shared" si="7"/>
        <v>0</v>
      </c>
      <c r="BC11" s="86">
        <f t="shared" si="7"/>
        <v>0</v>
      </c>
      <c r="BD11" s="86">
        <f t="shared" si="7"/>
        <v>0</v>
      </c>
      <c r="BE11" s="86">
        <f t="shared" si="7"/>
        <v>0</v>
      </c>
      <c r="BF11" s="86">
        <f t="shared" si="7"/>
        <v>0</v>
      </c>
      <c r="BG11" s="86">
        <f t="shared" si="7"/>
        <v>0</v>
      </c>
      <c r="BH11" s="86">
        <f t="shared" si="7"/>
        <v>0</v>
      </c>
      <c r="BI11" s="86">
        <f t="shared" si="7"/>
        <v>0</v>
      </c>
      <c r="BJ11" s="86">
        <f t="shared" si="7"/>
        <v>0</v>
      </c>
      <c r="BK11" s="86">
        <f t="shared" si="7"/>
        <v>0</v>
      </c>
      <c r="BL11" s="86">
        <f t="shared" si="7"/>
        <v>0</v>
      </c>
      <c r="BM11" s="86">
        <f t="shared" si="7"/>
        <v>0</v>
      </c>
      <c r="BN11" s="86">
        <f t="shared" si="7"/>
        <v>0</v>
      </c>
      <c r="BO11" s="86">
        <f t="shared" si="7"/>
        <v>0</v>
      </c>
      <c r="BP11" s="86">
        <f t="shared" si="7"/>
        <v>0</v>
      </c>
      <c r="BQ11" s="86">
        <f t="shared" si="7"/>
        <v>0</v>
      </c>
      <c r="BR11" s="86">
        <f t="shared" si="7"/>
        <v>0</v>
      </c>
      <c r="BS11" s="86">
        <f t="shared" si="7"/>
        <v>0</v>
      </c>
      <c r="BT11" s="86">
        <f t="shared" si="7"/>
        <v>0</v>
      </c>
      <c r="BU11" s="86">
        <f t="shared" si="7"/>
        <v>0</v>
      </c>
      <c r="BV11" s="86">
        <f t="shared" si="7"/>
        <v>0</v>
      </c>
      <c r="BW11" s="86">
        <f t="shared" si="7"/>
        <v>0</v>
      </c>
      <c r="BX11" s="86">
        <f t="shared" si="7"/>
        <v>0</v>
      </c>
      <c r="BY11" s="86">
        <f t="shared" si="7"/>
        <v>0</v>
      </c>
      <c r="BZ11" s="86">
        <f t="shared" si="7"/>
        <v>0</v>
      </c>
      <c r="CA11" s="86">
        <f t="shared" si="7"/>
        <v>0</v>
      </c>
      <c r="CB11" s="86">
        <f t="shared" ref="CB11:DG11" si="8">SUM(CB7:CB10)</f>
        <v>0</v>
      </c>
      <c r="CC11" s="86">
        <f t="shared" si="8"/>
        <v>0</v>
      </c>
      <c r="CD11" s="86">
        <f t="shared" si="8"/>
        <v>0</v>
      </c>
      <c r="CE11" s="86">
        <f t="shared" si="8"/>
        <v>0</v>
      </c>
      <c r="CF11" s="86">
        <f t="shared" si="8"/>
        <v>0</v>
      </c>
      <c r="CG11" s="86">
        <f t="shared" si="8"/>
        <v>0</v>
      </c>
      <c r="CH11" s="86">
        <f t="shared" si="8"/>
        <v>0</v>
      </c>
      <c r="CI11" s="86">
        <f t="shared" si="8"/>
        <v>0</v>
      </c>
      <c r="CJ11" s="86">
        <f t="shared" si="8"/>
        <v>0</v>
      </c>
      <c r="CK11" s="86">
        <f t="shared" si="8"/>
        <v>0</v>
      </c>
      <c r="CL11" s="86">
        <f t="shared" si="8"/>
        <v>0</v>
      </c>
      <c r="CM11" s="86">
        <f t="shared" si="8"/>
        <v>0</v>
      </c>
      <c r="CN11" s="86">
        <f t="shared" si="8"/>
        <v>0</v>
      </c>
      <c r="CO11" s="86">
        <f t="shared" si="8"/>
        <v>0</v>
      </c>
      <c r="CP11" s="86">
        <f t="shared" si="8"/>
        <v>0</v>
      </c>
      <c r="CQ11" s="86">
        <f t="shared" si="8"/>
        <v>0</v>
      </c>
      <c r="CR11" s="86">
        <f t="shared" si="8"/>
        <v>0</v>
      </c>
      <c r="CS11" s="86">
        <f t="shared" si="8"/>
        <v>0</v>
      </c>
      <c r="CT11" s="86">
        <f t="shared" si="8"/>
        <v>0</v>
      </c>
      <c r="CU11" s="86">
        <f t="shared" si="8"/>
        <v>0</v>
      </c>
      <c r="CV11" s="86">
        <f t="shared" si="8"/>
        <v>0</v>
      </c>
      <c r="CW11" s="86">
        <f t="shared" si="8"/>
        <v>0</v>
      </c>
      <c r="CX11" s="86">
        <f t="shared" si="8"/>
        <v>0</v>
      </c>
      <c r="CY11" s="86">
        <f t="shared" si="8"/>
        <v>0</v>
      </c>
      <c r="CZ11" s="86">
        <f t="shared" si="8"/>
        <v>0</v>
      </c>
      <c r="DA11" s="86">
        <f t="shared" si="8"/>
        <v>0</v>
      </c>
      <c r="DB11" s="86">
        <f t="shared" si="8"/>
        <v>0</v>
      </c>
      <c r="DC11" s="86">
        <f t="shared" si="8"/>
        <v>0</v>
      </c>
      <c r="DD11" s="86">
        <f t="shared" si="8"/>
        <v>0</v>
      </c>
      <c r="DE11" s="86">
        <f t="shared" si="8"/>
        <v>0</v>
      </c>
      <c r="DF11" s="86">
        <f t="shared" si="8"/>
        <v>0</v>
      </c>
      <c r="DG11" s="86">
        <f t="shared" si="8"/>
        <v>0</v>
      </c>
      <c r="DH11" s="86">
        <f t="shared" ref="DH11:DM11" si="9">SUM(DH7:DH10)</f>
        <v>0</v>
      </c>
      <c r="DI11" s="86">
        <f t="shared" si="9"/>
        <v>0</v>
      </c>
      <c r="DJ11" s="86">
        <f t="shared" si="9"/>
        <v>0</v>
      </c>
      <c r="DK11" s="86">
        <f t="shared" si="9"/>
        <v>0</v>
      </c>
      <c r="DL11" s="86">
        <f t="shared" si="9"/>
        <v>0</v>
      </c>
      <c r="DM11" s="86">
        <f t="shared" si="9"/>
        <v>0</v>
      </c>
      <c r="DN11" s="76">
        <f t="shared" si="4"/>
        <v>1443.1000000000001</v>
      </c>
      <c r="DO11" s="76">
        <f t="shared" si="5"/>
        <v>0</v>
      </c>
    </row>
    <row r="12" spans="1:119" ht="18.75" customHeight="1" thickBot="1" x14ac:dyDescent="0.3"/>
    <row r="13" spans="1:119" ht="18.75" customHeight="1" thickBot="1" x14ac:dyDescent="0.3">
      <c r="A13" s="88" t="str">
        <f>E7</f>
        <v>METRO SUPERMARKET</v>
      </c>
      <c r="B13" s="89"/>
      <c r="C13" s="90"/>
      <c r="D13" s="91" t="s">
        <v>149</v>
      </c>
      <c r="E13" s="91" t="s">
        <v>150</v>
      </c>
      <c r="F13" s="92" t="s">
        <v>151</v>
      </c>
      <c r="G13" s="93"/>
      <c r="H13" s="94"/>
      <c r="I13" s="95"/>
      <c r="J13" s="96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474</v>
      </c>
      <c r="B14" s="104"/>
      <c r="C14" s="105"/>
      <c r="D14" s="106">
        <f>R11</f>
        <v>1301.3669642857144</v>
      </c>
      <c r="E14" s="107"/>
      <c r="F14" t="str">
        <f>"In payment for inventory food for function using housefund received on " &amp; TEXT(A7, "mmmm dd, yyyy") &amp; " with SI#560507 RR#3488" &amp; " CPO#" &amp;B7</f>
        <v>In payment for inventory food for function using housefund received on September 01, 2025 with SI#560507 RR#3488 CPO#4153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Q11</f>
        <v>154.61785714285713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P11</f>
        <v>12.884821428571428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M11</f>
        <v>1443.1000000000001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SUM(D14:D17)</f>
        <v>1455.9848214285716</v>
      </c>
      <c r="E18" s="118">
        <f>SUM(E14:E17)</f>
        <v>1455.9848214285716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PCV#6746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5717-9455-4606-8E76-D71374F48E3D}">
  <sheetPr>
    <tabColor theme="9" tint="-0.249977111117893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6747</v>
      </c>
      <c r="D7" s="66" t="s">
        <v>463</v>
      </c>
      <c r="E7" s="67" t="s">
        <v>580</v>
      </c>
      <c r="F7" s="67" t="s">
        <v>573</v>
      </c>
      <c r="G7" s="67" t="s">
        <v>531</v>
      </c>
      <c r="H7" s="68" t="s">
        <v>581</v>
      </c>
      <c r="I7" s="69" t="s">
        <v>582</v>
      </c>
      <c r="J7" s="66" t="s">
        <v>583</v>
      </c>
      <c r="K7" s="70">
        <v>1</v>
      </c>
      <c r="L7" s="70">
        <v>314</v>
      </c>
      <c r="M7" s="71">
        <f t="shared" ref="M7" si="0">K7*L7</f>
        <v>314</v>
      </c>
      <c r="N7" s="66"/>
      <c r="O7" s="72" t="s">
        <v>148</v>
      </c>
      <c r="P7" s="73">
        <f t="shared" ref="P7" si="1">M7/1.12*0.01</f>
        <v>2.8035714285714284</v>
      </c>
      <c r="Q7" s="74">
        <f t="shared" ref="Q7" si="2">M7/1.12*0.12</f>
        <v>33.642857142857139</v>
      </c>
      <c r="R7" s="66"/>
      <c r="S7" s="75">
        <f>M7+P7-Q7</f>
        <v>283.16071428571433</v>
      </c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314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314</v>
      </c>
      <c r="N8" s="86"/>
      <c r="O8" s="85" t="s">
        <v>148</v>
      </c>
      <c r="P8" s="86">
        <f t="shared" ref="P8:AU8" si="3">SUM(P7:P7)</f>
        <v>2.8035714285714284</v>
      </c>
      <c r="Q8" s="86">
        <f t="shared" si="3"/>
        <v>33.642857142857139</v>
      </c>
      <c r="R8" s="86">
        <f t="shared" si="3"/>
        <v>0</v>
      </c>
      <c r="S8" s="86">
        <f t="shared" si="3"/>
        <v>283.16071428571433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314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SUPER METRO MANDAUE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584</v>
      </c>
      <c r="B11" s="104"/>
      <c r="C11" s="105"/>
      <c r="D11" s="106">
        <f>S8</f>
        <v>283.16071428571433</v>
      </c>
      <c r="E11" s="107"/>
      <c r="F11" t="str">
        <f>"In payment for 1 piece of dona elana wine for function using housefund received on " &amp; TEXT(A7, "mmmm dd, yyyy") &amp; " with SI#560506 RR#3489" &amp; " CPO#" &amp;B7</f>
        <v>In payment for 1 piece of dona elana wine for function using housefund received on September 01, 2025 with SI#560506 RR#3489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33.642857142857139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2.8035714285714284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314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316.80357142857144</v>
      </c>
      <c r="E15" s="118">
        <f>SUM(E11:E14)</f>
        <v>316.80357142857144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PCV#6747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D642-D02E-46F1-BC8D-9D1C844AA837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6748</v>
      </c>
      <c r="D7" s="66" t="s">
        <v>463</v>
      </c>
      <c r="E7" s="67" t="s">
        <v>580</v>
      </c>
      <c r="F7" s="67" t="s">
        <v>573</v>
      </c>
      <c r="G7" s="67" t="s">
        <v>531</v>
      </c>
      <c r="H7" s="68" t="s">
        <v>585</v>
      </c>
      <c r="I7" s="69" t="s">
        <v>586</v>
      </c>
      <c r="J7" s="66" t="s">
        <v>587</v>
      </c>
      <c r="K7" s="70">
        <v>4</v>
      </c>
      <c r="L7" s="70">
        <v>210</v>
      </c>
      <c r="M7" s="71">
        <f t="shared" ref="M7" si="0">K7*L7</f>
        <v>840</v>
      </c>
      <c r="N7" s="66"/>
      <c r="O7" s="72" t="s">
        <v>148</v>
      </c>
      <c r="P7" s="73">
        <f t="shared" ref="P7" si="1">M7/1.12*0.01</f>
        <v>7.4999999999999991</v>
      </c>
      <c r="Q7" s="74">
        <f t="shared" ref="Q7" si="2">M7/1.12*0.12</f>
        <v>89.999999999999986</v>
      </c>
      <c r="R7" s="75">
        <f t="shared" ref="R7" si="3">M7+P7-Q7</f>
        <v>757.5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840</v>
      </c>
      <c r="N8" s="86"/>
      <c r="O8" s="85" t="s">
        <v>148</v>
      </c>
      <c r="P8" s="86">
        <f t="shared" ref="P8:AU8" si="4">SUM(P7:P7)</f>
        <v>7.4999999999999991</v>
      </c>
      <c r="Q8" s="86">
        <f t="shared" si="4"/>
        <v>89.999999999999986</v>
      </c>
      <c r="R8" s="86">
        <f t="shared" si="4"/>
        <v>757.5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840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SUPER METRO MANDAUE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757.5</v>
      </c>
      <c r="E11" s="107"/>
      <c r="F11" t="str">
        <f>"In payment for 4 pieces of nestle classic using housefund received on " &amp; TEXT(A7, "mmmm dd, yyyy") &amp; " with SI#560503 RR#3490" &amp; " CPO#" &amp;B7</f>
        <v>In payment for 4 pieces of nestle classic using housefund received on September 01, 2025 with SI#560503 RR#3490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89.999999999999986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7.4999999999999991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840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847.5</v>
      </c>
      <c r="E15" s="118">
        <f>SUM(E11:E14)</f>
        <v>847.5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PCV#6748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C4E0-64E9-4695-81E8-3191057C44FB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4153</v>
      </c>
      <c r="C7" s="65">
        <v>6749</v>
      </c>
      <c r="D7" s="66" t="s">
        <v>463</v>
      </c>
      <c r="E7" s="67" t="s">
        <v>580</v>
      </c>
      <c r="F7" s="67" t="s">
        <v>573</v>
      </c>
      <c r="G7" s="67" t="s">
        <v>531</v>
      </c>
      <c r="H7" s="68" t="s">
        <v>588</v>
      </c>
      <c r="I7" s="69" t="s">
        <v>589</v>
      </c>
      <c r="J7" s="66" t="s">
        <v>590</v>
      </c>
      <c r="K7" s="70">
        <v>2</v>
      </c>
      <c r="L7" s="70">
        <v>382.5</v>
      </c>
      <c r="M7" s="71">
        <f t="shared" ref="M7" si="0">K7*L7</f>
        <v>765</v>
      </c>
      <c r="N7" s="66"/>
      <c r="O7" s="72" t="s">
        <v>148</v>
      </c>
      <c r="P7" s="73">
        <f t="shared" ref="P7" si="1">M7/1.12*0.01</f>
        <v>6.8303571428571423</v>
      </c>
      <c r="Q7" s="74">
        <f t="shared" ref="Q7" si="2">M7/1.12*0.12</f>
        <v>81.964285714285708</v>
      </c>
      <c r="R7" s="75">
        <f t="shared" ref="R7" si="3">M7+P7-Q7</f>
        <v>689.86607142857144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765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765</v>
      </c>
      <c r="N8" s="86"/>
      <c r="O8" s="85" t="s">
        <v>148</v>
      </c>
      <c r="P8" s="86">
        <f t="shared" ref="P8:AU8" si="4">SUM(P7:P7)</f>
        <v>6.8303571428571423</v>
      </c>
      <c r="Q8" s="86">
        <f t="shared" si="4"/>
        <v>81.964285714285708</v>
      </c>
      <c r="R8" s="86">
        <f t="shared" si="4"/>
        <v>689.86607142857144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765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SUPER METRO MANDAUE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689.86607142857144</v>
      </c>
      <c r="E11" s="107"/>
      <c r="F11" t="str">
        <f>"In payment for 2 pieces of batangas brew special for function using housefund received on " &amp; TEXT(A7, "mmmm dd, yyyy") &amp; " with SI#560502 RR#3491" &amp; " CPO#" &amp;B7</f>
        <v>In payment for 2 pieces of batangas brew special for function using housefund received on September 01, 2025 with SI#560502 RR#3491 CPO#4153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81.964285714285708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6.8303571428571423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765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771.83035714285711</v>
      </c>
      <c r="E15" s="118">
        <f>SUM(E11:E14)</f>
        <v>771.83035714285711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PCV#6749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3D60-CBCC-42E6-BE91-713DAF5459EF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45906</v>
      </c>
      <c r="B7" s="65">
        <v>4175</v>
      </c>
      <c r="C7" s="65">
        <v>6750</v>
      </c>
      <c r="D7" s="66" t="s">
        <v>591</v>
      </c>
      <c r="E7" s="67" t="s">
        <v>592</v>
      </c>
      <c r="F7" s="67"/>
      <c r="G7" s="67"/>
      <c r="H7" s="68" t="s">
        <v>593</v>
      </c>
      <c r="I7" s="69"/>
      <c r="J7" s="66" t="s">
        <v>594</v>
      </c>
      <c r="K7" s="70">
        <v>1</v>
      </c>
      <c r="L7" s="70">
        <v>1500</v>
      </c>
      <c r="M7" s="71">
        <f t="shared" ref="M7" si="0">K7*L7</f>
        <v>1500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>
        <f>M7+P7-Q7</f>
        <v>1500</v>
      </c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1500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1500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1500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NICCI JANE ANOOS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595</v>
      </c>
      <c r="B11" s="104"/>
      <c r="C11" s="105"/>
      <c r="D11" s="106">
        <f>AP8</f>
        <v>1500</v>
      </c>
      <c r="E11" s="107"/>
      <c r="F11" t="str">
        <f>"In payment for accoustic singer fee for Nicci Jane Anoos for accoustic night using housefund received on " &amp; TEXT(A7, "mmmm dd, yyyy") &amp; " with SI#43" &amp; " CPO#" &amp;B7</f>
        <v>In payment for accoustic singer fee for Nicci Jane Anoos for accoustic night using housefund received on September 06, 2025 with SI#43 CPO#4175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1500</v>
      </c>
      <c r="F14" s="111" t="str">
        <f>"Recording house fund expenses for replenishment on " &amp; TEXT(A7, "mmmm dd, yyyy")</f>
        <v>Recording house fund expenses for replenishment on September 06,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1500</v>
      </c>
      <c r="E15" s="118">
        <f>SUM(E11:E14)</f>
        <v>1500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06, 2025 with PCV#6750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37FA-9B57-4D7A-9D04-5671FA57F4A4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45906</v>
      </c>
      <c r="B7" s="65">
        <v>4181</v>
      </c>
      <c r="C7" s="65">
        <v>6751</v>
      </c>
      <c r="D7" s="66" t="s">
        <v>324</v>
      </c>
      <c r="E7" s="67" t="s">
        <v>596</v>
      </c>
      <c r="F7" s="67" t="s">
        <v>597</v>
      </c>
      <c r="G7" s="67" t="s">
        <v>327</v>
      </c>
      <c r="H7" s="68" t="s">
        <v>598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 xml:space="preserve">GOLDEN GREAT VALUE PROPERTIES 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402</v>
      </c>
      <c r="B11" s="104"/>
      <c r="C11" s="105"/>
      <c r="D11" s="106">
        <f>AT8</f>
        <v>27.321428571428569</v>
      </c>
      <c r="E11" s="107"/>
      <c r="F11" t="str">
        <f>"In payment for parking fee in parkmall using housefund received on " &amp; TEXT(A7, "mmmm dd, yyyy") &amp; " with SI#6000137153" &amp; " CPO#" &amp;B7</f>
        <v>In payment for parking fee in parkmall using housefund received on September 06, 2025 with SI#6000137153 CPO#4181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06,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06, 2025 with PCV#6751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6DF2-1009-4994-AB8A-0FAA734DE74E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45906</v>
      </c>
      <c r="B7" s="65">
        <v>4181</v>
      </c>
      <c r="C7" s="65">
        <v>6752</v>
      </c>
      <c r="D7" s="66" t="s">
        <v>324</v>
      </c>
      <c r="E7" s="67" t="s">
        <v>337</v>
      </c>
      <c r="F7" s="67" t="s">
        <v>599</v>
      </c>
      <c r="G7" s="67" t="s">
        <v>338</v>
      </c>
      <c r="H7" s="68" t="s">
        <v>600</v>
      </c>
      <c r="I7" s="69"/>
      <c r="J7" s="66" t="s">
        <v>601</v>
      </c>
      <c r="K7" s="70">
        <v>4</v>
      </c>
      <c r="L7" s="70">
        <v>11.75</v>
      </c>
      <c r="M7" s="71">
        <f t="shared" ref="M7" si="0">K7*L7</f>
        <v>47</v>
      </c>
      <c r="N7" s="66"/>
      <c r="O7" s="72" t="s">
        <v>148</v>
      </c>
      <c r="P7" s="73">
        <f t="shared" ref="P7" si="1">M7/1.12*0.01</f>
        <v>0.4196428571428571</v>
      </c>
      <c r="Q7" s="74">
        <f t="shared" ref="Q7" si="2">M7/1.12*0.12</f>
        <v>5.0357142857142847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42.383928571428569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47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47</v>
      </c>
      <c r="N8" s="86"/>
      <c r="O8" s="85" t="s">
        <v>148</v>
      </c>
      <c r="P8" s="86">
        <f t="shared" ref="P8:AU8" si="3">SUM(P7:P7)</f>
        <v>0.4196428571428571</v>
      </c>
      <c r="Q8" s="86">
        <f t="shared" si="3"/>
        <v>5.0357142857142847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42.383928571428569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47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ROSE PHARMACY INCORPORATED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602</v>
      </c>
      <c r="B11" s="104"/>
      <c r="C11" s="105"/>
      <c r="D11" s="106">
        <f>BO8</f>
        <v>42.383928571428569</v>
      </c>
      <c r="E11" s="107"/>
      <c r="F11" t="str">
        <f>"In payment for 4pcs of natures spring water for contractors for advertising expense in parkmall using housefund received on " &amp; TEXT(A7, "mmmm dd, yyyy") &amp; " with SI#553294" &amp; " CPO#" &amp;B7</f>
        <v>In payment for 4pcs of natures spring water for contractors for advertising expense in parkmall using housefund received on September 06, 2025 with SI#553294 CPO#4181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5.0357142857142847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0.4196428571428571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47</v>
      </c>
      <c r="F14" s="111" t="str">
        <f>"Recording house fund expenses for replenishment on " &amp; TEXT(A7, "mmmm dd, yyyy")</f>
        <v>Recording house fund expenses for replenishment on September 06,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47.419642857142854</v>
      </c>
      <c r="E15" s="118">
        <f>SUM(E11:E14)</f>
        <v>47.419642857142854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06, 2025 with PCV#6752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DACC-C003-4F04-9D4E-8AD0B0D56EFC}">
  <sheetPr>
    <tabColor theme="9" tint="-0.249977111117893"/>
  </sheetPr>
  <dimension ref="A1:DO16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45906</v>
      </c>
      <c r="B7" s="65">
        <v>4181</v>
      </c>
      <c r="C7" s="65">
        <v>6753</v>
      </c>
      <c r="D7" s="66" t="s">
        <v>324</v>
      </c>
      <c r="E7" s="67" t="s">
        <v>354</v>
      </c>
      <c r="F7" s="67" t="s">
        <v>332</v>
      </c>
      <c r="G7" s="67" t="s">
        <v>603</v>
      </c>
      <c r="H7" s="68" t="s">
        <v>604</v>
      </c>
      <c r="I7" s="69"/>
      <c r="J7" s="66" t="s">
        <v>335</v>
      </c>
      <c r="K7" s="70">
        <v>1</v>
      </c>
      <c r="L7" s="70">
        <v>450</v>
      </c>
      <c r="M7" s="71">
        <f t="shared" ref="M7" si="0">K7*L7</f>
        <v>450</v>
      </c>
      <c r="N7" s="66"/>
      <c r="O7" s="72" t="s">
        <v>304</v>
      </c>
      <c r="P7" s="73">
        <f>M7*0.01</f>
        <v>4.5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454.5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450</v>
      </c>
      <c r="N8" s="86"/>
      <c r="O8" s="85" t="s">
        <v>304</v>
      </c>
      <c r="P8" s="86">
        <f>SUM(P7:P7)</f>
        <v>4.5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454.5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450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WELL AND VIC KAN-ANAN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29</v>
      </c>
      <c r="B11" s="104"/>
      <c r="C11" s="105"/>
      <c r="D11" s="106">
        <f>BO8</f>
        <v>454.5</v>
      </c>
      <c r="E11" s="107"/>
      <c r="F11" t="str">
        <f>"In payment for dinner meals for contractors for advertising expense in parkmall using housefund received on " &amp; TEXT(A7, "mmmm dd, yyyy") &amp; " with SI#1922" &amp; " CPO#" &amp;B7</f>
        <v>In payment for dinner meals for contractors for advertising expense in parkmall using housefund received on September 06, 2025 with SI#1922 CPO#4181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4.5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450</v>
      </c>
      <c r="F14" s="111" t="str">
        <f>"Recording house fund expenses for replenishment on " &amp; TEXT(A7, "mmmm dd, yyyy")</f>
        <v>Recording house fund expenses for replenishment on September 06,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454.5</v>
      </c>
      <c r="E15" s="118">
        <f>SUM(E11:E14)</f>
        <v>454.5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06, 2025 with PCV#6753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31E1-F5F4-4844-8013-3138A6B8E739}">
  <sheetPr>
    <tabColor theme="9" tint="-0.249977111117893"/>
  </sheetPr>
  <dimension ref="A1:DO17"/>
  <sheetViews>
    <sheetView zoomScaleNormal="100"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4183</v>
      </c>
      <c r="C7" s="65">
        <v>6754</v>
      </c>
      <c r="D7" s="66" t="s">
        <v>605</v>
      </c>
      <c r="E7" s="67" t="s">
        <v>606</v>
      </c>
      <c r="F7" s="67" t="s">
        <v>607</v>
      </c>
      <c r="G7" s="67" t="s">
        <v>608</v>
      </c>
      <c r="H7" s="68" t="s">
        <v>609</v>
      </c>
      <c r="I7" s="69" t="s">
        <v>610</v>
      </c>
      <c r="J7" s="66" t="s">
        <v>611</v>
      </c>
      <c r="K7" s="70">
        <v>4</v>
      </c>
      <c r="L7" s="70">
        <v>350</v>
      </c>
      <c r="M7" s="71">
        <f t="shared" ref="M7:M8" si="0">K7*L7</f>
        <v>1400</v>
      </c>
      <c r="N7" s="66"/>
      <c r="O7" s="72" t="s">
        <v>304</v>
      </c>
      <c r="P7" s="73">
        <f>M7*0.01</f>
        <v>14</v>
      </c>
      <c r="Q7" s="74"/>
      <c r="R7" s="75">
        <f t="shared" ref="R7:R8" si="1">M7+P7-Q7</f>
        <v>1414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1400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612</v>
      </c>
      <c r="K8" s="70">
        <v>1.98</v>
      </c>
      <c r="L8" s="70">
        <v>210</v>
      </c>
      <c r="M8" s="71">
        <f t="shared" si="0"/>
        <v>415.8</v>
      </c>
      <c r="N8" s="66"/>
      <c r="O8" s="72" t="s">
        <v>304</v>
      </c>
      <c r="P8" s="73">
        <f>M8*0.01</f>
        <v>4.1580000000000004</v>
      </c>
      <c r="Q8" s="74"/>
      <c r="R8" s="75">
        <f t="shared" si="1"/>
        <v>419.95800000000003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2">SUM(Q8:DM8)-P8</f>
        <v>415.8</v>
      </c>
      <c r="DO8" s="76">
        <f t="shared" ref="DO8:DO9" si="3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1815.8</v>
      </c>
      <c r="N9" s="86"/>
      <c r="O9" s="85" t="s">
        <v>304</v>
      </c>
      <c r="P9" s="86">
        <f>SUM(P7:P8)</f>
        <v>18.158000000000001</v>
      </c>
      <c r="Q9" s="86"/>
      <c r="R9" s="86">
        <f t="shared" ref="R9:AW9" si="4">SUM(R7:R8)</f>
        <v>1833.9580000000001</v>
      </c>
      <c r="S9" s="86">
        <f t="shared" si="4"/>
        <v>0</v>
      </c>
      <c r="T9" s="86">
        <f t="shared" si="4"/>
        <v>0</v>
      </c>
      <c r="U9" s="86">
        <f t="shared" si="4"/>
        <v>0</v>
      </c>
      <c r="V9" s="86">
        <f t="shared" si="4"/>
        <v>0</v>
      </c>
      <c r="W9" s="86">
        <f t="shared" si="4"/>
        <v>0</v>
      </c>
      <c r="X9" s="86">
        <f t="shared" si="4"/>
        <v>0</v>
      </c>
      <c r="Y9" s="86">
        <f t="shared" si="4"/>
        <v>0</v>
      </c>
      <c r="Z9" s="86">
        <f t="shared" si="4"/>
        <v>0</v>
      </c>
      <c r="AA9" s="86">
        <f t="shared" si="4"/>
        <v>0</v>
      </c>
      <c r="AB9" s="86">
        <f t="shared" si="4"/>
        <v>0</v>
      </c>
      <c r="AC9" s="86">
        <f t="shared" si="4"/>
        <v>0</v>
      </c>
      <c r="AD9" s="86">
        <f t="shared" si="4"/>
        <v>0</v>
      </c>
      <c r="AE9" s="86">
        <f t="shared" si="4"/>
        <v>0</v>
      </c>
      <c r="AF9" s="86">
        <f t="shared" si="4"/>
        <v>0</v>
      </c>
      <c r="AG9" s="86">
        <f t="shared" si="4"/>
        <v>0</v>
      </c>
      <c r="AH9" s="86">
        <f t="shared" si="4"/>
        <v>0</v>
      </c>
      <c r="AI9" s="86">
        <f t="shared" si="4"/>
        <v>0</v>
      </c>
      <c r="AJ9" s="86">
        <f t="shared" si="4"/>
        <v>0</v>
      </c>
      <c r="AK9" s="86">
        <f t="shared" si="4"/>
        <v>0</v>
      </c>
      <c r="AL9" s="86">
        <f t="shared" si="4"/>
        <v>0</v>
      </c>
      <c r="AM9" s="86">
        <f t="shared" si="4"/>
        <v>0</v>
      </c>
      <c r="AN9" s="86">
        <f t="shared" si="4"/>
        <v>0</v>
      </c>
      <c r="AO9" s="86">
        <f t="shared" si="4"/>
        <v>0</v>
      </c>
      <c r="AP9" s="86">
        <f t="shared" si="4"/>
        <v>0</v>
      </c>
      <c r="AQ9" s="86">
        <f t="shared" si="4"/>
        <v>0</v>
      </c>
      <c r="AR9" s="86">
        <f t="shared" si="4"/>
        <v>0</v>
      </c>
      <c r="AS9" s="86">
        <f t="shared" si="4"/>
        <v>0</v>
      </c>
      <c r="AT9" s="86">
        <f t="shared" si="4"/>
        <v>0</v>
      </c>
      <c r="AU9" s="86">
        <f t="shared" si="4"/>
        <v>0</v>
      </c>
      <c r="AV9" s="86">
        <f t="shared" si="4"/>
        <v>0</v>
      </c>
      <c r="AW9" s="86">
        <f t="shared" si="4"/>
        <v>0</v>
      </c>
      <c r="AX9" s="86">
        <f t="shared" ref="AX9:CC9" si="5">SUM(AX7:AX8)</f>
        <v>0</v>
      </c>
      <c r="AY9" s="86">
        <f t="shared" si="5"/>
        <v>0</v>
      </c>
      <c r="AZ9" s="86">
        <f t="shared" si="5"/>
        <v>0</v>
      </c>
      <c r="BA9" s="86">
        <f t="shared" si="5"/>
        <v>0</v>
      </c>
      <c r="BB9" s="86">
        <f t="shared" si="5"/>
        <v>0</v>
      </c>
      <c r="BC9" s="86">
        <f t="shared" si="5"/>
        <v>0</v>
      </c>
      <c r="BD9" s="86">
        <f t="shared" si="5"/>
        <v>0</v>
      </c>
      <c r="BE9" s="86">
        <f t="shared" si="5"/>
        <v>0</v>
      </c>
      <c r="BF9" s="86">
        <f t="shared" si="5"/>
        <v>0</v>
      </c>
      <c r="BG9" s="86">
        <f t="shared" si="5"/>
        <v>0</v>
      </c>
      <c r="BH9" s="86">
        <f t="shared" si="5"/>
        <v>0</v>
      </c>
      <c r="BI9" s="86">
        <f t="shared" si="5"/>
        <v>0</v>
      </c>
      <c r="BJ9" s="86">
        <f t="shared" si="5"/>
        <v>0</v>
      </c>
      <c r="BK9" s="86">
        <f t="shared" si="5"/>
        <v>0</v>
      </c>
      <c r="BL9" s="86">
        <f t="shared" si="5"/>
        <v>0</v>
      </c>
      <c r="BM9" s="86">
        <f t="shared" si="5"/>
        <v>0</v>
      </c>
      <c r="BN9" s="86">
        <f t="shared" si="5"/>
        <v>0</v>
      </c>
      <c r="BO9" s="86">
        <f t="shared" si="5"/>
        <v>0</v>
      </c>
      <c r="BP9" s="86">
        <f t="shared" si="5"/>
        <v>0</v>
      </c>
      <c r="BQ9" s="86">
        <f t="shared" si="5"/>
        <v>0</v>
      </c>
      <c r="BR9" s="86">
        <f t="shared" si="5"/>
        <v>0</v>
      </c>
      <c r="BS9" s="86">
        <f t="shared" si="5"/>
        <v>0</v>
      </c>
      <c r="BT9" s="86">
        <f t="shared" si="5"/>
        <v>0</v>
      </c>
      <c r="BU9" s="86">
        <f t="shared" si="5"/>
        <v>0</v>
      </c>
      <c r="BV9" s="86">
        <f t="shared" si="5"/>
        <v>0</v>
      </c>
      <c r="BW9" s="86">
        <f t="shared" si="5"/>
        <v>0</v>
      </c>
      <c r="BX9" s="86">
        <f t="shared" si="5"/>
        <v>0</v>
      </c>
      <c r="BY9" s="86">
        <f t="shared" si="5"/>
        <v>0</v>
      </c>
      <c r="BZ9" s="86">
        <f t="shared" si="5"/>
        <v>0</v>
      </c>
      <c r="CA9" s="86">
        <f t="shared" si="5"/>
        <v>0</v>
      </c>
      <c r="CB9" s="86">
        <f t="shared" si="5"/>
        <v>0</v>
      </c>
      <c r="CC9" s="86">
        <f t="shared" si="5"/>
        <v>0</v>
      </c>
      <c r="CD9" s="86">
        <f t="shared" ref="CD9:DI9" si="6">SUM(CD7:CD8)</f>
        <v>0</v>
      </c>
      <c r="CE9" s="86">
        <f t="shared" si="6"/>
        <v>0</v>
      </c>
      <c r="CF9" s="86">
        <f t="shared" si="6"/>
        <v>0</v>
      </c>
      <c r="CG9" s="86">
        <f t="shared" si="6"/>
        <v>0</v>
      </c>
      <c r="CH9" s="86">
        <f t="shared" si="6"/>
        <v>0</v>
      </c>
      <c r="CI9" s="86">
        <f t="shared" si="6"/>
        <v>0</v>
      </c>
      <c r="CJ9" s="86">
        <f t="shared" si="6"/>
        <v>0</v>
      </c>
      <c r="CK9" s="86">
        <f t="shared" si="6"/>
        <v>0</v>
      </c>
      <c r="CL9" s="86">
        <f t="shared" si="6"/>
        <v>0</v>
      </c>
      <c r="CM9" s="86">
        <f t="shared" si="6"/>
        <v>0</v>
      </c>
      <c r="CN9" s="86">
        <f t="shared" si="6"/>
        <v>0</v>
      </c>
      <c r="CO9" s="86">
        <f t="shared" si="6"/>
        <v>0</v>
      </c>
      <c r="CP9" s="86">
        <f t="shared" si="6"/>
        <v>0</v>
      </c>
      <c r="CQ9" s="86">
        <f t="shared" si="6"/>
        <v>0</v>
      </c>
      <c r="CR9" s="86">
        <f t="shared" si="6"/>
        <v>0</v>
      </c>
      <c r="CS9" s="86">
        <f t="shared" si="6"/>
        <v>0</v>
      </c>
      <c r="CT9" s="86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6">
        <f t="shared" si="6"/>
        <v>0</v>
      </c>
      <c r="DF9" s="86">
        <f t="shared" si="6"/>
        <v>0</v>
      </c>
      <c r="DG9" s="86">
        <f t="shared" si="6"/>
        <v>0</v>
      </c>
      <c r="DH9" s="86">
        <f t="shared" si="6"/>
        <v>0</v>
      </c>
      <c r="DI9" s="86">
        <f t="shared" si="6"/>
        <v>0</v>
      </c>
      <c r="DJ9" s="86">
        <f t="shared" ref="DJ9:DM9" si="7">SUM(DJ7:DJ8)</f>
        <v>0</v>
      </c>
      <c r="DK9" s="86">
        <f t="shared" si="7"/>
        <v>0</v>
      </c>
      <c r="DL9" s="86">
        <f t="shared" si="7"/>
        <v>0</v>
      </c>
      <c r="DM9" s="86">
        <f t="shared" si="7"/>
        <v>0</v>
      </c>
      <c r="DN9" s="76">
        <f t="shared" si="2"/>
        <v>1815.8000000000002</v>
      </c>
      <c r="DO9" s="76">
        <f t="shared" si="3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RISHEL FISH VENDOR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474</v>
      </c>
      <c r="B12" s="104"/>
      <c r="C12" s="105"/>
      <c r="D12" s="106">
        <f>R9</f>
        <v>1833.9580000000001</v>
      </c>
      <c r="E12" s="107"/>
      <c r="F12" t="str">
        <f>"In payment for 4 kilo of bangus boneless and 1.98 kilo og panao shell using housefund received on " &amp; TEXT(A7, "mmmm dd, yyyy") &amp; " with SI#73207 RR#2817" &amp; " CPO#" &amp;B7</f>
        <v>In payment for 4 kilo of bangus boneless and 1.98 kilo og panao shell using housefund received on September 08, 2025 with SI#73207 RR#2817 CPO#4183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18.158000000000001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1815.8</v>
      </c>
      <c r="F15" s="111" t="str">
        <f>"Recording house fund expenses for replenishment on " &amp; TEXT(A7, "mmmm dd, yyyy")</f>
        <v>Recording house fund expenses for replenishment on September 08,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1833.9580000000001</v>
      </c>
      <c r="E16" s="118">
        <f>SUM(E12:E15)</f>
        <v>1833.9579999999999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08, 2025 with PCV#6754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50B1-18FB-48D4-BFF7-E8C7A939452A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4183</v>
      </c>
      <c r="C7" s="65">
        <v>6755</v>
      </c>
      <c r="D7" s="66" t="s">
        <v>605</v>
      </c>
      <c r="E7" s="67" t="s">
        <v>613</v>
      </c>
      <c r="F7" s="67" t="s">
        <v>614</v>
      </c>
      <c r="G7" s="67" t="s">
        <v>491</v>
      </c>
      <c r="H7" s="68" t="s">
        <v>615</v>
      </c>
      <c r="I7" s="69" t="s">
        <v>616</v>
      </c>
      <c r="J7" s="66" t="s">
        <v>617</v>
      </c>
      <c r="K7" s="70">
        <v>21</v>
      </c>
      <c r="L7" s="70">
        <v>325</v>
      </c>
      <c r="M7" s="71">
        <f t="shared" ref="M7" si="0">K7*L7</f>
        <v>6825</v>
      </c>
      <c r="N7" s="66"/>
      <c r="O7" s="72" t="s">
        <v>148</v>
      </c>
      <c r="P7" s="73">
        <f t="shared" ref="P7" si="1">M7/1.12*0.01</f>
        <v>60.937499999999993</v>
      </c>
      <c r="Q7" s="74">
        <f t="shared" ref="Q7" si="2">M7/1.12*0.12</f>
        <v>731.24999999999989</v>
      </c>
      <c r="R7" s="75">
        <f t="shared" ref="R7" si="3">M7+P7-Q7</f>
        <v>6154.6875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6825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6825</v>
      </c>
      <c r="N8" s="86"/>
      <c r="O8" s="85" t="s">
        <v>148</v>
      </c>
      <c r="P8" s="86">
        <f t="shared" ref="P8:AU8" si="4">SUM(P7:P7)</f>
        <v>60.937499999999993</v>
      </c>
      <c r="Q8" s="86">
        <f t="shared" si="4"/>
        <v>731.24999999999989</v>
      </c>
      <c r="R8" s="86">
        <f t="shared" si="4"/>
        <v>6154.6875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6825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AVANTVEND RETAILERS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6154.6875</v>
      </c>
      <c r="E11" s="107"/>
      <c r="F11" t="str">
        <f>"In payment for 21 kilo of casing steak for function using housefund received on " &amp; TEXT(A7, "mmmm dd, yyyy") &amp; " with SI#2818 RR#2818" &amp; " CPO#" &amp;B7</f>
        <v>In payment for 21 kilo of casing steak for function using housefund received on September 08, 2025 with SI#2818 RR#2818 CPO#4183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731.24999999999989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60.937499999999993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6825</v>
      </c>
      <c r="F14" s="111" t="str">
        <f>"Recording house fund expenses for replenishment on " &amp; TEXT(A7, "mmmm dd, yyyy")</f>
        <v>Recording house fund expenses for replenishment on September 08,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6885.9375</v>
      </c>
      <c r="E15" s="118">
        <f>SUM(E11:E14)</f>
        <v>6885.9375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08, 2025 with PCV#6755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610D-BFCD-4DA9-A812-AB979BD9B7FF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4183</v>
      </c>
      <c r="C7" s="65">
        <v>6756</v>
      </c>
      <c r="D7" s="66" t="s">
        <v>605</v>
      </c>
      <c r="E7" s="67" t="s">
        <v>613</v>
      </c>
      <c r="F7" s="67" t="s">
        <v>614</v>
      </c>
      <c r="G7" s="67" t="s">
        <v>491</v>
      </c>
      <c r="H7" s="68" t="s">
        <v>618</v>
      </c>
      <c r="I7" s="69" t="s">
        <v>619</v>
      </c>
      <c r="J7" s="66" t="s">
        <v>620</v>
      </c>
      <c r="K7" s="70">
        <v>3</v>
      </c>
      <c r="L7" s="70">
        <v>300</v>
      </c>
      <c r="M7" s="71">
        <f t="shared" ref="M7" si="0">K7*L7</f>
        <v>900</v>
      </c>
      <c r="N7" s="66"/>
      <c r="O7" s="72" t="s">
        <v>148</v>
      </c>
      <c r="P7" s="73">
        <f t="shared" ref="P7" si="1">M7/1.12*0.01</f>
        <v>8.0357142857142847</v>
      </c>
      <c r="Q7" s="74">
        <f t="shared" ref="Q7" si="2">M7/1.12*0.12</f>
        <v>96.428571428571416</v>
      </c>
      <c r="R7" s="75">
        <f t="shared" ref="R7" si="3">M7+P7-Q7</f>
        <v>811.60714285714289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900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900</v>
      </c>
      <c r="N8" s="86"/>
      <c r="O8" s="85" t="s">
        <v>148</v>
      </c>
      <c r="P8" s="86">
        <f t="shared" ref="P8:AU8" si="4">SUM(P7:P7)</f>
        <v>8.0357142857142847</v>
      </c>
      <c r="Q8" s="86">
        <f t="shared" si="4"/>
        <v>96.428571428571416</v>
      </c>
      <c r="R8" s="86">
        <f t="shared" si="4"/>
        <v>811.60714285714289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900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AVANTVEND RETAILERS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42" t="s">
        <v>474</v>
      </c>
      <c r="B11" s="104"/>
      <c r="C11" s="105"/>
      <c r="D11" s="106">
        <f>R8</f>
        <v>811.60714285714289</v>
      </c>
      <c r="E11" s="107"/>
      <c r="F11" t="str">
        <f>"In payment for using housefund received on " &amp; TEXT(A7, "mmmm dd, yyyy") &amp; " with SI# PR# RR#" &amp; " CPO#" &amp;B7</f>
        <v>In payment for using housefund received on September 08, 2025 with SI# PR# RR# CPO#4183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96.428571428571416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8.0357142857142847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900</v>
      </c>
      <c r="F14" s="111" t="str">
        <f>"Recording house fund expenses for replenishment on " &amp; TEXT(A7, "mmmm dd, yyyy")</f>
        <v>Recording house fund expenses for replenishment on September 08,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908.03571428571433</v>
      </c>
      <c r="E15" s="118">
        <f>SUM(E11:E14)</f>
        <v>908.03571428571433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08, 2025 with PCV#6756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88B1-078B-42AE-8627-4BBC0C82C843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45910</v>
      </c>
      <c r="B7" s="65">
        <v>4201</v>
      </c>
      <c r="C7" s="65">
        <v>6757</v>
      </c>
      <c r="D7" s="66" t="s">
        <v>483</v>
      </c>
      <c r="E7" s="67" t="s">
        <v>621</v>
      </c>
      <c r="F7" s="67" t="s">
        <v>622</v>
      </c>
      <c r="G7" s="67" t="s">
        <v>623</v>
      </c>
      <c r="H7" s="68" t="s">
        <v>624</v>
      </c>
      <c r="I7" s="69" t="s">
        <v>625</v>
      </c>
      <c r="J7" s="66" t="s">
        <v>626</v>
      </c>
      <c r="K7" s="70">
        <v>1</v>
      </c>
      <c r="L7" s="70">
        <v>1890</v>
      </c>
      <c r="M7" s="71">
        <f t="shared" ref="M7" si="0">K7*L7</f>
        <v>1890</v>
      </c>
      <c r="N7" s="66"/>
      <c r="O7" s="72" t="s">
        <v>148</v>
      </c>
      <c r="P7" s="73">
        <f t="shared" ref="P7" si="1">M7/1.12*0.01</f>
        <v>16.874999999999996</v>
      </c>
      <c r="Q7" s="74">
        <f t="shared" ref="Q7" si="2">M7/1.12*0.12</f>
        <v>202.49999999999997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75">
        <f>M7+P7-Q7</f>
        <v>1704.375</v>
      </c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1890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1890</v>
      </c>
      <c r="N8" s="86"/>
      <c r="O8" s="85" t="s">
        <v>148</v>
      </c>
      <c r="P8" s="86">
        <f t="shared" ref="P8:AU8" si="3">SUM(P7:P7)</f>
        <v>16.874999999999996</v>
      </c>
      <c r="Q8" s="86">
        <f t="shared" si="3"/>
        <v>202.49999999999997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1704.375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1890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 xml:space="preserve">TOBY'S SPORTS 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627</v>
      </c>
      <c r="B11" s="104"/>
      <c r="C11" s="105"/>
      <c r="D11" s="106">
        <f>CQ8</f>
        <v>1704.375</v>
      </c>
      <c r="E11" s="107"/>
      <c r="F11" t="str">
        <f>"In payment for 1 piece of basketball molten ball using housefund received on " &amp; TEXT(A7, "mmmm dd, yyyy") &amp; " with SI#16488 PR#8110 RR#2985" &amp; " CPO#" &amp;B7</f>
        <v>In payment for 1 piece of basketball molten ball using housefund received on September 10, 2025 with SI#16488 PR#8110 RR#2985 CPO#4201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202.49999999999997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16.874999999999996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1890</v>
      </c>
      <c r="F14" s="111" t="str">
        <f>"Recording house fund expenses for replenishment on " &amp; TEXT(A7, "mmmm dd, yyyy")</f>
        <v>Recording house fund expenses for replenishment on September 10,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1906.875</v>
      </c>
      <c r="E15" s="118">
        <f>SUM(E11:E14)</f>
        <v>1906.875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10, 2025 with PCV#6757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A51C-702D-4177-9CD3-6E5C21DF792F}">
  <sheetPr>
    <tabColor theme="9" tint="-0.249977111117893"/>
  </sheetPr>
  <dimension ref="A1:DO18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4202</v>
      </c>
      <c r="C7" s="65">
        <v>6758</v>
      </c>
      <c r="D7" s="66" t="s">
        <v>483</v>
      </c>
      <c r="E7" s="67" t="s">
        <v>469</v>
      </c>
      <c r="F7" s="67" t="s">
        <v>470</v>
      </c>
      <c r="G7" s="67" t="s">
        <v>471</v>
      </c>
      <c r="H7" s="68" t="s">
        <v>628</v>
      </c>
      <c r="I7" s="69" t="s">
        <v>629</v>
      </c>
      <c r="J7" s="66" t="s">
        <v>473</v>
      </c>
      <c r="K7" s="70">
        <v>10</v>
      </c>
      <c r="L7" s="70">
        <v>30</v>
      </c>
      <c r="M7" s="71">
        <f t="shared" ref="M7:M9" si="0">K7*L7</f>
        <v>300</v>
      </c>
      <c r="N7" s="66"/>
      <c r="O7" s="72" t="s">
        <v>304</v>
      </c>
      <c r="P7" s="73">
        <f>M7*0.01</f>
        <v>3</v>
      </c>
      <c r="Q7" s="74"/>
      <c r="R7" s="75">
        <f t="shared" ref="R7:R9" si="1">M7+P7-Q7</f>
        <v>303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630</v>
      </c>
      <c r="K8" s="70">
        <v>10</v>
      </c>
      <c r="L8" s="70">
        <v>30</v>
      </c>
      <c r="M8" s="71">
        <f t="shared" si="0"/>
        <v>300</v>
      </c>
      <c r="N8" s="66"/>
      <c r="O8" s="72" t="s">
        <v>304</v>
      </c>
      <c r="P8" s="73">
        <f t="shared" ref="P8:P9" si="2">M8*0.01</f>
        <v>3</v>
      </c>
      <c r="Q8" s="74"/>
      <c r="R8" s="75">
        <f t="shared" si="1"/>
        <v>303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3">SUM(Q8:DM8)-P8</f>
        <v>300</v>
      </c>
      <c r="DO8" s="76">
        <f t="shared" ref="DO8:DO10" si="4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631</v>
      </c>
      <c r="K9" s="70">
        <v>1</v>
      </c>
      <c r="L9" s="70">
        <v>120</v>
      </c>
      <c r="M9" s="71">
        <f t="shared" si="0"/>
        <v>120</v>
      </c>
      <c r="N9" s="66"/>
      <c r="O9" s="72" t="s">
        <v>304</v>
      </c>
      <c r="P9" s="73">
        <f t="shared" si="2"/>
        <v>1.2</v>
      </c>
      <c r="Q9" s="74"/>
      <c r="R9" s="75">
        <f t="shared" si="1"/>
        <v>121.2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3"/>
        <v>120</v>
      </c>
      <c r="DO9" s="76">
        <f t="shared" si="4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720</v>
      </c>
      <c r="N10" s="86"/>
      <c r="O10" s="85" t="s">
        <v>304</v>
      </c>
      <c r="P10" s="86">
        <f>SUM(P7:P9)</f>
        <v>7.2</v>
      </c>
      <c r="Q10" s="86"/>
      <c r="R10" s="86">
        <f t="shared" ref="R10:AW10" si="5">SUM(R7:R9)</f>
        <v>727.2</v>
      </c>
      <c r="S10" s="86">
        <f t="shared" si="5"/>
        <v>0</v>
      </c>
      <c r="T10" s="86">
        <f t="shared" si="5"/>
        <v>0</v>
      </c>
      <c r="U10" s="86">
        <f t="shared" si="5"/>
        <v>0</v>
      </c>
      <c r="V10" s="86">
        <f t="shared" si="5"/>
        <v>0</v>
      </c>
      <c r="W10" s="86">
        <f t="shared" si="5"/>
        <v>0</v>
      </c>
      <c r="X10" s="86">
        <f t="shared" si="5"/>
        <v>0</v>
      </c>
      <c r="Y10" s="86">
        <f t="shared" si="5"/>
        <v>0</v>
      </c>
      <c r="Z10" s="86">
        <f t="shared" si="5"/>
        <v>0</v>
      </c>
      <c r="AA10" s="86">
        <f t="shared" si="5"/>
        <v>0</v>
      </c>
      <c r="AB10" s="86">
        <f t="shared" si="5"/>
        <v>0</v>
      </c>
      <c r="AC10" s="86">
        <f t="shared" si="5"/>
        <v>0</v>
      </c>
      <c r="AD10" s="86">
        <f t="shared" si="5"/>
        <v>0</v>
      </c>
      <c r="AE10" s="86">
        <f t="shared" si="5"/>
        <v>0</v>
      </c>
      <c r="AF10" s="86">
        <f t="shared" si="5"/>
        <v>0</v>
      </c>
      <c r="AG10" s="86">
        <f t="shared" si="5"/>
        <v>0</v>
      </c>
      <c r="AH10" s="86">
        <f t="shared" si="5"/>
        <v>0</v>
      </c>
      <c r="AI10" s="86">
        <f t="shared" si="5"/>
        <v>0</v>
      </c>
      <c r="AJ10" s="86">
        <f t="shared" si="5"/>
        <v>0</v>
      </c>
      <c r="AK10" s="86">
        <f t="shared" si="5"/>
        <v>0</v>
      </c>
      <c r="AL10" s="86">
        <f t="shared" si="5"/>
        <v>0</v>
      </c>
      <c r="AM10" s="86">
        <f t="shared" si="5"/>
        <v>0</v>
      </c>
      <c r="AN10" s="86">
        <f t="shared" si="5"/>
        <v>0</v>
      </c>
      <c r="AO10" s="86">
        <f t="shared" si="5"/>
        <v>0</v>
      </c>
      <c r="AP10" s="86">
        <f t="shared" si="5"/>
        <v>0</v>
      </c>
      <c r="AQ10" s="86">
        <f t="shared" si="5"/>
        <v>0</v>
      </c>
      <c r="AR10" s="86">
        <f t="shared" si="5"/>
        <v>0</v>
      </c>
      <c r="AS10" s="86">
        <f t="shared" si="5"/>
        <v>0</v>
      </c>
      <c r="AT10" s="86">
        <f t="shared" si="5"/>
        <v>0</v>
      </c>
      <c r="AU10" s="86">
        <f t="shared" si="5"/>
        <v>0</v>
      </c>
      <c r="AV10" s="86">
        <f t="shared" si="5"/>
        <v>0</v>
      </c>
      <c r="AW10" s="86">
        <f t="shared" si="5"/>
        <v>0</v>
      </c>
      <c r="AX10" s="86">
        <f t="shared" ref="AX10:CC10" si="6">SUM(AX7:AX9)</f>
        <v>0</v>
      </c>
      <c r="AY10" s="86">
        <f t="shared" si="6"/>
        <v>0</v>
      </c>
      <c r="AZ10" s="86">
        <f t="shared" si="6"/>
        <v>0</v>
      </c>
      <c r="BA10" s="86">
        <f t="shared" si="6"/>
        <v>0</v>
      </c>
      <c r="BB10" s="86">
        <f t="shared" si="6"/>
        <v>0</v>
      </c>
      <c r="BC10" s="86">
        <f t="shared" si="6"/>
        <v>0</v>
      </c>
      <c r="BD10" s="86">
        <f t="shared" si="6"/>
        <v>0</v>
      </c>
      <c r="BE10" s="86">
        <f t="shared" si="6"/>
        <v>0</v>
      </c>
      <c r="BF10" s="86">
        <f t="shared" si="6"/>
        <v>0</v>
      </c>
      <c r="BG10" s="86">
        <f t="shared" si="6"/>
        <v>0</v>
      </c>
      <c r="BH10" s="86">
        <f t="shared" si="6"/>
        <v>0</v>
      </c>
      <c r="BI10" s="86">
        <f t="shared" si="6"/>
        <v>0</v>
      </c>
      <c r="BJ10" s="86">
        <f t="shared" si="6"/>
        <v>0</v>
      </c>
      <c r="BK10" s="86">
        <f t="shared" si="6"/>
        <v>0</v>
      </c>
      <c r="BL10" s="86">
        <f t="shared" si="6"/>
        <v>0</v>
      </c>
      <c r="BM10" s="86">
        <f t="shared" si="6"/>
        <v>0</v>
      </c>
      <c r="BN10" s="86">
        <f t="shared" si="6"/>
        <v>0</v>
      </c>
      <c r="BO10" s="86">
        <f t="shared" si="6"/>
        <v>0</v>
      </c>
      <c r="BP10" s="86">
        <f t="shared" si="6"/>
        <v>0</v>
      </c>
      <c r="BQ10" s="86">
        <f t="shared" si="6"/>
        <v>0</v>
      </c>
      <c r="BR10" s="86">
        <f t="shared" si="6"/>
        <v>0</v>
      </c>
      <c r="BS10" s="86">
        <f t="shared" si="6"/>
        <v>0</v>
      </c>
      <c r="BT10" s="86">
        <f t="shared" si="6"/>
        <v>0</v>
      </c>
      <c r="BU10" s="86">
        <f t="shared" si="6"/>
        <v>0</v>
      </c>
      <c r="BV10" s="86">
        <f t="shared" si="6"/>
        <v>0</v>
      </c>
      <c r="BW10" s="86">
        <f t="shared" si="6"/>
        <v>0</v>
      </c>
      <c r="BX10" s="86">
        <f t="shared" si="6"/>
        <v>0</v>
      </c>
      <c r="BY10" s="86">
        <f t="shared" si="6"/>
        <v>0</v>
      </c>
      <c r="BZ10" s="86">
        <f t="shared" si="6"/>
        <v>0</v>
      </c>
      <c r="CA10" s="86">
        <f t="shared" si="6"/>
        <v>0</v>
      </c>
      <c r="CB10" s="86">
        <f t="shared" si="6"/>
        <v>0</v>
      </c>
      <c r="CC10" s="86">
        <f t="shared" si="6"/>
        <v>0</v>
      </c>
      <c r="CD10" s="86">
        <f t="shared" ref="CD10:DI10" si="7">SUM(CD7:CD9)</f>
        <v>0</v>
      </c>
      <c r="CE10" s="86">
        <f t="shared" si="7"/>
        <v>0</v>
      </c>
      <c r="CF10" s="86">
        <f t="shared" si="7"/>
        <v>0</v>
      </c>
      <c r="CG10" s="86">
        <f t="shared" si="7"/>
        <v>0</v>
      </c>
      <c r="CH10" s="86">
        <f t="shared" si="7"/>
        <v>0</v>
      </c>
      <c r="CI10" s="86">
        <f t="shared" si="7"/>
        <v>0</v>
      </c>
      <c r="CJ10" s="86">
        <f t="shared" si="7"/>
        <v>0</v>
      </c>
      <c r="CK10" s="86">
        <f t="shared" si="7"/>
        <v>0</v>
      </c>
      <c r="CL10" s="86">
        <f t="shared" si="7"/>
        <v>0</v>
      </c>
      <c r="CM10" s="86">
        <f t="shared" si="7"/>
        <v>0</v>
      </c>
      <c r="CN10" s="86">
        <f t="shared" si="7"/>
        <v>0</v>
      </c>
      <c r="CO10" s="86">
        <f t="shared" si="7"/>
        <v>0</v>
      </c>
      <c r="CP10" s="86">
        <f t="shared" si="7"/>
        <v>0</v>
      </c>
      <c r="CQ10" s="86">
        <f t="shared" si="7"/>
        <v>0</v>
      </c>
      <c r="CR10" s="86">
        <f t="shared" si="7"/>
        <v>0</v>
      </c>
      <c r="CS10" s="86">
        <f t="shared" si="7"/>
        <v>0</v>
      </c>
      <c r="CT10" s="86">
        <f t="shared" si="7"/>
        <v>0</v>
      </c>
      <c r="CU10" s="86">
        <f t="shared" si="7"/>
        <v>0</v>
      </c>
      <c r="CV10" s="86">
        <f t="shared" si="7"/>
        <v>0</v>
      </c>
      <c r="CW10" s="86">
        <f t="shared" si="7"/>
        <v>0</v>
      </c>
      <c r="CX10" s="86">
        <f t="shared" si="7"/>
        <v>0</v>
      </c>
      <c r="CY10" s="86">
        <f t="shared" si="7"/>
        <v>0</v>
      </c>
      <c r="CZ10" s="86">
        <f t="shared" si="7"/>
        <v>0</v>
      </c>
      <c r="DA10" s="86">
        <f t="shared" si="7"/>
        <v>0</v>
      </c>
      <c r="DB10" s="86">
        <f t="shared" si="7"/>
        <v>0</v>
      </c>
      <c r="DC10" s="86">
        <f t="shared" si="7"/>
        <v>0</v>
      </c>
      <c r="DD10" s="86">
        <f t="shared" si="7"/>
        <v>0</v>
      </c>
      <c r="DE10" s="86">
        <f t="shared" si="7"/>
        <v>0</v>
      </c>
      <c r="DF10" s="86">
        <f t="shared" si="7"/>
        <v>0</v>
      </c>
      <c r="DG10" s="86">
        <f t="shared" si="7"/>
        <v>0</v>
      </c>
      <c r="DH10" s="86">
        <f t="shared" si="7"/>
        <v>0</v>
      </c>
      <c r="DI10" s="86">
        <f t="shared" si="7"/>
        <v>0</v>
      </c>
      <c r="DJ10" s="86">
        <f t="shared" ref="DJ10:DM10" si="8">SUM(DJ7:DJ9)</f>
        <v>0</v>
      </c>
      <c r="DK10" s="86">
        <f t="shared" si="8"/>
        <v>0</v>
      </c>
      <c r="DL10" s="86">
        <f t="shared" si="8"/>
        <v>0</v>
      </c>
      <c r="DM10" s="86">
        <f t="shared" si="8"/>
        <v>0</v>
      </c>
      <c r="DN10" s="76">
        <f t="shared" si="3"/>
        <v>720</v>
      </c>
      <c r="DO10" s="76">
        <f t="shared" si="4"/>
        <v>0</v>
      </c>
    </row>
    <row r="11" spans="1:119" ht="18.75" customHeight="1" thickBot="1" x14ac:dyDescent="0.3"/>
    <row r="12" spans="1:119" ht="18.75" customHeight="1" thickBot="1" x14ac:dyDescent="0.3">
      <c r="A12" s="88" t="str">
        <f>E7</f>
        <v>LEONOR GAMBOA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474</v>
      </c>
      <c r="B13" s="104"/>
      <c r="C13" s="105"/>
      <c r="D13" s="106">
        <f>R10</f>
        <v>727.2</v>
      </c>
      <c r="E13" s="107"/>
      <c r="F13" t="str">
        <f>"In payment for 10 kilo of watermelon and papaya and 1 pack of ginger using housefund received on " &amp; TEXT(A7, "mmmm dd, yyyy") &amp; " with SI#28077 RR#3086" &amp; " CPO#" &amp;B7</f>
        <v>In payment for 10 kilo of watermelon and papaya and 1 pack of ginger using housefund received on September 01, 2025 with SI#28077 RR#3086 CPO#4202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152</v>
      </c>
      <c r="B14" s="104"/>
      <c r="C14" s="105"/>
      <c r="D14" s="106">
        <f>Q10</f>
        <v>0</v>
      </c>
      <c r="E14" s="107"/>
      <c r="F14" s="111" t="str">
        <f>"Recording input VAT for expenses and purchases made using house fund for " &amp; TEXT(A7, "mmmm dd, yyyy")</f>
        <v>Recording input VAT for expenses and purchases made using house fund for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12" t="s">
        <v>126</v>
      </c>
      <c r="B15" s="113"/>
      <c r="C15" s="114"/>
      <c r="D15" s="115"/>
      <c r="E15" s="107">
        <f>P10</f>
        <v>7.2</v>
      </c>
      <c r="F15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03" t="s">
        <v>153</v>
      </c>
      <c r="B16" s="113"/>
      <c r="C16" s="114"/>
      <c r="D16" s="116"/>
      <c r="E16" s="117">
        <f>M10</f>
        <v>720</v>
      </c>
      <c r="F16" s="111" t="str">
        <f>"Recording house fund expenses for replenishment on " &amp; TEXT(A7, "mmmm dd, yyyy")</f>
        <v>Recording house fund expenses for replenishment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4">
      <c r="A17" s="112"/>
      <c r="B17" s="113"/>
      <c r="C17" s="114"/>
      <c r="D17" s="118">
        <f>SUM(D13:D16)</f>
        <v>727.2</v>
      </c>
      <c r="E17" s="118">
        <f>SUM(E13:E16)</f>
        <v>727.2</v>
      </c>
      <c r="F17" s="107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  <row r="18" spans="1:16" ht="18.75" customHeight="1" x14ac:dyDescent="0.25">
      <c r="A18" s="121" t="s">
        <v>154</v>
      </c>
      <c r="B18" s="122" t="str">
        <f>"To record house fund expenses on " &amp; TEXT(A7, "mmmm dd, yyyy") &amp; " with PCV#" &amp; C7</f>
        <v>To record house fund expenses on September 01, 2025 with PCV#6758</v>
      </c>
      <c r="C18" s="123"/>
      <c r="D18" s="124"/>
      <c r="E18" s="124"/>
      <c r="F18" s="124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596B-A7E7-4E1B-98FC-9F802C45B078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4203</v>
      </c>
      <c r="C7" s="65">
        <v>6759</v>
      </c>
      <c r="D7" s="66" t="s">
        <v>483</v>
      </c>
      <c r="E7" s="67" t="s">
        <v>632</v>
      </c>
      <c r="F7" s="67"/>
      <c r="G7" s="67"/>
      <c r="H7" s="68" t="s">
        <v>634</v>
      </c>
      <c r="I7" s="69"/>
      <c r="J7" s="66" t="s">
        <v>633</v>
      </c>
      <c r="K7" s="70">
        <v>1</v>
      </c>
      <c r="L7" s="70">
        <v>599</v>
      </c>
      <c r="M7" s="71">
        <f t="shared" ref="M7" si="0">K7*L7</f>
        <v>599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M7+P7-Q7</f>
        <v>599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599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599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599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599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GLOBE TELECOM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BF8</f>
        <v>599</v>
      </c>
      <c r="E11" s="107"/>
      <c r="F11" t="str">
        <f>"In payment for globe bill payment of account number (1160834040) for september 2025 using housefund received on " &amp; TEXT(A7, "mmmm dd, yyyy") &amp; " with" &amp; " CPO#" &amp;B7</f>
        <v>In payment for globe bill payment of account number (1160834040) for september 2025 using housefund received on September 03, 2025 with CPO#4203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599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599</v>
      </c>
      <c r="E15" s="118">
        <f>SUM(E11:E14)</f>
        <v>599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PCV#6759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D753-CC0C-428E-8D91-EC01E52CC1CD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4203</v>
      </c>
      <c r="C7" s="65">
        <v>6760</v>
      </c>
      <c r="D7" s="66" t="s">
        <v>483</v>
      </c>
      <c r="E7" s="67" t="s">
        <v>635</v>
      </c>
      <c r="F7" s="67"/>
      <c r="G7" s="67"/>
      <c r="H7" s="68" t="s">
        <v>638</v>
      </c>
      <c r="I7" s="69"/>
      <c r="J7" s="66" t="s">
        <v>636</v>
      </c>
      <c r="K7" s="70">
        <v>1</v>
      </c>
      <c r="L7" s="70">
        <v>599</v>
      </c>
      <c r="M7" s="71">
        <f t="shared" ref="M7" si="0">K7*L7</f>
        <v>599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M7+P7-Q7</f>
        <v>599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599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599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599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599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GLOBE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637</v>
      </c>
      <c r="B11" s="104"/>
      <c r="C11" s="105"/>
      <c r="D11" s="106">
        <f>BF8</f>
        <v>599</v>
      </c>
      <c r="E11" s="107"/>
      <c r="F11" t="str">
        <f>"In payment for globe bill payment of account number (1160834075) for september 2025 using housefund received on " &amp; TEXT(A7, "mmmm dd, yyyy") &amp; " with SI#00056179" &amp; " CPO#" &amp;B7</f>
        <v>In payment for globe bill payment of account number (1160834075) for september 2025 using housefund received on September 03, 2025 with SI#00056179 CPO#4203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599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599</v>
      </c>
      <c r="E15" s="118">
        <f>SUM(E11:E14)</f>
        <v>599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PCV#6760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A669-302D-4488-AC11-301B8EBAE0F0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4205</v>
      </c>
      <c r="C7" s="65">
        <v>6761</v>
      </c>
      <c r="D7" s="66" t="s">
        <v>483</v>
      </c>
      <c r="E7" s="67" t="s">
        <v>639</v>
      </c>
      <c r="F7" s="67"/>
      <c r="G7" s="67" t="s">
        <v>491</v>
      </c>
      <c r="H7" s="68" t="s">
        <v>492</v>
      </c>
      <c r="I7" s="69" t="s">
        <v>640</v>
      </c>
      <c r="J7" s="66" t="s">
        <v>641</v>
      </c>
      <c r="K7" s="70">
        <v>20</v>
      </c>
      <c r="L7" s="70">
        <v>370</v>
      </c>
      <c r="M7" s="71">
        <f t="shared" ref="M7" si="0">K7*L7</f>
        <v>7400</v>
      </c>
      <c r="N7" s="66"/>
      <c r="O7" s="72" t="s">
        <v>148</v>
      </c>
      <c r="P7" s="73">
        <f t="shared" ref="P7" si="1">M7/1.12*0.01</f>
        <v>66.071428571428569</v>
      </c>
      <c r="Q7" s="74">
        <f t="shared" ref="Q7" si="2">M7/1.12*0.12</f>
        <v>792.85714285714278</v>
      </c>
      <c r="R7" s="75">
        <f t="shared" ref="R7" si="3">M7+P7-Q7</f>
        <v>6673.2142857142853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7400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7400</v>
      </c>
      <c r="N8" s="86"/>
      <c r="O8" s="85" t="s">
        <v>148</v>
      </c>
      <c r="P8" s="86">
        <f t="shared" ref="P8:AU8" si="4">SUM(P7:P7)</f>
        <v>66.071428571428569</v>
      </c>
      <c r="Q8" s="86">
        <f t="shared" si="4"/>
        <v>792.85714285714278</v>
      </c>
      <c r="R8" s="86">
        <f t="shared" si="4"/>
        <v>6673.2142857142853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7400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AVANTVEND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6673.2142857142853</v>
      </c>
      <c r="E11" s="107"/>
      <c r="F11" t="str">
        <f>"In payment for 20 pieces of corned beef for function using housefund received on " &amp; TEXT(A7, "mmmm dd, yyyy") &amp; " with SI#2006 RR#3349" &amp; " CPO#" &amp;B7</f>
        <v>In payment for 20 pieces of corned beef for function using housefund received on September 04, 2025 with SI#2006 RR#3349 CPO#4205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792.85714285714278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66.071428571428569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7400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7466.0714285714284</v>
      </c>
      <c r="E15" s="118">
        <f>SUM(E11:E14)</f>
        <v>7466.0714285714284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PCV#6761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FD46-25D3-4A88-8F50-BE22CAFBCC16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4206</v>
      </c>
      <c r="C7" s="65">
        <v>6762</v>
      </c>
      <c r="D7" s="66" t="s">
        <v>483</v>
      </c>
      <c r="E7" s="67" t="s">
        <v>642</v>
      </c>
      <c r="F7" s="67"/>
      <c r="G7" s="67"/>
      <c r="H7" s="68"/>
      <c r="I7" s="69" t="s">
        <v>643</v>
      </c>
      <c r="J7" s="66" t="s">
        <v>644</v>
      </c>
      <c r="K7" s="70">
        <v>1</v>
      </c>
      <c r="L7" s="70">
        <v>360</v>
      </c>
      <c r="M7" s="71">
        <f t="shared" ref="M7" si="0">K7*L7</f>
        <v>360</v>
      </c>
      <c r="N7" s="66"/>
      <c r="O7" s="72" t="s">
        <v>304</v>
      </c>
      <c r="P7" s="73"/>
      <c r="Q7" s="74"/>
      <c r="R7" s="75">
        <f t="shared" ref="R7" si="1">M7+P7-Q7</f>
        <v>360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360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360</v>
      </c>
      <c r="N8" s="86"/>
      <c r="O8" s="85" t="s">
        <v>304</v>
      </c>
      <c r="P8" s="86"/>
      <c r="Q8" s="86"/>
      <c r="R8" s="86">
        <f t="shared" ref="R8:AW8" si="2">SUM(R7:R7)</f>
        <v>360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360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JESSY CHOR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360</v>
      </c>
      <c r="E11" s="107"/>
      <c r="F11" t="str">
        <f>"In payment for 1 kilo of shrimp for function using housefund received on " &amp; TEXT(A7, "mmmm dd, yyyy") &amp; " with RR#3093" &amp; " CPO#" &amp;B7</f>
        <v>In payment for 1 kilo of shrimp for function using housefund received on September 02, 2025 with RR#3093 CPO#4206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360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360</v>
      </c>
      <c r="E15" s="118">
        <f>SUM(E11:E14)</f>
        <v>360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PCV#6762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988C-6857-45DE-B14C-43518F907919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4206</v>
      </c>
      <c r="C7" s="65">
        <v>6763</v>
      </c>
      <c r="D7" s="66" t="s">
        <v>483</v>
      </c>
      <c r="E7" s="67" t="s">
        <v>642</v>
      </c>
      <c r="F7" s="67"/>
      <c r="G7" s="67"/>
      <c r="H7" s="68"/>
      <c r="I7" s="69" t="s">
        <v>645</v>
      </c>
      <c r="J7" s="66" t="s">
        <v>646</v>
      </c>
      <c r="K7" s="70">
        <v>1</v>
      </c>
      <c r="L7" s="70">
        <v>480</v>
      </c>
      <c r="M7" s="71">
        <f t="shared" ref="M7" si="0">K7*L7</f>
        <v>480</v>
      </c>
      <c r="N7" s="66"/>
      <c r="O7" s="72" t="s">
        <v>304</v>
      </c>
      <c r="P7" s="73"/>
      <c r="Q7" s="74"/>
      <c r="R7" s="75">
        <f t="shared" ref="R7" si="1">M7+P7-Q7</f>
        <v>480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480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480</v>
      </c>
      <c r="N8" s="86"/>
      <c r="O8" s="85" t="s">
        <v>304</v>
      </c>
      <c r="P8" s="86"/>
      <c r="Q8" s="86"/>
      <c r="R8" s="86">
        <f t="shared" ref="R8:AW8" si="2">SUM(R7:R7)</f>
        <v>480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480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JESSY CHOR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468</v>
      </c>
      <c r="B11" s="104"/>
      <c r="C11" s="105"/>
      <c r="D11" s="106">
        <f>R8</f>
        <v>480</v>
      </c>
      <c r="E11" s="107"/>
      <c r="F11" t="str">
        <f>"In payment for 1 kilo of squid for function using housefund received on " &amp; TEXT(A7, "mmmm dd, yyyy") &amp; " with RR#3094" &amp; " CPO#" &amp;B7</f>
        <v>In payment for 1 kilo of squid for function using housefund received on September 02, 2025 with RR#3094 CPO#4206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480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480</v>
      </c>
      <c r="E15" s="118">
        <f>SUM(E11:E14)</f>
        <v>480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PCV#6763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5506-198B-42D7-82D4-7326C318D3B0}">
  <sheetPr>
    <tabColor theme="9" tint="-0.249977111117893"/>
  </sheetPr>
  <dimension ref="A1:DO17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45905</v>
      </c>
      <c r="B7" s="65">
        <v>4208</v>
      </c>
      <c r="C7" s="65">
        <v>6764</v>
      </c>
      <c r="D7" s="66" t="s">
        <v>483</v>
      </c>
      <c r="E7" s="67" t="s">
        <v>647</v>
      </c>
      <c r="F7" s="67" t="s">
        <v>648</v>
      </c>
      <c r="G7" s="67"/>
      <c r="H7" s="67">
        <v>20027</v>
      </c>
      <c r="I7" s="69" t="s">
        <v>649</v>
      </c>
      <c r="J7" s="66" t="s">
        <v>650</v>
      </c>
      <c r="K7" s="70">
        <v>30</v>
      </c>
      <c r="L7" s="70">
        <v>132</v>
      </c>
      <c r="M7" s="71">
        <f t="shared" ref="M7:M8" si="0">K7*L7</f>
        <v>3960</v>
      </c>
      <c r="N7" s="66"/>
      <c r="O7" s="72" t="s">
        <v>148</v>
      </c>
      <c r="P7" s="73">
        <f t="shared" ref="P7:P8" si="1">M7/1.12*0.01</f>
        <v>35.357142857142854</v>
      </c>
      <c r="Q7" s="74">
        <f t="shared" ref="Q7:Q8" si="2">M7/1.12*0.12</f>
        <v>424.28571428571422</v>
      </c>
      <c r="R7" s="75">
        <f t="shared" ref="R7:R8" si="3">M7+P7-Q7</f>
        <v>3571.0714285714284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3960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651</v>
      </c>
      <c r="K8" s="70">
        <v>30</v>
      </c>
      <c r="L8" s="70">
        <v>132</v>
      </c>
      <c r="M8" s="71">
        <f t="shared" si="0"/>
        <v>3960</v>
      </c>
      <c r="N8" s="66"/>
      <c r="O8" s="72" t="s">
        <v>148</v>
      </c>
      <c r="P8" s="73">
        <f t="shared" si="1"/>
        <v>35.357142857142854</v>
      </c>
      <c r="Q8" s="74">
        <f t="shared" si="2"/>
        <v>424.28571428571422</v>
      </c>
      <c r="R8" s="75">
        <f t="shared" si="3"/>
        <v>3571.0714285714284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4">SUM(Q8:DM8)-P8</f>
        <v>3960</v>
      </c>
      <c r="DO8" s="76">
        <f t="shared" ref="DO8:DO9" si="5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7920</v>
      </c>
      <c r="N9" s="86"/>
      <c r="O9" s="85" t="s">
        <v>148</v>
      </c>
      <c r="P9" s="86">
        <f t="shared" ref="P9:AU9" si="6">SUM(P7:P8)</f>
        <v>70.714285714285708</v>
      </c>
      <c r="Q9" s="86">
        <f t="shared" si="6"/>
        <v>848.57142857142844</v>
      </c>
      <c r="R9" s="86">
        <f t="shared" si="6"/>
        <v>7142.1428571428569</v>
      </c>
      <c r="S9" s="86">
        <f t="shared" si="6"/>
        <v>0</v>
      </c>
      <c r="T9" s="86">
        <f t="shared" si="6"/>
        <v>0</v>
      </c>
      <c r="U9" s="86">
        <f t="shared" si="6"/>
        <v>0</v>
      </c>
      <c r="V9" s="86">
        <f t="shared" si="6"/>
        <v>0</v>
      </c>
      <c r="W9" s="86">
        <f t="shared" si="6"/>
        <v>0</v>
      </c>
      <c r="X9" s="86">
        <f t="shared" si="6"/>
        <v>0</v>
      </c>
      <c r="Y9" s="86">
        <f t="shared" si="6"/>
        <v>0</v>
      </c>
      <c r="Z9" s="86">
        <f t="shared" si="6"/>
        <v>0</v>
      </c>
      <c r="AA9" s="86">
        <f t="shared" si="6"/>
        <v>0</v>
      </c>
      <c r="AB9" s="86">
        <f t="shared" si="6"/>
        <v>0</v>
      </c>
      <c r="AC9" s="86">
        <f t="shared" si="6"/>
        <v>0</v>
      </c>
      <c r="AD9" s="86">
        <f t="shared" si="6"/>
        <v>0</v>
      </c>
      <c r="AE9" s="86">
        <f t="shared" si="6"/>
        <v>0</v>
      </c>
      <c r="AF9" s="86">
        <f t="shared" si="6"/>
        <v>0</v>
      </c>
      <c r="AG9" s="86">
        <f t="shared" si="6"/>
        <v>0</v>
      </c>
      <c r="AH9" s="86">
        <f t="shared" si="6"/>
        <v>0</v>
      </c>
      <c r="AI9" s="86">
        <f t="shared" si="6"/>
        <v>0</v>
      </c>
      <c r="AJ9" s="86">
        <f t="shared" si="6"/>
        <v>0</v>
      </c>
      <c r="AK9" s="86">
        <f t="shared" si="6"/>
        <v>0</v>
      </c>
      <c r="AL9" s="86">
        <f t="shared" si="6"/>
        <v>0</v>
      </c>
      <c r="AM9" s="86">
        <f t="shared" si="6"/>
        <v>0</v>
      </c>
      <c r="AN9" s="86">
        <f t="shared" si="6"/>
        <v>0</v>
      </c>
      <c r="AO9" s="86">
        <f t="shared" si="6"/>
        <v>0</v>
      </c>
      <c r="AP9" s="86">
        <f t="shared" si="6"/>
        <v>0</v>
      </c>
      <c r="AQ9" s="86">
        <f t="shared" si="6"/>
        <v>0</v>
      </c>
      <c r="AR9" s="86">
        <f t="shared" si="6"/>
        <v>0</v>
      </c>
      <c r="AS9" s="86">
        <f t="shared" si="6"/>
        <v>0</v>
      </c>
      <c r="AT9" s="86">
        <f t="shared" si="6"/>
        <v>0</v>
      </c>
      <c r="AU9" s="86">
        <f t="shared" si="6"/>
        <v>0</v>
      </c>
      <c r="AV9" s="86">
        <f t="shared" ref="AV9:CA9" si="7">SUM(AV7:AV8)</f>
        <v>0</v>
      </c>
      <c r="AW9" s="86">
        <f t="shared" si="7"/>
        <v>0</v>
      </c>
      <c r="AX9" s="86">
        <f t="shared" si="7"/>
        <v>0</v>
      </c>
      <c r="AY9" s="86">
        <f t="shared" si="7"/>
        <v>0</v>
      </c>
      <c r="AZ9" s="86">
        <f t="shared" si="7"/>
        <v>0</v>
      </c>
      <c r="BA9" s="86">
        <f t="shared" si="7"/>
        <v>0</v>
      </c>
      <c r="BB9" s="86">
        <f t="shared" si="7"/>
        <v>0</v>
      </c>
      <c r="BC9" s="86">
        <f t="shared" si="7"/>
        <v>0</v>
      </c>
      <c r="BD9" s="86">
        <f t="shared" si="7"/>
        <v>0</v>
      </c>
      <c r="BE9" s="86">
        <f t="shared" si="7"/>
        <v>0</v>
      </c>
      <c r="BF9" s="86">
        <f t="shared" si="7"/>
        <v>0</v>
      </c>
      <c r="BG9" s="86">
        <f t="shared" si="7"/>
        <v>0</v>
      </c>
      <c r="BH9" s="86">
        <f t="shared" si="7"/>
        <v>0</v>
      </c>
      <c r="BI9" s="86">
        <f t="shared" si="7"/>
        <v>0</v>
      </c>
      <c r="BJ9" s="86">
        <f t="shared" si="7"/>
        <v>0</v>
      </c>
      <c r="BK9" s="86">
        <f t="shared" si="7"/>
        <v>0</v>
      </c>
      <c r="BL9" s="86">
        <f t="shared" si="7"/>
        <v>0</v>
      </c>
      <c r="BM9" s="86">
        <f t="shared" si="7"/>
        <v>0</v>
      </c>
      <c r="BN9" s="86">
        <f t="shared" si="7"/>
        <v>0</v>
      </c>
      <c r="BO9" s="86">
        <f t="shared" si="7"/>
        <v>0</v>
      </c>
      <c r="BP9" s="86">
        <f t="shared" si="7"/>
        <v>0</v>
      </c>
      <c r="BQ9" s="86">
        <f t="shared" si="7"/>
        <v>0</v>
      </c>
      <c r="BR9" s="86">
        <f t="shared" si="7"/>
        <v>0</v>
      </c>
      <c r="BS9" s="86">
        <f t="shared" si="7"/>
        <v>0</v>
      </c>
      <c r="BT9" s="86">
        <f t="shared" si="7"/>
        <v>0</v>
      </c>
      <c r="BU9" s="86">
        <f t="shared" si="7"/>
        <v>0</v>
      </c>
      <c r="BV9" s="86">
        <f t="shared" si="7"/>
        <v>0</v>
      </c>
      <c r="BW9" s="86">
        <f t="shared" si="7"/>
        <v>0</v>
      </c>
      <c r="BX9" s="86">
        <f t="shared" si="7"/>
        <v>0</v>
      </c>
      <c r="BY9" s="86">
        <f t="shared" si="7"/>
        <v>0</v>
      </c>
      <c r="BZ9" s="86">
        <f t="shared" si="7"/>
        <v>0</v>
      </c>
      <c r="CA9" s="86">
        <f t="shared" si="7"/>
        <v>0</v>
      </c>
      <c r="CB9" s="86">
        <f t="shared" ref="CB9:DG9" si="8">SUM(CB7:CB8)</f>
        <v>0</v>
      </c>
      <c r="CC9" s="86">
        <f t="shared" si="8"/>
        <v>0</v>
      </c>
      <c r="CD9" s="86">
        <f t="shared" si="8"/>
        <v>0</v>
      </c>
      <c r="CE9" s="86">
        <f t="shared" si="8"/>
        <v>0</v>
      </c>
      <c r="CF9" s="86">
        <f t="shared" si="8"/>
        <v>0</v>
      </c>
      <c r="CG9" s="86">
        <f t="shared" si="8"/>
        <v>0</v>
      </c>
      <c r="CH9" s="86">
        <f t="shared" si="8"/>
        <v>0</v>
      </c>
      <c r="CI9" s="86">
        <f t="shared" si="8"/>
        <v>0</v>
      </c>
      <c r="CJ9" s="86">
        <f t="shared" si="8"/>
        <v>0</v>
      </c>
      <c r="CK9" s="86">
        <f t="shared" si="8"/>
        <v>0</v>
      </c>
      <c r="CL9" s="86">
        <f t="shared" si="8"/>
        <v>0</v>
      </c>
      <c r="CM9" s="86">
        <f t="shared" si="8"/>
        <v>0</v>
      </c>
      <c r="CN9" s="86">
        <f t="shared" si="8"/>
        <v>0</v>
      </c>
      <c r="CO9" s="86">
        <f t="shared" si="8"/>
        <v>0</v>
      </c>
      <c r="CP9" s="86">
        <f t="shared" si="8"/>
        <v>0</v>
      </c>
      <c r="CQ9" s="86">
        <f t="shared" si="8"/>
        <v>0</v>
      </c>
      <c r="CR9" s="86">
        <f t="shared" si="8"/>
        <v>0</v>
      </c>
      <c r="CS9" s="86">
        <f t="shared" si="8"/>
        <v>0</v>
      </c>
      <c r="CT9" s="86">
        <f t="shared" si="8"/>
        <v>0</v>
      </c>
      <c r="CU9" s="86">
        <f t="shared" si="8"/>
        <v>0</v>
      </c>
      <c r="CV9" s="86">
        <f t="shared" si="8"/>
        <v>0</v>
      </c>
      <c r="CW9" s="86">
        <f t="shared" si="8"/>
        <v>0</v>
      </c>
      <c r="CX9" s="86">
        <f t="shared" si="8"/>
        <v>0</v>
      </c>
      <c r="CY9" s="86">
        <f t="shared" si="8"/>
        <v>0</v>
      </c>
      <c r="CZ9" s="86">
        <f t="shared" si="8"/>
        <v>0</v>
      </c>
      <c r="DA9" s="86">
        <f t="shared" si="8"/>
        <v>0</v>
      </c>
      <c r="DB9" s="86">
        <f t="shared" si="8"/>
        <v>0</v>
      </c>
      <c r="DC9" s="86">
        <f t="shared" si="8"/>
        <v>0</v>
      </c>
      <c r="DD9" s="86">
        <f t="shared" si="8"/>
        <v>0</v>
      </c>
      <c r="DE9" s="86">
        <f t="shared" si="8"/>
        <v>0</v>
      </c>
      <c r="DF9" s="86">
        <f t="shared" si="8"/>
        <v>0</v>
      </c>
      <c r="DG9" s="86">
        <f t="shared" si="8"/>
        <v>0</v>
      </c>
      <c r="DH9" s="86">
        <f t="shared" ref="DH9:DM9" si="9">SUM(DH7:DH8)</f>
        <v>0</v>
      </c>
      <c r="DI9" s="86">
        <f t="shared" si="9"/>
        <v>0</v>
      </c>
      <c r="DJ9" s="86">
        <f t="shared" si="9"/>
        <v>0</v>
      </c>
      <c r="DK9" s="86">
        <f t="shared" si="9"/>
        <v>0</v>
      </c>
      <c r="DL9" s="86">
        <f t="shared" si="9"/>
        <v>0</v>
      </c>
      <c r="DM9" s="86">
        <f t="shared" si="9"/>
        <v>0</v>
      </c>
      <c r="DN9" s="76">
        <f t="shared" si="4"/>
        <v>7920</v>
      </c>
      <c r="DO9" s="76">
        <f t="shared" si="5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MACTAN DEW REFILLING STATION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474</v>
      </c>
      <c r="B12" s="104"/>
      <c r="C12" s="105"/>
      <c r="D12" s="106">
        <f>R9</f>
        <v>7142.1428571428569</v>
      </c>
      <c r="E12" s="107"/>
      <c r="F12" t="str">
        <f>"In payment for 30 packs of swakto coke and swakto sprite for function using housefund received on " &amp; TEXT(A7, "mmmm dd, yyyy") &amp; " with SI#20027 RR#3095" &amp; " CPO#" &amp;B7</f>
        <v>In payment for 30 packs of swakto coke and swakto sprite for function using housefund received on September 05, 2025 with SI#20027 RR#3095 CPO#4208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848.57142857142844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70.714285714285708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7920</v>
      </c>
      <c r="F15" s="111" t="str">
        <f>"Recording house fund expenses for replenishment on " &amp; TEXT(A7, "mmmm dd, yyyy")</f>
        <v>Recording house fund expenses for replenishment on September 05,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7990.7142857142853</v>
      </c>
      <c r="E16" s="118">
        <f>SUM(E12:E15)</f>
        <v>7990.7142857142853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05, 2025 with PCV#6764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F6CB-F7FD-4CBE-9369-248BCA7846A1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4152</v>
      </c>
      <c r="C7" s="65">
        <v>6765</v>
      </c>
      <c r="D7" s="66" t="s">
        <v>463</v>
      </c>
      <c r="E7" s="67" t="s">
        <v>487</v>
      </c>
      <c r="F7" s="67" t="s">
        <v>488</v>
      </c>
      <c r="G7" s="67"/>
      <c r="H7" s="68"/>
      <c r="I7" s="69"/>
      <c r="J7" s="66" t="s">
        <v>489</v>
      </c>
      <c r="K7" s="70">
        <v>5.2</v>
      </c>
      <c r="L7" s="70">
        <v>390</v>
      </c>
      <c r="M7" s="71">
        <f t="shared" ref="M7" si="0">K7*L7</f>
        <v>2028</v>
      </c>
      <c r="N7" s="66"/>
      <c r="O7" s="72" t="s">
        <v>304</v>
      </c>
      <c r="P7" s="73"/>
      <c r="Q7" s="74"/>
      <c r="R7" s="75">
        <f t="shared" ref="R7" si="1">M7+P7-Q7</f>
        <v>2028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2028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2028</v>
      </c>
      <c r="N8" s="86"/>
      <c r="O8" s="85" t="s">
        <v>304</v>
      </c>
      <c r="P8" s="86"/>
      <c r="Q8" s="86"/>
      <c r="R8" s="86">
        <f t="shared" ref="R8:AW8" si="2">SUM(R7:R7)</f>
        <v>2028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ref="AX8:CC8" si="3">SUM(AX7:AX7)</f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ref="CD8:DI8" si="4">SUM(CD7:CD7)</f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ref="DJ8:DM8" si="5">SUM(DJ7:DJ7)</f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2028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GEORGY MEATSHOP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468</v>
      </c>
      <c r="B11" s="104"/>
      <c r="C11" s="105"/>
      <c r="D11" s="106">
        <f>R8</f>
        <v>2028</v>
      </c>
      <c r="E11" s="107"/>
      <c r="F11" t="str">
        <f>"In payment for 5.2 kilograms of american ribs for function using housefund received on " &amp; TEXT(A7, "mmmm dd, yyyy") &amp; " with SI#2671 RR#2339" &amp; " CPO#" &amp;B7</f>
        <v>In payment for 5.2 kilograms of american ribs for function using housefund received on September 01, 2025 with SI#2671 RR#2339 CPO#4152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2028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2028</v>
      </c>
      <c r="E15" s="118">
        <f>SUM(E11:E14)</f>
        <v>2028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PCV#6765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0293-F006-40DA-B232-D2A1733EF68C}">
  <sheetPr>
    <tabColor theme="9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4152</v>
      </c>
      <c r="C7" s="65">
        <v>6766</v>
      </c>
      <c r="D7" s="66" t="s">
        <v>463</v>
      </c>
      <c r="E7" s="67" t="s">
        <v>613</v>
      </c>
      <c r="F7" s="67" t="s">
        <v>490</v>
      </c>
      <c r="G7" s="67" t="s">
        <v>491</v>
      </c>
      <c r="H7" s="68" t="s">
        <v>492</v>
      </c>
      <c r="I7" s="69" t="s">
        <v>493</v>
      </c>
      <c r="J7" s="66" t="s">
        <v>494</v>
      </c>
      <c r="K7" s="70">
        <v>5</v>
      </c>
      <c r="L7" s="70">
        <v>325</v>
      </c>
      <c r="M7" s="71">
        <f t="shared" ref="M7" si="0">K7*L7</f>
        <v>1625</v>
      </c>
      <c r="N7" s="66"/>
      <c r="O7" s="72" t="s">
        <v>148</v>
      </c>
      <c r="P7" s="73">
        <f t="shared" ref="P7" si="1">M7/1.12*0.01</f>
        <v>14.508928571428571</v>
      </c>
      <c r="Q7" s="74">
        <f t="shared" ref="Q7" si="2">M7/1.12*0.12</f>
        <v>174.10714285714283</v>
      </c>
      <c r="R7" s="75">
        <f t="shared" ref="R7" si="3">M7+P7-Q7</f>
        <v>1465.4017857142858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1625</v>
      </c>
      <c r="N8" s="86"/>
      <c r="O8" s="85" t="s">
        <v>148</v>
      </c>
      <c r="P8" s="86">
        <f t="shared" ref="P8:AU8" si="4">SUM(P7:P7)</f>
        <v>14.508928571428571</v>
      </c>
      <c r="Q8" s="86">
        <f t="shared" si="4"/>
        <v>174.10714285714283</v>
      </c>
      <c r="R8" s="86">
        <f t="shared" si="4"/>
        <v>1465.4017857142858</v>
      </c>
      <c r="S8" s="86">
        <f t="shared" si="4"/>
        <v>0</v>
      </c>
      <c r="T8" s="86">
        <f t="shared" si="4"/>
        <v>0</v>
      </c>
      <c r="U8" s="86">
        <f t="shared" si="4"/>
        <v>0</v>
      </c>
      <c r="V8" s="86">
        <f t="shared" si="4"/>
        <v>0</v>
      </c>
      <c r="W8" s="86">
        <f t="shared" si="4"/>
        <v>0</v>
      </c>
      <c r="X8" s="86">
        <f t="shared" si="4"/>
        <v>0</v>
      </c>
      <c r="Y8" s="86">
        <f t="shared" si="4"/>
        <v>0</v>
      </c>
      <c r="Z8" s="86">
        <f t="shared" si="4"/>
        <v>0</v>
      </c>
      <c r="AA8" s="86">
        <f t="shared" si="4"/>
        <v>0</v>
      </c>
      <c r="AB8" s="86">
        <f t="shared" si="4"/>
        <v>0</v>
      </c>
      <c r="AC8" s="86">
        <f t="shared" si="4"/>
        <v>0</v>
      </c>
      <c r="AD8" s="86">
        <f t="shared" si="4"/>
        <v>0</v>
      </c>
      <c r="AE8" s="86">
        <f t="shared" si="4"/>
        <v>0</v>
      </c>
      <c r="AF8" s="86">
        <f t="shared" si="4"/>
        <v>0</v>
      </c>
      <c r="AG8" s="86">
        <f t="shared" si="4"/>
        <v>0</v>
      </c>
      <c r="AH8" s="86">
        <f t="shared" si="4"/>
        <v>0</v>
      </c>
      <c r="AI8" s="86">
        <f t="shared" si="4"/>
        <v>0</v>
      </c>
      <c r="AJ8" s="86">
        <f t="shared" si="4"/>
        <v>0</v>
      </c>
      <c r="AK8" s="86">
        <f t="shared" si="4"/>
        <v>0</v>
      </c>
      <c r="AL8" s="86">
        <f t="shared" si="4"/>
        <v>0</v>
      </c>
      <c r="AM8" s="86">
        <f t="shared" si="4"/>
        <v>0</v>
      </c>
      <c r="AN8" s="86">
        <f t="shared" si="4"/>
        <v>0</v>
      </c>
      <c r="AO8" s="86">
        <f t="shared" si="4"/>
        <v>0</v>
      </c>
      <c r="AP8" s="86">
        <f t="shared" si="4"/>
        <v>0</v>
      </c>
      <c r="AQ8" s="86">
        <f t="shared" si="4"/>
        <v>0</v>
      </c>
      <c r="AR8" s="86">
        <f t="shared" si="4"/>
        <v>0</v>
      </c>
      <c r="AS8" s="86">
        <f t="shared" si="4"/>
        <v>0</v>
      </c>
      <c r="AT8" s="86">
        <f t="shared" si="4"/>
        <v>0</v>
      </c>
      <c r="AU8" s="86">
        <f t="shared" si="4"/>
        <v>0</v>
      </c>
      <c r="AV8" s="86">
        <f t="shared" ref="AV8:CA8" si="5">SUM(AV7:AV7)</f>
        <v>0</v>
      </c>
      <c r="AW8" s="86">
        <f t="shared" si="5"/>
        <v>0</v>
      </c>
      <c r="AX8" s="86">
        <f t="shared" si="5"/>
        <v>0</v>
      </c>
      <c r="AY8" s="86">
        <f t="shared" si="5"/>
        <v>0</v>
      </c>
      <c r="AZ8" s="86">
        <f t="shared" si="5"/>
        <v>0</v>
      </c>
      <c r="BA8" s="86">
        <f t="shared" si="5"/>
        <v>0</v>
      </c>
      <c r="BB8" s="86">
        <f t="shared" si="5"/>
        <v>0</v>
      </c>
      <c r="BC8" s="86">
        <f t="shared" si="5"/>
        <v>0</v>
      </c>
      <c r="BD8" s="86">
        <f t="shared" si="5"/>
        <v>0</v>
      </c>
      <c r="BE8" s="86">
        <f t="shared" si="5"/>
        <v>0</v>
      </c>
      <c r="BF8" s="86">
        <f t="shared" si="5"/>
        <v>0</v>
      </c>
      <c r="BG8" s="86">
        <f t="shared" si="5"/>
        <v>0</v>
      </c>
      <c r="BH8" s="86">
        <f t="shared" si="5"/>
        <v>0</v>
      </c>
      <c r="BI8" s="86">
        <f t="shared" si="5"/>
        <v>0</v>
      </c>
      <c r="BJ8" s="86">
        <f t="shared" si="5"/>
        <v>0</v>
      </c>
      <c r="BK8" s="86">
        <f t="shared" si="5"/>
        <v>0</v>
      </c>
      <c r="BL8" s="86">
        <f t="shared" si="5"/>
        <v>0</v>
      </c>
      <c r="BM8" s="86">
        <f t="shared" si="5"/>
        <v>0</v>
      </c>
      <c r="BN8" s="86">
        <f t="shared" si="5"/>
        <v>0</v>
      </c>
      <c r="BO8" s="86">
        <f t="shared" si="5"/>
        <v>0</v>
      </c>
      <c r="BP8" s="86">
        <f t="shared" si="5"/>
        <v>0</v>
      </c>
      <c r="BQ8" s="86">
        <f t="shared" si="5"/>
        <v>0</v>
      </c>
      <c r="BR8" s="86">
        <f t="shared" si="5"/>
        <v>0</v>
      </c>
      <c r="BS8" s="86">
        <f t="shared" si="5"/>
        <v>0</v>
      </c>
      <c r="BT8" s="86">
        <f t="shared" si="5"/>
        <v>0</v>
      </c>
      <c r="BU8" s="86">
        <f t="shared" si="5"/>
        <v>0</v>
      </c>
      <c r="BV8" s="86">
        <f t="shared" si="5"/>
        <v>0</v>
      </c>
      <c r="BW8" s="86">
        <f t="shared" si="5"/>
        <v>0</v>
      </c>
      <c r="BX8" s="86">
        <f t="shared" si="5"/>
        <v>0</v>
      </c>
      <c r="BY8" s="86">
        <f t="shared" si="5"/>
        <v>0</v>
      </c>
      <c r="BZ8" s="86">
        <f t="shared" si="5"/>
        <v>0</v>
      </c>
      <c r="CA8" s="86">
        <f t="shared" si="5"/>
        <v>0</v>
      </c>
      <c r="CB8" s="86">
        <f t="shared" ref="CB8:DG8" si="6">SUM(CB7:CB7)</f>
        <v>0</v>
      </c>
      <c r="CC8" s="86">
        <f t="shared" si="6"/>
        <v>0</v>
      </c>
      <c r="CD8" s="86">
        <f t="shared" si="6"/>
        <v>0</v>
      </c>
      <c r="CE8" s="86">
        <f t="shared" si="6"/>
        <v>0</v>
      </c>
      <c r="CF8" s="86">
        <f t="shared" si="6"/>
        <v>0</v>
      </c>
      <c r="CG8" s="86">
        <f t="shared" si="6"/>
        <v>0</v>
      </c>
      <c r="CH8" s="86">
        <f t="shared" si="6"/>
        <v>0</v>
      </c>
      <c r="CI8" s="86">
        <f t="shared" si="6"/>
        <v>0</v>
      </c>
      <c r="CJ8" s="86">
        <f t="shared" si="6"/>
        <v>0</v>
      </c>
      <c r="CK8" s="86">
        <f t="shared" si="6"/>
        <v>0</v>
      </c>
      <c r="CL8" s="86">
        <f t="shared" si="6"/>
        <v>0</v>
      </c>
      <c r="CM8" s="86">
        <f t="shared" si="6"/>
        <v>0</v>
      </c>
      <c r="CN8" s="86">
        <f t="shared" si="6"/>
        <v>0</v>
      </c>
      <c r="CO8" s="86">
        <f t="shared" si="6"/>
        <v>0</v>
      </c>
      <c r="CP8" s="86">
        <f t="shared" si="6"/>
        <v>0</v>
      </c>
      <c r="CQ8" s="86">
        <f t="shared" si="6"/>
        <v>0</v>
      </c>
      <c r="CR8" s="86">
        <f t="shared" si="6"/>
        <v>0</v>
      </c>
      <c r="CS8" s="86">
        <f t="shared" si="6"/>
        <v>0</v>
      </c>
      <c r="CT8" s="86">
        <f t="shared" si="6"/>
        <v>0</v>
      </c>
      <c r="CU8" s="86">
        <f t="shared" si="6"/>
        <v>0</v>
      </c>
      <c r="CV8" s="86">
        <f t="shared" si="6"/>
        <v>0</v>
      </c>
      <c r="CW8" s="86">
        <f t="shared" si="6"/>
        <v>0</v>
      </c>
      <c r="CX8" s="86">
        <f t="shared" si="6"/>
        <v>0</v>
      </c>
      <c r="CY8" s="86">
        <f t="shared" si="6"/>
        <v>0</v>
      </c>
      <c r="CZ8" s="86">
        <f t="shared" si="6"/>
        <v>0</v>
      </c>
      <c r="DA8" s="86">
        <f t="shared" si="6"/>
        <v>0</v>
      </c>
      <c r="DB8" s="86">
        <f t="shared" si="6"/>
        <v>0</v>
      </c>
      <c r="DC8" s="86">
        <f t="shared" si="6"/>
        <v>0</v>
      </c>
      <c r="DD8" s="86">
        <f t="shared" si="6"/>
        <v>0</v>
      </c>
      <c r="DE8" s="86">
        <f t="shared" si="6"/>
        <v>0</v>
      </c>
      <c r="DF8" s="86">
        <f t="shared" si="6"/>
        <v>0</v>
      </c>
      <c r="DG8" s="86">
        <f t="shared" si="6"/>
        <v>0</v>
      </c>
      <c r="DH8" s="86">
        <f t="shared" ref="DH8:DM8" si="7">SUM(DH7:DH7)</f>
        <v>0</v>
      </c>
      <c r="DI8" s="86">
        <f t="shared" si="7"/>
        <v>0</v>
      </c>
      <c r="DJ8" s="86">
        <f t="shared" si="7"/>
        <v>0</v>
      </c>
      <c r="DK8" s="86">
        <f t="shared" si="7"/>
        <v>0</v>
      </c>
      <c r="DL8" s="86">
        <f t="shared" si="7"/>
        <v>0</v>
      </c>
      <c r="DM8" s="86">
        <f t="shared" si="7"/>
        <v>0</v>
      </c>
      <c r="DN8" s="76">
        <f t="shared" ref="DN8" si="8">SUM(Q8:DM8)-P8</f>
        <v>1625</v>
      </c>
      <c r="DO8" s="76">
        <f t="shared" ref="DO8" si="9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AVANTVEND RETAILERS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474</v>
      </c>
      <c r="B11" s="104"/>
      <c r="C11" s="105"/>
      <c r="D11" s="106">
        <f>R8</f>
        <v>1465.4017857142858</v>
      </c>
      <c r="E11" s="107"/>
      <c r="F11" t="str">
        <f>"In payment for 5 kilo of pork casing for function using housefund received on " &amp; TEXT(A7, "mmmm dd, yyyy") &amp; " with SI#2006 RR#2340" &amp; " CPO#" &amp;B7</f>
        <v>In payment for 5 kilo of pork casing for function using housefund received on September 04, 2025 with SI#2006 RR#2340 CPO#4152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174.10714285714283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14.508928571428571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1625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1639.5089285714287</v>
      </c>
      <c r="E15" s="118">
        <f>SUM(E11:E14)</f>
        <v>1639.5089285714287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PCV#6766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84D-F868-4A91-871E-2A2B22395C53}">
  <sheetPr>
    <tabColor theme="9" tint="-0.249977111117893"/>
  </sheetPr>
  <dimension ref="A1:DO17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4152</v>
      </c>
      <c r="C7" s="65">
        <v>6767</v>
      </c>
      <c r="D7" s="66" t="s">
        <v>463</v>
      </c>
      <c r="E7" s="67" t="s">
        <v>613</v>
      </c>
      <c r="F7" s="67" t="s">
        <v>490</v>
      </c>
      <c r="G7" s="67" t="s">
        <v>491</v>
      </c>
      <c r="H7" s="68" t="s">
        <v>495</v>
      </c>
      <c r="I7" s="69" t="s">
        <v>496</v>
      </c>
      <c r="J7" s="66" t="s">
        <v>497</v>
      </c>
      <c r="K7" s="70">
        <v>10</v>
      </c>
      <c r="L7" s="70">
        <v>260</v>
      </c>
      <c r="M7" s="71">
        <f t="shared" ref="M7:M8" si="0">K7*L7</f>
        <v>2600</v>
      </c>
      <c r="N7" s="66"/>
      <c r="O7" s="72" t="s">
        <v>148</v>
      </c>
      <c r="P7" s="73">
        <f t="shared" ref="P7:P8" si="1">M7/1.12*0.01</f>
        <v>23.214285714285712</v>
      </c>
      <c r="Q7" s="74">
        <f t="shared" ref="Q7:Q8" si="2">M7/1.12*0.12</f>
        <v>278.5714285714285</v>
      </c>
      <c r="R7" s="75">
        <f t="shared" ref="R7:R8" si="3">M7+P7-Q7</f>
        <v>2344.6428571428573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2600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498</v>
      </c>
      <c r="K8" s="70">
        <v>10</v>
      </c>
      <c r="L8" s="70">
        <v>325</v>
      </c>
      <c r="M8" s="71">
        <f t="shared" si="0"/>
        <v>3250</v>
      </c>
      <c r="N8" s="66"/>
      <c r="O8" s="72" t="s">
        <v>148</v>
      </c>
      <c r="P8" s="73">
        <f t="shared" si="1"/>
        <v>29.017857142857142</v>
      </c>
      <c r="Q8" s="74">
        <f t="shared" si="2"/>
        <v>348.21428571428567</v>
      </c>
      <c r="R8" s="75">
        <f t="shared" si="3"/>
        <v>2930.8035714285716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4">SUM(Q8:DM8)-P8</f>
        <v>3250</v>
      </c>
      <c r="DO8" s="76">
        <f t="shared" ref="DO8:DO9" si="5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5850</v>
      </c>
      <c r="N9" s="86"/>
      <c r="O9" s="85" t="s">
        <v>148</v>
      </c>
      <c r="P9" s="86">
        <f t="shared" ref="P9:AU9" si="6">SUM(P7:P8)</f>
        <v>52.232142857142854</v>
      </c>
      <c r="Q9" s="86">
        <f t="shared" si="6"/>
        <v>626.78571428571422</v>
      </c>
      <c r="R9" s="86">
        <f t="shared" si="6"/>
        <v>5275.4464285714294</v>
      </c>
      <c r="S9" s="86">
        <f t="shared" si="6"/>
        <v>0</v>
      </c>
      <c r="T9" s="86">
        <f t="shared" si="6"/>
        <v>0</v>
      </c>
      <c r="U9" s="86">
        <f t="shared" si="6"/>
        <v>0</v>
      </c>
      <c r="V9" s="86">
        <f t="shared" si="6"/>
        <v>0</v>
      </c>
      <c r="W9" s="86">
        <f t="shared" si="6"/>
        <v>0</v>
      </c>
      <c r="X9" s="86">
        <f t="shared" si="6"/>
        <v>0</v>
      </c>
      <c r="Y9" s="86">
        <f t="shared" si="6"/>
        <v>0</v>
      </c>
      <c r="Z9" s="86">
        <f t="shared" si="6"/>
        <v>0</v>
      </c>
      <c r="AA9" s="86">
        <f t="shared" si="6"/>
        <v>0</v>
      </c>
      <c r="AB9" s="86">
        <f t="shared" si="6"/>
        <v>0</v>
      </c>
      <c r="AC9" s="86">
        <f t="shared" si="6"/>
        <v>0</v>
      </c>
      <c r="AD9" s="86">
        <f t="shared" si="6"/>
        <v>0</v>
      </c>
      <c r="AE9" s="86">
        <f t="shared" si="6"/>
        <v>0</v>
      </c>
      <c r="AF9" s="86">
        <f t="shared" si="6"/>
        <v>0</v>
      </c>
      <c r="AG9" s="86">
        <f t="shared" si="6"/>
        <v>0</v>
      </c>
      <c r="AH9" s="86">
        <f t="shared" si="6"/>
        <v>0</v>
      </c>
      <c r="AI9" s="86">
        <f t="shared" si="6"/>
        <v>0</v>
      </c>
      <c r="AJ9" s="86">
        <f t="shared" si="6"/>
        <v>0</v>
      </c>
      <c r="AK9" s="86">
        <f t="shared" si="6"/>
        <v>0</v>
      </c>
      <c r="AL9" s="86">
        <f t="shared" si="6"/>
        <v>0</v>
      </c>
      <c r="AM9" s="86">
        <f t="shared" si="6"/>
        <v>0</v>
      </c>
      <c r="AN9" s="86">
        <f t="shared" si="6"/>
        <v>0</v>
      </c>
      <c r="AO9" s="86">
        <f t="shared" si="6"/>
        <v>0</v>
      </c>
      <c r="AP9" s="86">
        <f t="shared" si="6"/>
        <v>0</v>
      </c>
      <c r="AQ9" s="86">
        <f t="shared" si="6"/>
        <v>0</v>
      </c>
      <c r="AR9" s="86">
        <f t="shared" si="6"/>
        <v>0</v>
      </c>
      <c r="AS9" s="86">
        <f t="shared" si="6"/>
        <v>0</v>
      </c>
      <c r="AT9" s="86">
        <f t="shared" si="6"/>
        <v>0</v>
      </c>
      <c r="AU9" s="86">
        <f t="shared" si="6"/>
        <v>0</v>
      </c>
      <c r="AV9" s="86">
        <f t="shared" ref="AV9:CA9" si="7">SUM(AV7:AV8)</f>
        <v>0</v>
      </c>
      <c r="AW9" s="86">
        <f t="shared" si="7"/>
        <v>0</v>
      </c>
      <c r="AX9" s="86">
        <f t="shared" si="7"/>
        <v>0</v>
      </c>
      <c r="AY9" s="86">
        <f t="shared" si="7"/>
        <v>0</v>
      </c>
      <c r="AZ9" s="86">
        <f t="shared" si="7"/>
        <v>0</v>
      </c>
      <c r="BA9" s="86">
        <f t="shared" si="7"/>
        <v>0</v>
      </c>
      <c r="BB9" s="86">
        <f t="shared" si="7"/>
        <v>0</v>
      </c>
      <c r="BC9" s="86">
        <f t="shared" si="7"/>
        <v>0</v>
      </c>
      <c r="BD9" s="86">
        <f t="shared" si="7"/>
        <v>0</v>
      </c>
      <c r="BE9" s="86">
        <f t="shared" si="7"/>
        <v>0</v>
      </c>
      <c r="BF9" s="86">
        <f t="shared" si="7"/>
        <v>0</v>
      </c>
      <c r="BG9" s="86">
        <f t="shared" si="7"/>
        <v>0</v>
      </c>
      <c r="BH9" s="86">
        <f t="shared" si="7"/>
        <v>0</v>
      </c>
      <c r="BI9" s="86">
        <f t="shared" si="7"/>
        <v>0</v>
      </c>
      <c r="BJ9" s="86">
        <f t="shared" si="7"/>
        <v>0</v>
      </c>
      <c r="BK9" s="86">
        <f t="shared" si="7"/>
        <v>0</v>
      </c>
      <c r="BL9" s="86">
        <f t="shared" si="7"/>
        <v>0</v>
      </c>
      <c r="BM9" s="86">
        <f t="shared" si="7"/>
        <v>0</v>
      </c>
      <c r="BN9" s="86">
        <f t="shared" si="7"/>
        <v>0</v>
      </c>
      <c r="BO9" s="86">
        <f t="shared" si="7"/>
        <v>0</v>
      </c>
      <c r="BP9" s="86">
        <f t="shared" si="7"/>
        <v>0</v>
      </c>
      <c r="BQ9" s="86">
        <f t="shared" si="7"/>
        <v>0</v>
      </c>
      <c r="BR9" s="86">
        <f t="shared" si="7"/>
        <v>0</v>
      </c>
      <c r="BS9" s="86">
        <f t="shared" si="7"/>
        <v>0</v>
      </c>
      <c r="BT9" s="86">
        <f t="shared" si="7"/>
        <v>0</v>
      </c>
      <c r="BU9" s="86">
        <f t="shared" si="7"/>
        <v>0</v>
      </c>
      <c r="BV9" s="86">
        <f t="shared" si="7"/>
        <v>0</v>
      </c>
      <c r="BW9" s="86">
        <f t="shared" si="7"/>
        <v>0</v>
      </c>
      <c r="BX9" s="86">
        <f t="shared" si="7"/>
        <v>0</v>
      </c>
      <c r="BY9" s="86">
        <f t="shared" si="7"/>
        <v>0</v>
      </c>
      <c r="BZ9" s="86">
        <f t="shared" si="7"/>
        <v>0</v>
      </c>
      <c r="CA9" s="86">
        <f t="shared" si="7"/>
        <v>0</v>
      </c>
      <c r="CB9" s="86">
        <f t="shared" ref="CB9:DG9" si="8">SUM(CB7:CB8)</f>
        <v>0</v>
      </c>
      <c r="CC9" s="86">
        <f t="shared" si="8"/>
        <v>0</v>
      </c>
      <c r="CD9" s="86">
        <f t="shared" si="8"/>
        <v>0</v>
      </c>
      <c r="CE9" s="86">
        <f t="shared" si="8"/>
        <v>0</v>
      </c>
      <c r="CF9" s="86">
        <f t="shared" si="8"/>
        <v>0</v>
      </c>
      <c r="CG9" s="86">
        <f t="shared" si="8"/>
        <v>0</v>
      </c>
      <c r="CH9" s="86">
        <f t="shared" si="8"/>
        <v>0</v>
      </c>
      <c r="CI9" s="86">
        <f t="shared" si="8"/>
        <v>0</v>
      </c>
      <c r="CJ9" s="86">
        <f t="shared" si="8"/>
        <v>0</v>
      </c>
      <c r="CK9" s="86">
        <f t="shared" si="8"/>
        <v>0</v>
      </c>
      <c r="CL9" s="86">
        <f t="shared" si="8"/>
        <v>0</v>
      </c>
      <c r="CM9" s="86">
        <f t="shared" si="8"/>
        <v>0</v>
      </c>
      <c r="CN9" s="86">
        <f t="shared" si="8"/>
        <v>0</v>
      </c>
      <c r="CO9" s="86">
        <f t="shared" si="8"/>
        <v>0</v>
      </c>
      <c r="CP9" s="86">
        <f t="shared" si="8"/>
        <v>0</v>
      </c>
      <c r="CQ9" s="86">
        <f t="shared" si="8"/>
        <v>0</v>
      </c>
      <c r="CR9" s="86">
        <f t="shared" si="8"/>
        <v>0</v>
      </c>
      <c r="CS9" s="86">
        <f t="shared" si="8"/>
        <v>0</v>
      </c>
      <c r="CT9" s="86">
        <f t="shared" si="8"/>
        <v>0</v>
      </c>
      <c r="CU9" s="86">
        <f t="shared" si="8"/>
        <v>0</v>
      </c>
      <c r="CV9" s="86">
        <f t="shared" si="8"/>
        <v>0</v>
      </c>
      <c r="CW9" s="86">
        <f t="shared" si="8"/>
        <v>0</v>
      </c>
      <c r="CX9" s="86">
        <f t="shared" si="8"/>
        <v>0</v>
      </c>
      <c r="CY9" s="86">
        <f t="shared" si="8"/>
        <v>0</v>
      </c>
      <c r="CZ9" s="86">
        <f t="shared" si="8"/>
        <v>0</v>
      </c>
      <c r="DA9" s="86">
        <f t="shared" si="8"/>
        <v>0</v>
      </c>
      <c r="DB9" s="86">
        <f t="shared" si="8"/>
        <v>0</v>
      </c>
      <c r="DC9" s="86">
        <f t="shared" si="8"/>
        <v>0</v>
      </c>
      <c r="DD9" s="86">
        <f t="shared" si="8"/>
        <v>0</v>
      </c>
      <c r="DE9" s="86">
        <f t="shared" si="8"/>
        <v>0</v>
      </c>
      <c r="DF9" s="86">
        <f t="shared" si="8"/>
        <v>0</v>
      </c>
      <c r="DG9" s="86">
        <f t="shared" si="8"/>
        <v>0</v>
      </c>
      <c r="DH9" s="86">
        <f t="shared" ref="DH9:DM9" si="9">SUM(DH7:DH8)</f>
        <v>0</v>
      </c>
      <c r="DI9" s="86">
        <f t="shared" si="9"/>
        <v>0</v>
      </c>
      <c r="DJ9" s="86">
        <f t="shared" si="9"/>
        <v>0</v>
      </c>
      <c r="DK9" s="86">
        <f t="shared" si="9"/>
        <v>0</v>
      </c>
      <c r="DL9" s="86">
        <f t="shared" si="9"/>
        <v>0</v>
      </c>
      <c r="DM9" s="86">
        <f t="shared" si="9"/>
        <v>0</v>
      </c>
      <c r="DN9" s="76">
        <f t="shared" si="4"/>
        <v>5850</v>
      </c>
      <c r="DO9" s="76">
        <f t="shared" si="5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AVANTVEND RETAILERS INC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474</v>
      </c>
      <c r="B12" s="104"/>
      <c r="C12" s="105"/>
      <c r="D12" s="106">
        <f>R9</f>
        <v>5275.4464285714294</v>
      </c>
      <c r="E12" s="107"/>
      <c r="F12" t="str">
        <f>"In payment for 10 kilo of pork belly humba cut and pork casing steak cut for function using housefund received on " &amp; TEXT(A7, "mmmm dd, yyyy") &amp; " with SI#2001 RR#3085" &amp; " CPO#" &amp;B7</f>
        <v>In payment for 10 kilo of pork belly humba cut and pork casing steak cut for function using housefund received on September 01, 2025 with SI#2001 RR#3085 CPO#4152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626.78571428571422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52.232142857142854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5850</v>
      </c>
      <c r="F15" s="111" t="str">
        <f>"Recording house fund expenses for replenishment on " &amp; TEXT(A7, "mmmm dd, yyyy")</f>
        <v>Recording house fund expenses for replenishment on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5902.2321428571431</v>
      </c>
      <c r="E16" s="118">
        <f>SUM(E12:E15)</f>
        <v>5902.2321428571431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01, 2025 with PCV#6767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9F7-7E20-43AE-ACFF-A9A49EB1BEAF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B29A-5E0E-4EFA-B947-C91D0A6CBAF3}">
  <sheetPr>
    <tabColor theme="8" tint="-0.249977111117893"/>
  </sheetPr>
  <dimension ref="A1:DO16"/>
  <sheetViews>
    <sheetView workbookViewId="0">
      <selection activeCell="R7" sqref="R7:R8"/>
    </sheetView>
  </sheetViews>
  <sheetFormatPr defaultRowHeight="15" x14ac:dyDescent="0.25"/>
  <cols>
    <col min="5" max="5" width="9.5703125" bestFit="1" customWidth="1"/>
    <col min="118" max="118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45632</v>
      </c>
      <c r="B7" s="65">
        <v>337</v>
      </c>
      <c r="C7" s="65"/>
      <c r="D7" s="66" t="s">
        <v>419</v>
      </c>
      <c r="E7" s="67"/>
      <c r="F7" s="67"/>
      <c r="G7" s="67"/>
      <c r="H7" s="68"/>
      <c r="I7" s="69"/>
      <c r="J7" s="66" t="s">
        <v>679</v>
      </c>
      <c r="K7" s="70">
        <v>1</v>
      </c>
      <c r="L7" s="70">
        <v>1500</v>
      </c>
      <c r="M7" s="71">
        <f t="shared" ref="M7" si="0">K7*L7</f>
        <v>1500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75">
        <f>M7+P7-Q7</f>
        <v>1500</v>
      </c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1500</v>
      </c>
      <c r="N8" s="86"/>
      <c r="O8" s="85" t="s">
        <v>304</v>
      </c>
      <c r="P8" s="86"/>
      <c r="Q8" s="86"/>
      <c r="R8" s="86">
        <f t="shared" ref="R8" si="1">SUM(R7:R7)</f>
        <v>0</v>
      </c>
      <c r="S8" s="86">
        <f t="shared" ref="S8:AX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1500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ref="AY8:CD8" si="3">SUM(AY7:AY7)</f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ref="CE8:DJ8" si="4">SUM(CE7:CE7)</f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f t="shared" si="4"/>
        <v>0</v>
      </c>
      <c r="DK8" s="86">
        <f t="shared" ref="DK8:DM8" si="5">SUM(DK7:DK7)</f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1500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680</v>
      </c>
      <c r="B11" s="104"/>
      <c r="C11" s="105"/>
      <c r="D11" s="106">
        <f>AJ8</f>
        <v>1500</v>
      </c>
      <c r="E11" s="107"/>
      <c r="F11" t="str">
        <f>"In payment for delivery fee for tables and chairs using housefund received on " &amp; TEXT(A7, "mmmm dd, yyyy") &amp; " with" &amp; " CPO#" &amp;B7</f>
        <v>In payment for delivery fee for tables and chairs using housefund received on December 06, 2024 with CPO#337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December 06, 2024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December 06, 2024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1500</v>
      </c>
      <c r="F14" s="111" t="str">
        <f>"Recording house fund expenses for replenishment on " &amp; TEXT(A7, "mmmm dd, yyyy")</f>
        <v>Recording house fund expenses for replenishment on December 06, 2024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1500</v>
      </c>
      <c r="E15" s="118">
        <f>SUM(E11:E14)</f>
        <v>1500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December 06, 2024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F896-3C0E-4D56-A2A8-DA5C52956F8C}">
  <sheetPr>
    <tabColor theme="8" tint="-0.249977111117893"/>
  </sheetPr>
  <dimension ref="A1:DO16"/>
  <sheetViews>
    <sheetView workbookViewId="0">
      <selection activeCell="F11" sqref="F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4159</v>
      </c>
      <c r="C7" s="65"/>
      <c r="D7" s="66" t="s">
        <v>681</v>
      </c>
      <c r="E7" s="67" t="s">
        <v>682</v>
      </c>
      <c r="F7" s="67" t="s">
        <v>352</v>
      </c>
      <c r="G7" s="67" t="s">
        <v>683</v>
      </c>
      <c r="H7" s="68" t="s">
        <v>684</v>
      </c>
      <c r="I7" s="69"/>
      <c r="J7" s="66" t="s">
        <v>396</v>
      </c>
      <c r="K7" s="70">
        <v>38.461500000000001</v>
      </c>
      <c r="L7" s="70">
        <v>52</v>
      </c>
      <c r="M7" s="71">
        <f t="shared" ref="M7" si="0">K7*L7</f>
        <v>1999.998</v>
      </c>
      <c r="N7" s="66"/>
      <c r="O7" s="72" t="s">
        <v>148</v>
      </c>
      <c r="P7" s="73">
        <f t="shared" ref="P7" si="1">M7/1.12*0.01</f>
        <v>17.857125</v>
      </c>
      <c r="Q7" s="74">
        <f t="shared" ref="Q7" si="2">M7/1.12*0.12</f>
        <v>214.28549999999998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1803.5696250000001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1999.998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1999.998</v>
      </c>
      <c r="N8" s="86"/>
      <c r="O8" s="85" t="s">
        <v>148</v>
      </c>
      <c r="P8" s="86">
        <f t="shared" ref="P8:AU8" si="3">SUM(P7:P7)</f>
        <v>17.857125</v>
      </c>
      <c r="Q8" s="86">
        <f t="shared" si="3"/>
        <v>214.28549999999998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1803.5696250000001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1999.998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LOTUS DRAGON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685</v>
      </c>
      <c r="B11" s="104"/>
      <c r="C11" s="105"/>
      <c r="D11" s="106">
        <f>AS8</f>
        <v>1803.5696250000001</v>
      </c>
      <c r="E11" s="107"/>
      <c r="F11" t="str">
        <f>"In payment for 38.461 liters of fuel using housefund received on " &amp; TEXT(A7, "mmmm dd, yyyy") &amp; " with SI#19626" &amp; " CPO#" &amp;B7</f>
        <v>In payment for 38.461 liters of fuel using housefund received on September 01, 2025 with SI#19626 CPO#4159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214.28549999999998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17.857125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1999.998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2017.855125</v>
      </c>
      <c r="E15" s="118">
        <f>SUM(E11:E14)</f>
        <v>2017.855125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F010-14BF-4611-BEFE-F825EADA603A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45916</v>
      </c>
      <c r="B7" s="65">
        <v>4220</v>
      </c>
      <c r="C7" s="65"/>
      <c r="D7" s="66" t="s">
        <v>605</v>
      </c>
      <c r="E7" s="67" t="s">
        <v>724</v>
      </c>
      <c r="F7" s="67" t="s">
        <v>725</v>
      </c>
      <c r="G7" s="67">
        <v>865491059</v>
      </c>
      <c r="H7" s="68" t="s">
        <v>726</v>
      </c>
      <c r="I7" s="69"/>
      <c r="J7" s="70" t="s">
        <v>727</v>
      </c>
      <c r="K7" s="70">
        <v>1</v>
      </c>
      <c r="L7" s="70">
        <v>5500</v>
      </c>
      <c r="M7" s="71">
        <f t="shared" ref="M7" si="0">K7*L7</f>
        <v>5500</v>
      </c>
      <c r="N7" s="66"/>
      <c r="O7" s="72" t="s">
        <v>148</v>
      </c>
      <c r="P7" s="73">
        <f>M7/1.12*0.02</f>
        <v>98.214285714285708</v>
      </c>
      <c r="Q7" s="74">
        <f t="shared" ref="Q7" si="1">M7/1.12*0.12</f>
        <v>589.28571428571422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75">
        <f>M7+P7-Q7</f>
        <v>5008.9285714285706</v>
      </c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5499.9999999999991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5500</v>
      </c>
      <c r="N8" s="86"/>
      <c r="O8" s="85" t="s">
        <v>148</v>
      </c>
      <c r="P8" s="86">
        <f>P7</f>
        <v>98.214285714285708</v>
      </c>
      <c r="Q8" s="86">
        <f t="shared" ref="Q8:AV8" si="2">SUM(Q7:Q7)</f>
        <v>589.28571428571422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5008.9285714285706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ref="AW8:CB8" si="3">SUM(AW7:AW7)</f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ref="CC8:DH8" si="4">SUM(CC7:CC7)</f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ref="DI8:DM8" si="5">SUM(DI7:DI7)</f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5499.9999999999991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LAND TRANSPORTATION OFFICE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728</v>
      </c>
      <c r="B11" s="104"/>
      <c r="C11" s="105"/>
      <c r="D11" s="106">
        <f>AR8</f>
        <v>5008.9285714285706</v>
      </c>
      <c r="E11" s="107"/>
      <c r="F11" t="str">
        <f>"In payment for registration renewal of toyota grandia for plate #GAC5599 for transportation expense using housefund received on " &amp; TEXT(A7, "mmmm dd, yyyy") &amp; " with" &amp; " CPO#" &amp;B7</f>
        <v>In payment for registration renewal of toyota grandia for plate #GAC5599 for transportation expense using housefund received on September 16, 2025 with CPO#4220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589.28571428571422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98.214285714285708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5500</v>
      </c>
      <c r="F14" s="111" t="str">
        <f>"Recording house fund expenses for replenishment on " &amp; TEXT(A7, "mmmm dd, yyyy")</f>
        <v>Recording house fund expenses for replenishment on September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5598.2142857142844</v>
      </c>
      <c r="E15" s="118">
        <f>SUM(E11:E14)</f>
        <v>5598.2142857142853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16,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45D6-7148-4629-BDF3-44BD610B6B48}">
  <sheetPr>
    <tabColor theme="8" tint="-0.249977111117893"/>
  </sheetPr>
  <dimension ref="A1:DO17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45916</v>
      </c>
      <c r="B7" s="65">
        <v>4223</v>
      </c>
      <c r="C7" s="65"/>
      <c r="D7" s="66" t="s">
        <v>686</v>
      </c>
      <c r="E7" s="67" t="s">
        <v>687</v>
      </c>
      <c r="F7" s="67" t="s">
        <v>688</v>
      </c>
      <c r="G7" s="67" t="s">
        <v>691</v>
      </c>
      <c r="H7" s="68"/>
      <c r="I7" s="69"/>
      <c r="J7" s="66" t="s">
        <v>689</v>
      </c>
      <c r="K7" s="70">
        <v>1</v>
      </c>
      <c r="L7" s="70">
        <v>1500</v>
      </c>
      <c r="M7" s="71">
        <f t="shared" ref="M7:M8" si="0">K7*L7</f>
        <v>1500</v>
      </c>
      <c r="N7" s="66"/>
      <c r="O7" s="72" t="s">
        <v>148</v>
      </c>
      <c r="P7" s="73">
        <f>M7/1.12*0.02</f>
        <v>26.785714285714285</v>
      </c>
      <c r="Q7" s="74">
        <f t="shared" ref="Q7" si="1">M7/1.12*0.12</f>
        <v>160.71428571428569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1366.0714285714284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690</v>
      </c>
      <c r="K8" s="70">
        <v>1</v>
      </c>
      <c r="L8" s="70">
        <v>500</v>
      </c>
      <c r="M8" s="71">
        <f t="shared" si="0"/>
        <v>500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75">
        <f>M8+P8-Q8</f>
        <v>500</v>
      </c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2">SUM(Q8:DM8)-P8</f>
        <v>500</v>
      </c>
      <c r="DO8" s="76">
        <f t="shared" ref="DO8:DO9" si="3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2000</v>
      </c>
      <c r="N9" s="86"/>
      <c r="O9" s="85"/>
      <c r="P9" s="86">
        <f t="shared" ref="P9:AU9" si="4">SUM(P7:P8)</f>
        <v>26.785714285714285</v>
      </c>
      <c r="Q9" s="86">
        <f t="shared" si="4"/>
        <v>160.71428571428569</v>
      </c>
      <c r="R9" s="86">
        <f t="shared" si="4"/>
        <v>0</v>
      </c>
      <c r="S9" s="86">
        <f t="shared" si="4"/>
        <v>0</v>
      </c>
      <c r="T9" s="86">
        <f t="shared" si="4"/>
        <v>0</v>
      </c>
      <c r="U9" s="86">
        <f t="shared" si="4"/>
        <v>0</v>
      </c>
      <c r="V9" s="86">
        <f t="shared" si="4"/>
        <v>0</v>
      </c>
      <c r="W9" s="86">
        <f t="shared" si="4"/>
        <v>0</v>
      </c>
      <c r="X9" s="86">
        <f t="shared" si="4"/>
        <v>0</v>
      </c>
      <c r="Y9" s="86">
        <f t="shared" si="4"/>
        <v>0</v>
      </c>
      <c r="Z9" s="86">
        <f t="shared" si="4"/>
        <v>0</v>
      </c>
      <c r="AA9" s="86">
        <f t="shared" si="4"/>
        <v>0</v>
      </c>
      <c r="AB9" s="86">
        <f t="shared" si="4"/>
        <v>0</v>
      </c>
      <c r="AC9" s="86">
        <f t="shared" si="4"/>
        <v>0</v>
      </c>
      <c r="AD9" s="86">
        <f t="shared" si="4"/>
        <v>0</v>
      </c>
      <c r="AE9" s="86">
        <f t="shared" si="4"/>
        <v>0</v>
      </c>
      <c r="AF9" s="86">
        <f t="shared" si="4"/>
        <v>0</v>
      </c>
      <c r="AG9" s="86">
        <f t="shared" si="4"/>
        <v>0</v>
      </c>
      <c r="AH9" s="86">
        <f t="shared" si="4"/>
        <v>0</v>
      </c>
      <c r="AI9" s="86">
        <f t="shared" si="4"/>
        <v>0</v>
      </c>
      <c r="AJ9" s="86">
        <f t="shared" si="4"/>
        <v>0</v>
      </c>
      <c r="AK9" s="86">
        <f t="shared" si="4"/>
        <v>0</v>
      </c>
      <c r="AL9" s="86">
        <f t="shared" si="4"/>
        <v>0</v>
      </c>
      <c r="AM9" s="86">
        <f t="shared" si="4"/>
        <v>0</v>
      </c>
      <c r="AN9" s="86">
        <f t="shared" si="4"/>
        <v>0</v>
      </c>
      <c r="AO9" s="86">
        <f t="shared" si="4"/>
        <v>0</v>
      </c>
      <c r="AP9" s="86">
        <f t="shared" si="4"/>
        <v>0</v>
      </c>
      <c r="AQ9" s="86">
        <f t="shared" si="4"/>
        <v>0</v>
      </c>
      <c r="AR9" s="86">
        <f t="shared" si="4"/>
        <v>0</v>
      </c>
      <c r="AS9" s="86">
        <f t="shared" si="4"/>
        <v>0</v>
      </c>
      <c r="AT9" s="86">
        <f t="shared" si="4"/>
        <v>0</v>
      </c>
      <c r="AU9" s="86">
        <f t="shared" si="4"/>
        <v>0</v>
      </c>
      <c r="AV9" s="86">
        <f t="shared" ref="AV9:CA9" si="5">SUM(AV7:AV8)</f>
        <v>0</v>
      </c>
      <c r="AW9" s="86">
        <f t="shared" si="5"/>
        <v>0</v>
      </c>
      <c r="AX9" s="86">
        <f t="shared" si="5"/>
        <v>0</v>
      </c>
      <c r="AY9" s="86">
        <f t="shared" si="5"/>
        <v>0</v>
      </c>
      <c r="AZ9" s="86">
        <f t="shared" si="5"/>
        <v>0</v>
      </c>
      <c r="BA9" s="86">
        <f t="shared" si="5"/>
        <v>0</v>
      </c>
      <c r="BB9" s="86">
        <f t="shared" si="5"/>
        <v>0</v>
      </c>
      <c r="BC9" s="86">
        <f t="shared" si="5"/>
        <v>0</v>
      </c>
      <c r="BD9" s="86">
        <f t="shared" si="5"/>
        <v>0</v>
      </c>
      <c r="BE9" s="86">
        <f t="shared" si="5"/>
        <v>0</v>
      </c>
      <c r="BF9" s="86">
        <f t="shared" si="5"/>
        <v>0</v>
      </c>
      <c r="BG9" s="86">
        <f t="shared" si="5"/>
        <v>0</v>
      </c>
      <c r="BH9" s="86">
        <f t="shared" si="5"/>
        <v>0</v>
      </c>
      <c r="BI9" s="86">
        <f t="shared" si="5"/>
        <v>0</v>
      </c>
      <c r="BJ9" s="86">
        <f t="shared" si="5"/>
        <v>0</v>
      </c>
      <c r="BK9" s="86">
        <f t="shared" si="5"/>
        <v>0</v>
      </c>
      <c r="BL9" s="86">
        <f t="shared" si="5"/>
        <v>0</v>
      </c>
      <c r="BM9" s="86">
        <f t="shared" si="5"/>
        <v>0</v>
      </c>
      <c r="BN9" s="86">
        <f t="shared" si="5"/>
        <v>0</v>
      </c>
      <c r="BO9" s="86">
        <f t="shared" si="5"/>
        <v>1866.0714285714284</v>
      </c>
      <c r="BP9" s="86">
        <f t="shared" si="5"/>
        <v>0</v>
      </c>
      <c r="BQ9" s="86">
        <f t="shared" si="5"/>
        <v>0</v>
      </c>
      <c r="BR9" s="86">
        <f t="shared" si="5"/>
        <v>0</v>
      </c>
      <c r="BS9" s="86">
        <f t="shared" si="5"/>
        <v>0</v>
      </c>
      <c r="BT9" s="86">
        <f t="shared" si="5"/>
        <v>0</v>
      </c>
      <c r="BU9" s="86">
        <f t="shared" si="5"/>
        <v>0</v>
      </c>
      <c r="BV9" s="86">
        <f t="shared" si="5"/>
        <v>0</v>
      </c>
      <c r="BW9" s="86">
        <f t="shared" si="5"/>
        <v>0</v>
      </c>
      <c r="BX9" s="86">
        <f t="shared" si="5"/>
        <v>0</v>
      </c>
      <c r="BY9" s="86">
        <f t="shared" si="5"/>
        <v>0</v>
      </c>
      <c r="BZ9" s="86">
        <f t="shared" si="5"/>
        <v>0</v>
      </c>
      <c r="CA9" s="86">
        <f t="shared" si="5"/>
        <v>0</v>
      </c>
      <c r="CB9" s="86">
        <f t="shared" ref="CB9:DG9" si="6">SUM(CB7:CB8)</f>
        <v>0</v>
      </c>
      <c r="CC9" s="86">
        <f t="shared" si="6"/>
        <v>0</v>
      </c>
      <c r="CD9" s="86">
        <f t="shared" si="6"/>
        <v>0</v>
      </c>
      <c r="CE9" s="86">
        <f t="shared" si="6"/>
        <v>0</v>
      </c>
      <c r="CF9" s="86">
        <f t="shared" si="6"/>
        <v>0</v>
      </c>
      <c r="CG9" s="86">
        <f t="shared" si="6"/>
        <v>0</v>
      </c>
      <c r="CH9" s="86">
        <f t="shared" si="6"/>
        <v>0</v>
      </c>
      <c r="CI9" s="86">
        <f t="shared" si="6"/>
        <v>0</v>
      </c>
      <c r="CJ9" s="86">
        <f t="shared" si="6"/>
        <v>0</v>
      </c>
      <c r="CK9" s="86">
        <f t="shared" si="6"/>
        <v>0</v>
      </c>
      <c r="CL9" s="86">
        <f t="shared" si="6"/>
        <v>0</v>
      </c>
      <c r="CM9" s="86">
        <f t="shared" si="6"/>
        <v>0</v>
      </c>
      <c r="CN9" s="86">
        <f t="shared" si="6"/>
        <v>0</v>
      </c>
      <c r="CO9" s="86">
        <f t="shared" si="6"/>
        <v>0</v>
      </c>
      <c r="CP9" s="86">
        <f t="shared" si="6"/>
        <v>0</v>
      </c>
      <c r="CQ9" s="86">
        <f t="shared" si="6"/>
        <v>0</v>
      </c>
      <c r="CR9" s="86">
        <f t="shared" si="6"/>
        <v>0</v>
      </c>
      <c r="CS9" s="86">
        <f t="shared" si="6"/>
        <v>0</v>
      </c>
      <c r="CT9" s="86">
        <f t="shared" si="6"/>
        <v>0</v>
      </c>
      <c r="CU9" s="86">
        <f t="shared" si="6"/>
        <v>0</v>
      </c>
      <c r="CV9" s="86">
        <f t="shared" si="6"/>
        <v>0</v>
      </c>
      <c r="CW9" s="86">
        <f t="shared" si="6"/>
        <v>0</v>
      </c>
      <c r="CX9" s="86">
        <f t="shared" si="6"/>
        <v>0</v>
      </c>
      <c r="CY9" s="86">
        <f t="shared" si="6"/>
        <v>0</v>
      </c>
      <c r="CZ9" s="86">
        <f t="shared" si="6"/>
        <v>0</v>
      </c>
      <c r="DA9" s="86">
        <f t="shared" si="6"/>
        <v>0</v>
      </c>
      <c r="DB9" s="86">
        <f t="shared" si="6"/>
        <v>0</v>
      </c>
      <c r="DC9" s="86">
        <f t="shared" si="6"/>
        <v>0</v>
      </c>
      <c r="DD9" s="86">
        <f t="shared" si="6"/>
        <v>0</v>
      </c>
      <c r="DE9" s="86">
        <f t="shared" si="6"/>
        <v>0</v>
      </c>
      <c r="DF9" s="86">
        <f t="shared" si="6"/>
        <v>0</v>
      </c>
      <c r="DG9" s="86">
        <f t="shared" si="6"/>
        <v>0</v>
      </c>
      <c r="DH9" s="86">
        <f t="shared" ref="DH9:DM9" si="7">SUM(DH7:DH8)</f>
        <v>0</v>
      </c>
      <c r="DI9" s="86">
        <f t="shared" si="7"/>
        <v>0</v>
      </c>
      <c r="DJ9" s="86">
        <f t="shared" si="7"/>
        <v>0</v>
      </c>
      <c r="DK9" s="86">
        <f t="shared" si="7"/>
        <v>0</v>
      </c>
      <c r="DL9" s="86">
        <f t="shared" si="7"/>
        <v>0</v>
      </c>
      <c r="DM9" s="86">
        <f t="shared" si="7"/>
        <v>0</v>
      </c>
      <c r="DN9" s="76">
        <f t="shared" si="2"/>
        <v>2000</v>
      </c>
      <c r="DO9" s="76">
        <f t="shared" si="3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META PLATFORMS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29</v>
      </c>
      <c r="B12" s="104"/>
      <c r="C12" s="105"/>
      <c r="D12" s="106">
        <f>BO9</f>
        <v>1866.0714285714284</v>
      </c>
      <c r="E12" s="107"/>
      <c r="F12" t="str">
        <f>"In payment for facebook and tiktok advertising for advertising and promo services using housefund received on " &amp; TEXT(A7, "mmmm dd, yyyy") &amp; " with" &amp; " CPO#" &amp;B7</f>
        <v>In payment for facebook and tiktok advertising for advertising and promo services using housefund received on September 16, 2025 with CPO#4223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160.71428571428569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16,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26.785714285714285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2000</v>
      </c>
      <c r="F15" s="111" t="str">
        <f>"Recording house fund expenses for replenishment on " &amp; TEXT(A7, "mmmm dd, yyyy")</f>
        <v>Recording house fund expenses for replenishment on September 16,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2026.7857142857142</v>
      </c>
      <c r="E16" s="118">
        <f>SUM(E12:E15)</f>
        <v>2026.7857142857142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16,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A890-5282-47DC-A67C-EAB4B57F1E7A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45916</v>
      </c>
      <c r="B7" s="65">
        <v>4228</v>
      </c>
      <c r="C7" s="65"/>
      <c r="D7" s="66" t="s">
        <v>605</v>
      </c>
      <c r="E7" s="67" t="s">
        <v>692</v>
      </c>
      <c r="F7" s="67" t="s">
        <v>385</v>
      </c>
      <c r="G7" s="67" t="s">
        <v>693</v>
      </c>
      <c r="H7" s="68" t="s">
        <v>694</v>
      </c>
      <c r="I7" s="69"/>
      <c r="J7" s="66" t="s">
        <v>695</v>
      </c>
      <c r="K7" s="70">
        <v>18.416</v>
      </c>
      <c r="L7" s="70">
        <v>54.3</v>
      </c>
      <c r="M7" s="71">
        <v>1000</v>
      </c>
      <c r="N7" s="66"/>
      <c r="O7" s="72" t="s">
        <v>148</v>
      </c>
      <c r="P7" s="73">
        <f t="shared" ref="P7" si="0">M7/1.12*0.01</f>
        <v>8.9285714285714288</v>
      </c>
      <c r="Q7" s="74">
        <f t="shared" ref="Q7" si="1">M7/1.12*0.12</f>
        <v>107.14285714285712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901.78571428571433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1000</v>
      </c>
      <c r="N8" s="86"/>
      <c r="O8" s="85" t="s">
        <v>148</v>
      </c>
      <c r="P8" s="86">
        <f t="shared" ref="P8:AU8" si="2">SUM(P7:P7)</f>
        <v>8.9285714285714288</v>
      </c>
      <c r="Q8" s="86">
        <f t="shared" si="2"/>
        <v>107.14285714285712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901.78571428571433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1000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GSC GAS STATION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901.78571428571433</v>
      </c>
      <c r="E11" s="107"/>
      <c r="F11" t="str">
        <f>"In payment for transportation expense for gas using housefund received on " &amp; TEXT(A7, "mmmm dd, yyyy") &amp; " with SI#43837" &amp; " CPO#" &amp;B7</f>
        <v>In payment for transportation expense for gas using housefund received on September 16, 2025 with SI#43837 CPO#4228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107.14285714285712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8.9285714285714288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1000</v>
      </c>
      <c r="F14" s="111" t="str">
        <f>"Recording house fund expenses for replenishment on " &amp; TEXT(A7, "mmmm dd, yyyy")</f>
        <v>Recording house fund expenses for replenishment on September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1008.9285714285714</v>
      </c>
      <c r="E15" s="118">
        <f>SUM(E11:E14)</f>
        <v>1008.9285714285714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16,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D60A-3712-417E-A6F6-7BE13CFB1F5F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45916</v>
      </c>
      <c r="B7" s="65">
        <v>4228</v>
      </c>
      <c r="C7" s="65"/>
      <c r="D7" s="66" t="s">
        <v>605</v>
      </c>
      <c r="E7" s="67" t="s">
        <v>403</v>
      </c>
      <c r="F7" s="67"/>
      <c r="G7" s="67"/>
      <c r="H7" s="68" t="s">
        <v>696</v>
      </c>
      <c r="I7" s="69"/>
      <c r="J7" s="66" t="s">
        <v>335</v>
      </c>
      <c r="K7" s="70">
        <v>1</v>
      </c>
      <c r="L7" s="70">
        <v>153</v>
      </c>
      <c r="M7" s="71">
        <f t="shared" ref="M7" si="0">K7*L7</f>
        <v>153</v>
      </c>
      <c r="N7" s="66"/>
      <c r="O7" s="72" t="s">
        <v>148</v>
      </c>
      <c r="P7" s="73">
        <f t="shared" ref="P7" si="1">M7/1.12*0.01</f>
        <v>1.3660714285714284</v>
      </c>
      <c r="Q7" s="74">
        <f t="shared" ref="Q7" si="2">M7/1.12*0.12</f>
        <v>16.392857142857139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137.97321428571428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153</v>
      </c>
      <c r="N8" s="86"/>
      <c r="O8" s="85" t="s">
        <v>148</v>
      </c>
      <c r="P8" s="86">
        <f t="shared" ref="P8:AU8" si="3">SUM(P7:P7)</f>
        <v>1.3660714285714284</v>
      </c>
      <c r="Q8" s="86">
        <f t="shared" si="3"/>
        <v>16.392857142857139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137.97321428571428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153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ARCHES DEVELOPMENT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697</v>
      </c>
      <c r="B11" s="104"/>
      <c r="C11" s="105"/>
      <c r="D11" s="106">
        <f>BZ8</f>
        <v>137.97321428571428</v>
      </c>
      <c r="E11" s="107"/>
      <c r="F11" t="str">
        <f>"In payment for 1 pax of employees staff meal using housefund received on " &amp; TEXT(A7, "mmmm dd, yyyy") &amp; " with SI#142970" &amp; " CPO#" &amp;B7</f>
        <v>In payment for 1 pax of employees staff meal using housefund received on September 16, 2025 with SI#142970 CPO#4228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16.392857142857139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1.3660714285714284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153</v>
      </c>
      <c r="F14" s="111" t="str">
        <f>"Recording house fund expenses for replenishment on " &amp; TEXT(A7, "mmmm dd, yyyy")</f>
        <v>Recording house fund expenses for replenishment on September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154.36607142857142</v>
      </c>
      <c r="E15" s="118">
        <f>SUM(E11:E14)</f>
        <v>154.36607142857142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16,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0F6E-C39C-4317-BD86-D24C8A05DB2B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45917</v>
      </c>
      <c r="B7" s="65">
        <v>4228</v>
      </c>
      <c r="C7" s="65"/>
      <c r="D7" s="66" t="s">
        <v>605</v>
      </c>
      <c r="E7" s="67" t="s">
        <v>698</v>
      </c>
      <c r="F7" s="67"/>
      <c r="G7" s="67"/>
      <c r="H7" s="68" t="s">
        <v>699</v>
      </c>
      <c r="I7" s="69"/>
      <c r="J7" s="66" t="s">
        <v>335</v>
      </c>
      <c r="K7" s="70">
        <v>1</v>
      </c>
      <c r="L7" s="70">
        <v>210</v>
      </c>
      <c r="M7" s="71">
        <f t="shared" ref="M7" si="0">K7*L7</f>
        <v>210</v>
      </c>
      <c r="N7" s="66"/>
      <c r="O7" s="72" t="s">
        <v>148</v>
      </c>
      <c r="P7" s="73">
        <f t="shared" ref="P7" si="1">M7/1.12*0.01</f>
        <v>1.8749999999999998</v>
      </c>
      <c r="Q7" s="74">
        <f t="shared" ref="Q7" si="2">M7/1.12*0.12</f>
        <v>22.499999999999996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189.375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210</v>
      </c>
      <c r="N8" s="86"/>
      <c r="O8" s="85" t="s">
        <v>148</v>
      </c>
      <c r="P8" s="86">
        <f t="shared" ref="P8:AU8" si="3">SUM(P7:P7)</f>
        <v>1.8749999999999998</v>
      </c>
      <c r="Q8" s="86">
        <f t="shared" si="3"/>
        <v>22.499999999999996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189.375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210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 NORTH RECLAMATION FREEMONT FOODS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697</v>
      </c>
      <c r="B11" s="104"/>
      <c r="C11" s="105"/>
      <c r="D11" s="106">
        <f>BZ8</f>
        <v>189.375</v>
      </c>
      <c r="E11" s="107"/>
      <c r="F11" t="str">
        <f>"In payment for 1 pax of employees staff meal using housefund received on " &amp; TEXT(A7, "mmmm dd, yyyy") &amp; " with SI#JB0695#" &amp; " CPO#" &amp;B7</f>
        <v>In payment for 1 pax of employees staff meal using housefund received on September 17, 2025 with SI#JB0695# CPO#4228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22.499999999999996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17,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1.8749999999999998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17,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210</v>
      </c>
      <c r="F14" s="111" t="str">
        <f>"Recording house fund expenses for replenishment on " &amp; TEXT(A7, "mmmm dd, yyyy")</f>
        <v>Recording house fund expenses for replenishment on September 17,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211.875</v>
      </c>
      <c r="E15" s="118">
        <f>SUM(E11:E14)</f>
        <v>211.875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17,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538F-2936-44BC-8D2E-D0EA2D2BB3DC}">
  <sheetPr>
    <tabColor theme="8" tint="-0.249977111117893"/>
  </sheetPr>
  <dimension ref="A1:DO16"/>
  <sheetViews>
    <sheetView workbookViewId="0">
      <selection activeCell="P7" sqref="P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45913</v>
      </c>
      <c r="B7" s="65">
        <v>4231</v>
      </c>
      <c r="C7" s="65"/>
      <c r="D7" s="66" t="s">
        <v>383</v>
      </c>
      <c r="E7" s="67" t="s">
        <v>700</v>
      </c>
      <c r="F7" s="67" t="s">
        <v>648</v>
      </c>
      <c r="G7" s="67" t="s">
        <v>701</v>
      </c>
      <c r="H7" s="68" t="s">
        <v>702</v>
      </c>
      <c r="I7" s="69"/>
      <c r="J7" s="66" t="s">
        <v>703</v>
      </c>
      <c r="K7" s="70">
        <v>1</v>
      </c>
      <c r="L7" s="70">
        <v>650</v>
      </c>
      <c r="M7" s="71">
        <f t="shared" ref="M7" si="0">K7*L7</f>
        <v>650</v>
      </c>
      <c r="N7" s="66"/>
      <c r="O7" s="72" t="s">
        <v>304</v>
      </c>
      <c r="P7" s="73">
        <f>M7*0.02</f>
        <v>13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>
        <f>M7+P7-Q7</f>
        <v>663</v>
      </c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650</v>
      </c>
      <c r="N8" s="86"/>
      <c r="O8" s="85" t="s">
        <v>304</v>
      </c>
      <c r="P8" s="86">
        <f>SUM(P7:P7)</f>
        <v>13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663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650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AMREL BEAUTY AND MASSAGE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389</v>
      </c>
      <c r="B11" s="104"/>
      <c r="C11" s="105"/>
      <c r="D11" s="106">
        <f>CY8</f>
        <v>663</v>
      </c>
      <c r="E11" s="107"/>
      <c r="F11" t="str">
        <f>"In payment for 1 hour of swedish massage using housefund received on " &amp; TEXT(A7, "mmmm dd, yyyy") &amp; " with SI#2969" &amp; " CPO#" &amp;B7</f>
        <v>In payment for 1 hour of swedish massage using housefund received on September 13, 2025 with SI#2969 CPO#4231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650</v>
      </c>
      <c r="F14" s="111" t="str">
        <f>"Recording house fund expenses for replenishment on " &amp; TEXT(A7, "mmmm dd, yyyy")</f>
        <v>Recording house fund expenses for replenishment on September 13,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663</v>
      </c>
      <c r="E15" s="118">
        <f>SUM(E11:E14)</f>
        <v>663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3753-6A67-483E-B792-FAD298CF1B10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45918</v>
      </c>
      <c r="B7" s="65">
        <v>4235</v>
      </c>
      <c r="C7" s="65"/>
      <c r="D7" s="66" t="s">
        <v>704</v>
      </c>
      <c r="E7" s="67" t="s">
        <v>705</v>
      </c>
      <c r="F7" s="67" t="s">
        <v>706</v>
      </c>
      <c r="G7" s="67" t="s">
        <v>707</v>
      </c>
      <c r="H7" s="68" t="s">
        <v>708</v>
      </c>
      <c r="I7" s="69"/>
      <c r="J7" s="66" t="s">
        <v>709</v>
      </c>
      <c r="K7" s="70">
        <v>36.363700000000001</v>
      </c>
      <c r="L7" s="70">
        <v>55</v>
      </c>
      <c r="M7" s="71">
        <f t="shared" ref="M7" si="0">K7*L7</f>
        <v>2000.0035</v>
      </c>
      <c r="N7" s="66"/>
      <c r="O7" s="72" t="s">
        <v>148</v>
      </c>
      <c r="P7" s="73">
        <f t="shared" ref="P7" si="1">M7/1.12*0.01</f>
        <v>17.857174107142857</v>
      </c>
      <c r="Q7" s="74">
        <f t="shared" ref="Q7" si="2">M7/1.12*0.12</f>
        <v>214.28608928571424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>
        <f>M7+P7-Q7</f>
        <v>1803.5745848214285</v>
      </c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2000.0035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2000.0035</v>
      </c>
      <c r="N8" s="86"/>
      <c r="O8" s="85" t="s">
        <v>148</v>
      </c>
      <c r="P8" s="86">
        <f t="shared" ref="P8:AU8" si="3">SUM(P7:P7)</f>
        <v>17.857174107142857</v>
      </c>
      <c r="Q8" s="86">
        <f t="shared" si="3"/>
        <v>214.28608928571424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1803.5745848214285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2000.0035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F1RSTENERGY CORP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72</v>
      </c>
      <c r="B11" s="104"/>
      <c r="C11" s="105"/>
      <c r="D11" s="106">
        <f>CY8</f>
        <v>1803.5745848214285</v>
      </c>
      <c r="E11" s="107"/>
      <c r="F11" t="str">
        <f>"In payment for 36.363 liters of diel for transportation expense using housefund received on " &amp; TEXT(A7, "mmmm dd, yyyy") &amp; " with SI#43182" &amp; " CPO#" &amp;B7</f>
        <v>In payment for 36.363 liters of diel for transportation expense using housefund received on September 18, 2025 with SI#43182 CPO#4235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214.28608928571424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17.857174107142857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2000.0035</v>
      </c>
      <c r="F14" s="111" t="str">
        <f>"Recording house fund expenses for replenishment on " &amp; TEXT(A7, "mmmm dd, yyyy")</f>
        <v>Recording house fund expenses for replenishment on September 18,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2017.8606741071428</v>
      </c>
      <c r="E15" s="118">
        <f>SUM(E11:E14)</f>
        <v>2017.8606741071428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18,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0B3D-A736-4FC6-B852-9681E8714219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  <col min="118" max="118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51" t="s">
        <v>712</v>
      </c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52"/>
      <c r="DN6" s="63" t="s">
        <v>147</v>
      </c>
    </row>
    <row r="7" spans="1:119" ht="18.75" customHeight="1" x14ac:dyDescent="0.25">
      <c r="A7" s="64">
        <v>45922</v>
      </c>
      <c r="B7" s="65">
        <v>4239</v>
      </c>
      <c r="C7" s="65"/>
      <c r="D7" s="66" t="s">
        <v>324</v>
      </c>
      <c r="E7" s="67" t="s">
        <v>710</v>
      </c>
      <c r="F7" s="67"/>
      <c r="G7" s="67"/>
      <c r="H7" s="68"/>
      <c r="I7" s="69"/>
      <c r="J7" s="66" t="s">
        <v>711</v>
      </c>
      <c r="K7" s="70">
        <v>1</v>
      </c>
      <c r="L7" s="70">
        <v>1390.91</v>
      </c>
      <c r="M7" s="71">
        <f t="shared" ref="M7" si="0">K7*L7</f>
        <v>1390.91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1390.91</v>
      </c>
      <c r="DN7" s="76">
        <f>SUM(Q7:DM7)-P7</f>
        <v>1390.91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1390.91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1390.91</v>
      </c>
      <c r="DN8" s="76">
        <f>SUM(Q8:DM8)-P8</f>
        <v>1390.91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BPI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712</v>
      </c>
      <c r="B11" s="104"/>
      <c r="C11" s="105"/>
      <c r="D11" s="106">
        <f>DM8</f>
        <v>1390.91</v>
      </c>
      <c r="E11" s="107"/>
      <c r="F11" t="str">
        <f>"In payment for refund to santorini of Shiela Rosales account with account number (1639305569) for refund of PHILTOA expenses using housefund received on " &amp; TEXT(A7, "mmmm dd, yyyy") &amp; " with#" &amp; " CPO#" &amp;B7</f>
        <v>In payment for refund to santorini of Shiela Rosales account with account number (1639305569) for refund of PHILTOA expenses using housefund received on September 22, 2025 with# CPO#4239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1390.91</v>
      </c>
      <c r="F14" s="111" t="str">
        <f>"Recording house fund expenses for replenishment on " &amp; TEXT(A7, "mmmm dd, yyyy")</f>
        <v>Recording house fund expenses for replenishment on September 22,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1390.91</v>
      </c>
      <c r="E15" s="118">
        <f>SUM(E11:E14)</f>
        <v>1390.91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8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DM5:DM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2510-59C8-49A5-85A7-5BCEF38C6BCC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45922</v>
      </c>
      <c r="B7" s="65">
        <v>4240</v>
      </c>
      <c r="C7" s="65"/>
      <c r="D7" s="66" t="s">
        <v>301</v>
      </c>
      <c r="E7" s="67"/>
      <c r="F7" s="67"/>
      <c r="G7" s="67"/>
      <c r="H7" s="68"/>
      <c r="I7" s="69"/>
      <c r="J7" s="66" t="s">
        <v>380</v>
      </c>
      <c r="K7" s="70">
        <v>1</v>
      </c>
      <c r="L7" s="70">
        <v>6210</v>
      </c>
      <c r="M7" s="71">
        <f t="shared" ref="M7" si="0">K7*L7</f>
        <v>6210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6210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6210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6210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6210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6210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6210</v>
      </c>
      <c r="E11" s="107"/>
      <c r="F11" t="str">
        <f>"In payment for fare subsidy of Arterra employees for their allowance transportation using housefund received on " &amp; TEXT(A7, "mmmm dd, yyyy") &amp; " with" &amp; " CPO#" &amp;B7</f>
        <v>In payment for fare subsidy of Arterra employees for their allowance transportation using housefund received on September 22, 2025 with CPO#4240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6210</v>
      </c>
      <c r="F14" s="111" t="str">
        <f>"Recording house fund expenses for replenishment on " &amp; TEXT(A7, "mmmm dd, yyyy")</f>
        <v>Recording house fund expenses for replenishment on September 22,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6210</v>
      </c>
      <c r="E15" s="118">
        <f>SUM(E11:E14)</f>
        <v>6210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94D2-DAF8-43C3-9703-BFB79B9926F6}">
  <sheetPr>
    <tabColor theme="8" tint="-0.249977111117893"/>
  </sheetPr>
  <dimension ref="A1:DO16"/>
  <sheetViews>
    <sheetView topLeftCell="A4" workbookViewId="0">
      <selection activeCell="L17" sqref="L17:M1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45923</v>
      </c>
      <c r="B7" s="65">
        <v>4241</v>
      </c>
      <c r="C7" s="65"/>
      <c r="D7" s="66" t="s">
        <v>713</v>
      </c>
      <c r="E7" s="67"/>
      <c r="F7" s="67"/>
      <c r="G7" s="67"/>
      <c r="H7" s="68"/>
      <c r="I7" s="69"/>
      <c r="J7" s="66" t="s">
        <v>714</v>
      </c>
      <c r="K7" s="70">
        <v>1</v>
      </c>
      <c r="L7" s="70">
        <v>640</v>
      </c>
      <c r="M7" s="71">
        <f t="shared" ref="M7" si="0">K7*L7</f>
        <v>640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640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640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640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640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29</v>
      </c>
      <c r="B11" s="104"/>
      <c r="C11" s="105"/>
      <c r="D11" s="106">
        <f>BO8</f>
        <v>640</v>
      </c>
      <c r="E11" s="107"/>
      <c r="F11" t="str">
        <f>"In payment for parkmall allowance of Stella Atinen for parkmall allowance of advertising and promo expense using housefund received on " &amp; TEXT(A7, "mmmm dd, yyyy") &amp; " with" &amp; " CPO#" &amp;B7</f>
        <v>In payment for parkmall allowance of Stella Atinen for parkmall allowance of advertising and promo expense using housefund received on September 23, 2025 with CPO#4241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640</v>
      </c>
      <c r="F14" s="111" t="str">
        <f>"Recording house fund expenses for replenishment on " &amp; TEXT(A7, "mmmm dd, yyyy")</f>
        <v>Recording house fund expenses for replenishment on September 23,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640</v>
      </c>
      <c r="E15" s="118">
        <f>SUM(E11:E14)</f>
        <v>640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231-DE63-4587-BA20-42CB431CB11B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45923</v>
      </c>
      <c r="B7" s="65">
        <v>4250</v>
      </c>
      <c r="C7" s="65"/>
      <c r="D7" s="66" t="s">
        <v>383</v>
      </c>
      <c r="E7" s="67" t="s">
        <v>715</v>
      </c>
      <c r="F7" s="67" t="s">
        <v>716</v>
      </c>
      <c r="G7" s="67" t="s">
        <v>717</v>
      </c>
      <c r="H7" s="68" t="s">
        <v>718</v>
      </c>
      <c r="I7" s="69"/>
      <c r="J7" s="66" t="s">
        <v>335</v>
      </c>
      <c r="K7" s="70">
        <v>1</v>
      </c>
      <c r="L7" s="70">
        <v>168.67</v>
      </c>
      <c r="M7" s="71">
        <f t="shared" ref="M7" si="0">K7*L7</f>
        <v>168.67</v>
      </c>
      <c r="N7" s="66"/>
      <c r="O7" s="72" t="s">
        <v>148</v>
      </c>
      <c r="P7" s="73">
        <f t="shared" ref="P7" si="1">M7/1.12*0.01</f>
        <v>1.5059821428571425</v>
      </c>
      <c r="Q7" s="74">
        <f t="shared" ref="Q7" si="2">M7/1.12*0.12</f>
        <v>18.07178571428571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152.10419642857141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168.67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168.67</v>
      </c>
      <c r="N8" s="86"/>
      <c r="O8" s="85" t="s">
        <v>148</v>
      </c>
      <c r="P8" s="86">
        <f t="shared" ref="P8:AU8" si="3">SUM(P7:P7)</f>
        <v>1.5059821428571425</v>
      </c>
      <c r="Q8" s="86">
        <f t="shared" si="3"/>
        <v>18.07178571428571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152.10419642857141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168.67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MY FOOD RESOURCES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697</v>
      </c>
      <c r="B11" s="104"/>
      <c r="C11" s="105"/>
      <c r="D11" s="106">
        <f>BZ8</f>
        <v>152.10419642857141</v>
      </c>
      <c r="E11" s="107"/>
      <c r="F11" t="str">
        <f>"In payment for 1 pax of employees staff meal during outside transaction using housefund received on " &amp; TEXT(A7, "mmmm dd, yyyy") &amp; " with SI#M10397#" &amp; " CPO#" &amp;B7</f>
        <v>In payment for 1 pax of employees staff meal during outside transaction using housefund received on September 23, 2025 with SI#M10397# CPO#4250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18.07178571428571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1.5059821428571425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168.67</v>
      </c>
      <c r="F14" s="111" t="str">
        <f>"Recording house fund expenses for replenishment on " &amp; TEXT(A7, "mmmm dd, yyyy")</f>
        <v>Recording house fund expenses for replenishment on September 23,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170.17598214285712</v>
      </c>
      <c r="E15" s="118">
        <f>SUM(E11:E14)</f>
        <v>170.17598214285712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D939-27D9-41D1-85A6-EABD1EB6930C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45918</v>
      </c>
      <c r="B7" s="65">
        <v>4251</v>
      </c>
      <c r="C7" s="65"/>
      <c r="D7" s="66" t="s">
        <v>605</v>
      </c>
      <c r="E7" s="67" t="s">
        <v>719</v>
      </c>
      <c r="F7" s="67" t="s">
        <v>720</v>
      </c>
      <c r="G7" s="67" t="s">
        <v>721</v>
      </c>
      <c r="H7" s="68" t="s">
        <v>722</v>
      </c>
      <c r="I7" s="69"/>
      <c r="J7" s="66" t="s">
        <v>723</v>
      </c>
      <c r="K7" s="70">
        <v>38.387999999999998</v>
      </c>
      <c r="L7" s="70">
        <v>52.1</v>
      </c>
      <c r="M7" s="71">
        <v>2000</v>
      </c>
      <c r="N7" s="66"/>
      <c r="O7" s="72" t="s">
        <v>148</v>
      </c>
      <c r="P7" s="73">
        <f t="shared" ref="P7" si="0">M7/1.12*0.01</f>
        <v>17.857142857142858</v>
      </c>
      <c r="Q7" s="74">
        <f t="shared" ref="Q7" si="1">M7/1.12*0.12</f>
        <v>214.28571428571425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1803.5714285714287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2000</v>
      </c>
      <c r="N8" s="86"/>
      <c r="O8" s="85" t="s">
        <v>148</v>
      </c>
      <c r="P8" s="86">
        <f t="shared" ref="P8:AU8" si="2">SUM(P7:P7)</f>
        <v>17.857142857142858</v>
      </c>
      <c r="Q8" s="86">
        <f t="shared" si="2"/>
        <v>214.28571428571425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1803.5714285714287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2000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DIATOMS FUEL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1803.5714285714287</v>
      </c>
      <c r="E11" s="107"/>
      <c r="F11" t="str">
        <f>"In payment for 38.39 liters of DSL fuel for transportation expense using housefund received on " &amp; TEXT(A7, "mmmm dd, yyyy") &amp; " with" &amp; " CPO#" &amp;B7</f>
        <v>In payment for 38.39 liters of DSL fuel for transportation expense using housefund received on September 18, 2025 with CPO#4251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214.28571428571425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17.857142857142858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2000</v>
      </c>
      <c r="F14" s="111" t="str">
        <f>"Recording house fund expenses for replenishment on " &amp; TEXT(A7, "mmmm dd, yyyy")</f>
        <v>Recording house fund expenses for replenishment on September 18,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2017.8571428571429</v>
      </c>
      <c r="E15" s="118">
        <f>SUM(E11:E14)</f>
        <v>2017.8571428571429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18,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2FA4-601E-4CEF-BB57-1D8A7BEFD03F}">
  <sheetPr>
    <tabColor theme="8" tint="-0.249977111117893"/>
  </sheetPr>
  <dimension ref="A1:DO16"/>
  <sheetViews>
    <sheetView workbookViewId="0">
      <selection activeCell="I11" sqref="I11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45922</v>
      </c>
      <c r="B7" s="65">
        <v>4252</v>
      </c>
      <c r="C7" s="65"/>
      <c r="D7" s="66" t="s">
        <v>605</v>
      </c>
      <c r="E7" s="67" t="s">
        <v>729</v>
      </c>
      <c r="F7" s="67" t="s">
        <v>730</v>
      </c>
      <c r="G7" s="67" t="s">
        <v>731</v>
      </c>
      <c r="H7" s="68" t="s">
        <v>732</v>
      </c>
      <c r="I7" s="69"/>
      <c r="J7" s="66" t="s">
        <v>733</v>
      </c>
      <c r="K7" s="70">
        <v>37.558999999999997</v>
      </c>
      <c r="L7" s="70">
        <v>53.25</v>
      </c>
      <c r="M7" s="71">
        <v>2000</v>
      </c>
      <c r="N7" s="66"/>
      <c r="O7" s="72" t="s">
        <v>148</v>
      </c>
      <c r="P7" s="73">
        <f t="shared" ref="P7" si="0">M7/1.12*0.01</f>
        <v>17.857142857142858</v>
      </c>
      <c r="Q7" s="74">
        <f t="shared" ref="Q7" si="1">M7/1.12*0.12</f>
        <v>214.28571428571425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1803.5714285714287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2000</v>
      </c>
      <c r="N8" s="86"/>
      <c r="O8" s="85" t="s">
        <v>148</v>
      </c>
      <c r="P8" s="86">
        <f t="shared" ref="P8:AU8" si="2">SUM(P7:P7)</f>
        <v>17.857142857142858</v>
      </c>
      <c r="Q8" s="86">
        <f t="shared" si="2"/>
        <v>214.28571428571425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1803.5714285714287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2000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LIGHT FUELS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1803.5714285714287</v>
      </c>
      <c r="E11" s="107"/>
      <c r="F11" t="str">
        <f>"In payment for 37.56 liters of light diesel fuel for transportation expense using housefund received on " &amp; TEXT(A7, "mmmm dd, yyyy") &amp; " with SI#19720" &amp; " CPO#" &amp;B7</f>
        <v>In payment for 37.56 liters of light diesel fuel for transportation expense using housefund received on September 22, 2025 with SI#19720 CPO#4252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214.28571428571425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17.857142857142858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2000</v>
      </c>
      <c r="F14" s="111" t="str">
        <f>"Recording house fund expenses for replenishment on " &amp; TEXT(A7, "mmmm dd, yyyy")</f>
        <v>Recording house fund expenses for replenishment on September 22,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2017.8571428571429</v>
      </c>
      <c r="E15" s="118">
        <f>SUM(E11:E14)</f>
        <v>2017.8571428571429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D1F9-837B-4731-A6BE-A3E1334F7ADF}">
  <sheetPr>
    <tabColor theme="8" tint="-0.249977111117893"/>
  </sheetPr>
  <dimension ref="A1:DO25"/>
  <sheetViews>
    <sheetView topLeftCell="A11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4165</v>
      </c>
      <c r="C7" s="65"/>
      <c r="D7" s="66" t="s">
        <v>324</v>
      </c>
      <c r="E7" s="67" t="s">
        <v>734</v>
      </c>
      <c r="F7" s="67" t="s">
        <v>735</v>
      </c>
      <c r="G7" s="67" t="s">
        <v>736</v>
      </c>
      <c r="H7" s="68" t="s">
        <v>737</v>
      </c>
      <c r="I7" s="69"/>
      <c r="J7" s="66" t="s">
        <v>335</v>
      </c>
      <c r="K7" s="70">
        <v>1</v>
      </c>
      <c r="L7" s="70">
        <v>848</v>
      </c>
      <c r="M7" s="71">
        <f t="shared" ref="M7" si="0">K7*L7</f>
        <v>848</v>
      </c>
      <c r="N7" s="66"/>
      <c r="O7" s="72" t="s">
        <v>148</v>
      </c>
      <c r="P7" s="73">
        <f t="shared" ref="P7" si="1">M7/1.12*0.01</f>
        <v>7.5714285714285712</v>
      </c>
      <c r="Q7" s="74">
        <f t="shared" ref="Q7" si="2">M7/1.12*0.12</f>
        <v>90.857142857142847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76.471428571428561</v>
      </c>
      <c r="DA7" s="75">
        <v>76.471428571428561</v>
      </c>
      <c r="DB7" s="75">
        <v>76.471428571428561</v>
      </c>
      <c r="DC7" s="75">
        <v>76.471428571428561</v>
      </c>
      <c r="DD7" s="75">
        <v>76.471428571428561</v>
      </c>
      <c r="DE7" s="75">
        <v>76.471428571428561</v>
      </c>
      <c r="DF7" s="75"/>
      <c r="DG7" s="66"/>
      <c r="DH7" s="75"/>
      <c r="DI7" s="66">
        <v>76.471428571428561</v>
      </c>
      <c r="DJ7" s="66">
        <v>76.471428571428561</v>
      </c>
      <c r="DK7" s="66">
        <v>76.471428571428561</v>
      </c>
      <c r="DL7" s="66">
        <v>76.471428571428561</v>
      </c>
      <c r="DM7" s="66"/>
      <c r="DN7" s="76">
        <f>SUM(Q7:DM7)-P7</f>
        <v>847.99999999999977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848</v>
      </c>
      <c r="N8" s="86"/>
      <c r="O8" s="85" t="s">
        <v>148</v>
      </c>
      <c r="P8" s="86">
        <f t="shared" ref="P8:AU8" si="3">SUM(P7:P7)</f>
        <v>7.5714285714285712</v>
      </c>
      <c r="Q8" s="86">
        <f t="shared" si="3"/>
        <v>90.857142857142847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76.471428571428561</v>
      </c>
      <c r="DA8" s="86">
        <v>76.471428571428561</v>
      </c>
      <c r="DB8" s="86">
        <v>76.471428571428561</v>
      </c>
      <c r="DC8" s="86">
        <v>76.471428571428561</v>
      </c>
      <c r="DD8" s="86">
        <v>76.471428571428561</v>
      </c>
      <c r="DE8" s="86">
        <v>76.471428571428561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v>76.471428571428561</v>
      </c>
      <c r="DJ8" s="86">
        <v>76.471428571428561</v>
      </c>
      <c r="DK8" s="86">
        <v>76.471428571428561</v>
      </c>
      <c r="DL8" s="86">
        <v>76.471428571428561</v>
      </c>
      <c r="DM8" s="86">
        <f>SUM(DM7:DM7)</f>
        <v>0</v>
      </c>
      <c r="DN8" s="76">
        <f t="shared" ref="DN8" si="6">SUM(Q8:DM8)-P8</f>
        <v>847.99999999999977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PLK PHILIPPINES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738</v>
      </c>
      <c r="B11" s="104"/>
      <c r="C11" s="105"/>
      <c r="D11" s="106">
        <f>CZ8</f>
        <v>76.471428571428561</v>
      </c>
      <c r="E11" s="107"/>
      <c r="F11" t="s">
        <v>754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739</v>
      </c>
      <c r="B12" s="104"/>
      <c r="C12" s="105"/>
      <c r="D12" s="106">
        <f>DA8</f>
        <v>76.471428571428561</v>
      </c>
      <c r="E12" s="107"/>
      <c r="F12" t="s">
        <v>754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05"/>
      <c r="D13" s="106">
        <f>DB8</f>
        <v>76.471428571428561</v>
      </c>
      <c r="E13" s="107"/>
      <c r="F13" t="s">
        <v>754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05"/>
      <c r="D14" s="106">
        <f>DC8</f>
        <v>76.471428571428561</v>
      </c>
      <c r="E14" s="107"/>
      <c r="F14" t="s">
        <v>754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05"/>
      <c r="D15" s="106">
        <f>DD8</f>
        <v>76.471428571428561</v>
      </c>
      <c r="E15" s="107"/>
      <c r="F15" t="s">
        <v>754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05"/>
      <c r="D16" s="106">
        <f>DE8</f>
        <v>76.471428571428561</v>
      </c>
      <c r="E16" s="107"/>
      <c r="F16" t="s">
        <v>754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06">
        <f>DI8</f>
        <v>76.471428571428561</v>
      </c>
      <c r="E17" s="107"/>
      <c r="F17" t="s">
        <v>754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06">
        <f>DJ8</f>
        <v>76.471428571428561</v>
      </c>
      <c r="E18" s="107"/>
      <c r="F18" t="s">
        <v>754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06">
        <f>DK8</f>
        <v>76.471428571428561</v>
      </c>
      <c r="E19" s="107"/>
      <c r="F19" t="s">
        <v>754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06">
        <f>DL8</f>
        <v>76.471428571428561</v>
      </c>
      <c r="E20" s="107"/>
      <c r="F20" t="s">
        <v>754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90.857142857142847</v>
      </c>
      <c r="E21" s="107"/>
      <c r="F21" s="111" t="str">
        <f>"Recording input VAT for expenses and purchases made using house fund for " &amp; TEXT(A7, "mmmm dd, yyyy")</f>
        <v>Recording input VAT for expenses and purchases made using house fund for September 04,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7.5714285714285712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848</v>
      </c>
      <c r="F23" s="111" t="str">
        <f>"Recording house fund expenses for replenishment on " &amp; TEXT(A7, "mmmm dd, yyyy")</f>
        <v>Recording house fund expenses for replenishment on September 04,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855.57142857142833</v>
      </c>
      <c r="E24" s="118">
        <f>SUM(E11:E23)</f>
        <v>855.57142857142856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04,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6B4B-88BB-4DAC-889F-5F74FECACA99}">
  <sheetPr>
    <tabColor theme="8" tint="-0.249977111117893"/>
  </sheetPr>
  <dimension ref="A1:DO25"/>
  <sheetViews>
    <sheetView topLeftCell="A4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4165</v>
      </c>
      <c r="C7" s="65"/>
      <c r="D7" s="66" t="s">
        <v>324</v>
      </c>
      <c r="E7" s="67" t="s">
        <v>748</v>
      </c>
      <c r="F7" s="67" t="s">
        <v>749</v>
      </c>
      <c r="G7" s="67" t="s">
        <v>750</v>
      </c>
      <c r="H7" s="68" t="s">
        <v>751</v>
      </c>
      <c r="I7" s="69"/>
      <c r="J7" s="66" t="s">
        <v>752</v>
      </c>
      <c r="K7" s="70">
        <v>1</v>
      </c>
      <c r="L7" s="70">
        <v>130</v>
      </c>
      <c r="M7" s="71">
        <f>K7*L7</f>
        <v>130</v>
      </c>
      <c r="N7" s="66"/>
      <c r="O7" s="72" t="s">
        <v>148</v>
      </c>
      <c r="P7" s="73">
        <f t="shared" ref="P7" si="0">M7/1.12*0.01</f>
        <v>1.1607142857142856</v>
      </c>
      <c r="Q7" s="74">
        <f>M7/1.12*0.12</f>
        <v>13.928571428571425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11.723214285714286</v>
      </c>
      <c r="DA7" s="75">
        <v>11.723214285714286</v>
      </c>
      <c r="DB7" s="75">
        <v>11.723214285714286</v>
      </c>
      <c r="DC7" s="75">
        <v>11.723214285714286</v>
      </c>
      <c r="DD7" s="75">
        <v>11.723214285714286</v>
      </c>
      <c r="DE7" s="75">
        <v>11.723214285714286</v>
      </c>
      <c r="DF7" s="75"/>
      <c r="DG7" s="66"/>
      <c r="DH7" s="75"/>
      <c r="DI7" s="66">
        <v>11.723214285714286</v>
      </c>
      <c r="DJ7" s="66">
        <v>11.723214285714286</v>
      </c>
      <c r="DK7" s="66">
        <v>11.723214285714286</v>
      </c>
      <c r="DL7" s="66">
        <v>11.723214285714286</v>
      </c>
      <c r="DM7" s="66"/>
      <c r="DN7" s="76">
        <f>SUM(Q7:DM7)-P7</f>
        <v>130.00000000000003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130</v>
      </c>
      <c r="N8" s="86"/>
      <c r="O8" s="85" t="s">
        <v>148</v>
      </c>
      <c r="P8" s="86">
        <f t="shared" ref="P8:AU8" si="1">SUM(P7:P7)</f>
        <v>1.1607142857142856</v>
      </c>
      <c r="Q8" s="86">
        <f t="shared" si="1"/>
        <v>13.928571428571425</v>
      </c>
      <c r="R8" s="86">
        <f t="shared" si="1"/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ref="AV8:CA8" si="2">SUM(AV7:AV7)</f>
        <v>0</v>
      </c>
      <c r="AW8" s="86">
        <f t="shared" si="2"/>
        <v>0</v>
      </c>
      <c r="AX8" s="86">
        <f t="shared" si="2"/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ref="CB8:DG8" si="3">SUM(CB7:CB7)</f>
        <v>0</v>
      </c>
      <c r="CC8" s="86">
        <f t="shared" si="3"/>
        <v>0</v>
      </c>
      <c r="CD8" s="86">
        <f t="shared" si="3"/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11.723214285714286</v>
      </c>
      <c r="DA8" s="86">
        <v>11.723214285714286</v>
      </c>
      <c r="DB8" s="86">
        <v>11.723214285714286</v>
      </c>
      <c r="DC8" s="86">
        <v>11.723214285714286</v>
      </c>
      <c r="DD8" s="86">
        <v>11.723214285714286</v>
      </c>
      <c r="DE8" s="86">
        <v>11.723214285714286</v>
      </c>
      <c r="DF8" s="86"/>
      <c r="DG8" s="86"/>
      <c r="DH8" s="86"/>
      <c r="DI8" s="86">
        <v>11.723214285714286</v>
      </c>
      <c r="DJ8" s="86">
        <v>11.723214285714286</v>
      </c>
      <c r="DK8" s="86">
        <v>11.723214285714286</v>
      </c>
      <c r="DL8" s="86">
        <v>11.723214285714286</v>
      </c>
      <c r="DM8" s="86"/>
      <c r="DN8" s="76">
        <f t="shared" ref="DN8" si="4">SUM(Q8:DM8)-P8</f>
        <v>130.00000000000003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ALFAMART TRADING PHILIPPINES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738</v>
      </c>
      <c r="B11" s="104"/>
      <c r="C11" s="148"/>
      <c r="D11" s="150">
        <f>CZ8</f>
        <v>11.723214285714286</v>
      </c>
      <c r="E11" s="91"/>
      <c r="F11" t="s">
        <v>753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739</v>
      </c>
      <c r="B12" s="104"/>
      <c r="C12" s="148"/>
      <c r="D12" s="150">
        <f>DA8</f>
        <v>11.723214285714286</v>
      </c>
      <c r="E12" s="91"/>
      <c r="F12" t="s">
        <v>753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48"/>
      <c r="D13" s="150">
        <f>DB8</f>
        <v>11.723214285714286</v>
      </c>
      <c r="E13" s="91"/>
      <c r="F13" t="s">
        <v>753</v>
      </c>
      <c r="G13" s="93"/>
      <c r="H13" s="94"/>
      <c r="I13" s="95"/>
      <c r="J13" s="96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48"/>
      <c r="D14" s="150">
        <f>DC8</f>
        <v>11.723214285714286</v>
      </c>
      <c r="E14" s="91"/>
      <c r="F14" t="s">
        <v>753</v>
      </c>
      <c r="G14" s="93"/>
      <c r="H14" s="94"/>
      <c r="I14" s="95"/>
      <c r="J14" s="96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48"/>
      <c r="D15" s="150">
        <f>DD8</f>
        <v>11.723214285714286</v>
      </c>
      <c r="E15" s="91"/>
      <c r="F15" t="s">
        <v>753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48"/>
      <c r="D16" s="150">
        <f>DE8</f>
        <v>11.723214285714286</v>
      </c>
      <c r="E16" s="91"/>
      <c r="F16" t="s">
        <v>753</v>
      </c>
      <c r="G16" s="93"/>
      <c r="H16" s="94"/>
      <c r="I16" s="95"/>
      <c r="J16" s="96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49">
        <f>DI8</f>
        <v>11.723214285714286</v>
      </c>
      <c r="E17" s="107"/>
      <c r="F17" t="str">
        <f>"In payment for 1 piece of 500ml of absoluted water in PHILTOA for travel expense A/R to all properties using housefund received on " &amp; TEXT(A7, "mmmm dd, yyyy") &amp; " with SI#70185" &amp; " CPO#" &amp;B7</f>
        <v>In payment for 1 piece of 500ml of absoluted water in PHILTOA for travel expense A/R to all properties using housefund received on September 04, 2025 with SI#70185 CPO#4165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49">
        <f>DJ8</f>
        <v>11.723214285714286</v>
      </c>
      <c r="E18" s="107"/>
      <c r="F18" t="s">
        <v>753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49">
        <f>DK8</f>
        <v>11.723214285714286</v>
      </c>
      <c r="E19" s="107"/>
      <c r="F19" t="s">
        <v>753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49">
        <f>DL8</f>
        <v>11.723214285714286</v>
      </c>
      <c r="E20" s="107"/>
      <c r="F20" t="s">
        <v>753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13.928571428571425</v>
      </c>
      <c r="E21" s="107"/>
      <c r="F21" t="s">
        <v>753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1.1607142857142856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130</v>
      </c>
      <c r="F23" s="111" t="str">
        <f>"Recording house fund expenses for replenishment on " &amp; TEXT(A7, "mmmm dd, yyyy")</f>
        <v>Recording house fund expenses for replenishment on September 04,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131.16071428571431</v>
      </c>
      <c r="E24" s="118">
        <f>SUM(E17:E23)</f>
        <v>131.16071428571428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04,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62A6-BC6D-4C00-BA7E-C2EF58648C52}">
  <sheetPr>
    <tabColor theme="8" tint="-0.249977111117893"/>
  </sheetPr>
  <dimension ref="A1:DO25"/>
  <sheetViews>
    <sheetView topLeftCell="A7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4165</v>
      </c>
      <c r="C7" s="65"/>
      <c r="D7" s="66" t="s">
        <v>755</v>
      </c>
      <c r="E7" s="67" t="s">
        <v>756</v>
      </c>
      <c r="F7" s="67" t="s">
        <v>757</v>
      </c>
      <c r="G7" s="67" t="s">
        <v>758</v>
      </c>
      <c r="H7" s="68" t="s">
        <v>759</v>
      </c>
      <c r="I7" s="69"/>
      <c r="J7" s="66" t="s">
        <v>760</v>
      </c>
      <c r="K7" s="70">
        <v>1</v>
      </c>
      <c r="L7" s="70">
        <v>500</v>
      </c>
      <c r="M7" s="71">
        <f t="shared" ref="M7" si="0">K7*L7</f>
        <v>500</v>
      </c>
      <c r="N7" s="66"/>
      <c r="O7" s="72" t="s">
        <v>148</v>
      </c>
      <c r="P7" s="73">
        <f>M7/1.12*0.02</f>
        <v>8.9285714285714288</v>
      </c>
      <c r="Q7" s="74">
        <f t="shared" ref="Q7" si="1">M7/1.12*0.12</f>
        <v>53.571428571428562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45.535714285714292</v>
      </c>
      <c r="DA7" s="75">
        <v>45.535714285714292</v>
      </c>
      <c r="DB7" s="75">
        <v>45.535714285714292</v>
      </c>
      <c r="DC7" s="75">
        <v>45.535714285714292</v>
      </c>
      <c r="DD7" s="75">
        <v>45.535714285714292</v>
      </c>
      <c r="DE7" s="75">
        <v>45.535714285714292</v>
      </c>
      <c r="DF7" s="75"/>
      <c r="DG7" s="66"/>
      <c r="DH7" s="75"/>
      <c r="DI7" s="66">
        <v>45.535714285714292</v>
      </c>
      <c r="DJ7" s="66">
        <v>45.535714285714292</v>
      </c>
      <c r="DK7" s="66">
        <v>45.535714285714292</v>
      </c>
      <c r="DL7" s="66">
        <v>45.535714285714292</v>
      </c>
      <c r="DM7" s="66"/>
      <c r="DN7" s="76">
        <f>SUM(Q7:DM7)-P7</f>
        <v>499.99999999999994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500</v>
      </c>
      <c r="N8" s="86"/>
      <c r="O8" s="85" t="s">
        <v>148</v>
      </c>
      <c r="P8" s="86">
        <f t="shared" ref="P8:AU8" si="2">SUM(P7:P7)</f>
        <v>8.9285714285714288</v>
      </c>
      <c r="Q8" s="86">
        <f t="shared" si="2"/>
        <v>53.571428571428562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45.535714285714292</v>
      </c>
      <c r="DA8" s="86">
        <v>45.535714285714292</v>
      </c>
      <c r="DB8" s="86">
        <v>45.535714285714292</v>
      </c>
      <c r="DC8" s="86">
        <v>45.535714285714292</v>
      </c>
      <c r="DD8" s="86">
        <v>45.535714285714292</v>
      </c>
      <c r="DE8" s="86">
        <v>45.535714285714292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v>45.535714285714292</v>
      </c>
      <c r="DJ8" s="86">
        <v>45.535714285714292</v>
      </c>
      <c r="DK8" s="86">
        <v>45.535714285714292</v>
      </c>
      <c r="DL8" s="86">
        <v>45.535714285714292</v>
      </c>
      <c r="DM8" s="86">
        <f>SUM(DM7:DM7)</f>
        <v>0</v>
      </c>
      <c r="DN8" s="76">
        <f t="shared" ref="DN8" si="5">SUM(Q8:DM8)-P8</f>
        <v>499.99999999999994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SMC SKYWAY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763</v>
      </c>
      <c r="B11" s="104"/>
      <c r="C11" s="105"/>
      <c r="D11" s="106">
        <f>CZ8</f>
        <v>45.535714285714292</v>
      </c>
      <c r="E11" s="107"/>
      <c r="F11" t="str">
        <f>"In payment for toll fee for travel allowance expense during PHILTOA trip using housefund received on " &amp; TEXT(A7, "mmmm dd, yyyy") &amp; " with SI#2083252" &amp; " CPO#" &amp;B7</f>
        <v>In payment for toll fee for travel allowance expense during PHILTOA trip using housefund received on September 08, 2025 with SI#2083252 CPO#4165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762</v>
      </c>
      <c r="B12" s="104"/>
      <c r="C12" s="105"/>
      <c r="D12" s="106">
        <f>DA8</f>
        <v>45.535714285714292</v>
      </c>
      <c r="E12" s="107"/>
      <c r="F12" t="s">
        <v>761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05"/>
      <c r="D13" s="106">
        <f>DB8</f>
        <v>45.535714285714292</v>
      </c>
      <c r="E13" s="107"/>
      <c r="F13" t="s">
        <v>761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05"/>
      <c r="D14" s="106">
        <f>DC8</f>
        <v>45.535714285714292</v>
      </c>
      <c r="E14" s="107"/>
      <c r="F14" t="s">
        <v>761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05"/>
      <c r="D15" s="106">
        <f>DD8</f>
        <v>45.535714285714292</v>
      </c>
      <c r="E15" s="107"/>
      <c r="F15" t="s">
        <v>761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05"/>
      <c r="D16" s="106">
        <f>DE8</f>
        <v>45.535714285714292</v>
      </c>
      <c r="E16" s="107"/>
      <c r="F16" t="s">
        <v>761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06">
        <f>DI8</f>
        <v>45.535714285714292</v>
      </c>
      <c r="E17" s="107"/>
      <c r="F17" t="s">
        <v>761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06">
        <f>DJ8</f>
        <v>45.535714285714292</v>
      </c>
      <c r="E18" s="107"/>
      <c r="F18" t="s">
        <v>761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06">
        <f>DK8</f>
        <v>45.535714285714292</v>
      </c>
      <c r="E19" s="107"/>
      <c r="F19" t="s">
        <v>761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06">
        <f>DL8</f>
        <v>45.535714285714292</v>
      </c>
      <c r="E20" s="107"/>
      <c r="F20" t="s">
        <v>761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53.571428571428562</v>
      </c>
      <c r="E21" s="107"/>
      <c r="F21" s="111" t="str">
        <f>"Recording input VAT for expenses and purchases made using house fund for " &amp; TEXT(A7, "mmmm dd, yyyy")</f>
        <v>Recording input VAT for expenses and purchases made using house fund for September 08,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8.9285714285714288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500</v>
      </c>
      <c r="F23" s="111" t="str">
        <f>"Recording house fund expenses for replenishment on " &amp; TEXT(A7, "mmmm dd, yyyy")</f>
        <v>Recording house fund expenses for replenishment on September 08,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508.92857142857139</v>
      </c>
      <c r="E24" s="118">
        <f>SUM(E11:E23)</f>
        <v>508.92857142857144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08,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0FEF-43EC-4C4E-A0A5-ED31FE7E75D0}">
  <sheetPr>
    <tabColor theme="8" tint="-0.249977111117893"/>
  </sheetPr>
  <dimension ref="A1:DO25"/>
  <sheetViews>
    <sheetView topLeftCell="A8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4165</v>
      </c>
      <c r="C7" s="65"/>
      <c r="D7" s="66" t="s">
        <v>324</v>
      </c>
      <c r="E7" s="67" t="s">
        <v>764</v>
      </c>
      <c r="F7" s="67" t="s">
        <v>765</v>
      </c>
      <c r="G7" s="67" t="s">
        <v>766</v>
      </c>
      <c r="H7" s="68" t="s">
        <v>767</v>
      </c>
      <c r="I7" s="69"/>
      <c r="J7" s="66" t="s">
        <v>335</v>
      </c>
      <c r="K7" s="70">
        <v>1</v>
      </c>
      <c r="L7" s="70">
        <v>775</v>
      </c>
      <c r="M7" s="71">
        <f t="shared" ref="M7" si="0">K7*L7</f>
        <v>775</v>
      </c>
      <c r="N7" s="66"/>
      <c r="O7" s="72" t="s">
        <v>148</v>
      </c>
      <c r="P7" s="73">
        <f t="shared" ref="P7" si="1">M7/1.12*0.01</f>
        <v>6.9196428571428568</v>
      </c>
      <c r="Q7" s="74">
        <f t="shared" ref="Q7" si="2">M7/1.12*0.12</f>
        <v>83.035714285714278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69.888392857142861</v>
      </c>
      <c r="DA7" s="75">
        <v>69.888392857142861</v>
      </c>
      <c r="DB7" s="75">
        <v>69.888392857142861</v>
      </c>
      <c r="DC7" s="75">
        <v>69.888392857142861</v>
      </c>
      <c r="DD7" s="75">
        <v>69.888392857142861</v>
      </c>
      <c r="DE7" s="75">
        <v>69.888392857142861</v>
      </c>
      <c r="DF7" s="75"/>
      <c r="DG7" s="66"/>
      <c r="DH7" s="75"/>
      <c r="DI7" s="75">
        <v>69.888392857142861</v>
      </c>
      <c r="DJ7" s="75">
        <v>69.888392857142861</v>
      </c>
      <c r="DK7" s="75">
        <v>69.888392857142861</v>
      </c>
      <c r="DL7" s="75">
        <v>69.888392857142861</v>
      </c>
      <c r="DM7" s="66"/>
      <c r="DN7" s="76">
        <f>SUM(Q7:DM7)-P7</f>
        <v>775.00000000000023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775</v>
      </c>
      <c r="N8" s="86"/>
      <c r="O8" s="85" t="s">
        <v>148</v>
      </c>
      <c r="P8" s="86">
        <f t="shared" ref="P8:AU8" si="3">SUM(P7:P7)</f>
        <v>6.9196428571428568</v>
      </c>
      <c r="Q8" s="86">
        <f t="shared" si="3"/>
        <v>83.035714285714278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69.888392857142861</v>
      </c>
      <c r="DA8" s="86">
        <v>69.888392857142861</v>
      </c>
      <c r="DB8" s="86">
        <v>69.888392857142861</v>
      </c>
      <c r="DC8" s="86">
        <v>69.888392857142861</v>
      </c>
      <c r="DD8" s="86">
        <v>69.888392857142861</v>
      </c>
      <c r="DE8" s="86">
        <v>69.888392857142861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v>69.888392857142861</v>
      </c>
      <c r="DJ8" s="86">
        <v>69.888392857142861</v>
      </c>
      <c r="DK8" s="86">
        <v>69.888392857142861</v>
      </c>
      <c r="DL8" s="86">
        <v>69.888392857142861</v>
      </c>
      <c r="DM8" s="86">
        <f>SUM(DM7:DM7)</f>
        <v>0</v>
      </c>
      <c r="DN8" s="76">
        <f t="shared" ref="DN8" si="6">SUM(Q8:DM8)-P8</f>
        <v>775.00000000000023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 xml:space="preserve">GRANTLINE INC 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763</v>
      </c>
      <c r="B11" s="104"/>
      <c r="C11" s="105"/>
      <c r="D11" s="106">
        <f>CZ8</f>
        <v>69.888392857142861</v>
      </c>
      <c r="E11" s="107"/>
      <c r="F11" t="str">
        <f>"In payment for 6 pax of employees staff meal in PHILTOA for travel allowance expense A/R to all properties using housefund received on " &amp; TEXT(A7, "mmmm dd, yyyy") &amp; " with SI#2-717873" &amp; " CPO#" &amp;B7</f>
        <v>In payment for 6 pax of employees staff meal in PHILTOA for travel allowance expense A/R to all properties using housefund received on September 04, 2025 with SI#2-717873 CPO#4165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762</v>
      </c>
      <c r="B12" s="104"/>
      <c r="C12" s="105"/>
      <c r="D12" s="106">
        <f>DA8</f>
        <v>69.888392857142861</v>
      </c>
      <c r="E12" s="107"/>
      <c r="F12" t="s">
        <v>768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05"/>
      <c r="D13" s="106">
        <f>DB8</f>
        <v>69.888392857142861</v>
      </c>
      <c r="E13" s="107"/>
      <c r="F13" t="s">
        <v>768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05"/>
      <c r="D14" s="106">
        <f>DC8</f>
        <v>69.888392857142861</v>
      </c>
      <c r="E14" s="107"/>
      <c r="F14" t="s">
        <v>768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05"/>
      <c r="D15" s="106">
        <f>DD8</f>
        <v>69.888392857142861</v>
      </c>
      <c r="E15" s="107"/>
      <c r="F15" t="s">
        <v>768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05"/>
      <c r="D16" s="106">
        <f>DE8</f>
        <v>69.888392857142861</v>
      </c>
      <c r="E16" s="107"/>
      <c r="F16" t="s">
        <v>768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06">
        <f>DI8</f>
        <v>69.888392857142861</v>
      </c>
      <c r="E17" s="107"/>
      <c r="F17" t="s">
        <v>768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06">
        <f>DJ8</f>
        <v>69.888392857142861</v>
      </c>
      <c r="E18" s="107"/>
      <c r="F18" t="s">
        <v>768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06">
        <f>DK8</f>
        <v>69.888392857142861</v>
      </c>
      <c r="E19" s="107"/>
      <c r="F19" t="s">
        <v>768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06">
        <f>DL8</f>
        <v>69.888392857142861</v>
      </c>
      <c r="E20" s="107"/>
      <c r="F20" t="s">
        <v>768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83.035714285714278</v>
      </c>
      <c r="E21" s="107"/>
      <c r="F21" s="111" t="str">
        <f>"Recording input VAT for expenses and purchases made using house fund for " &amp; TEXT(A7, "mmmm dd, yyyy")</f>
        <v>Recording input VAT for expenses and purchases made using house fund for September 04,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6.9196428571428568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775</v>
      </c>
      <c r="F23" s="111" t="str">
        <f>"Recording house fund expenses for replenishment on " &amp; TEXT(A7, "mmmm dd, yyyy")</f>
        <v>Recording house fund expenses for replenishment on September 04,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781.91964285714312</v>
      </c>
      <c r="E24" s="118">
        <f>SUM(E11:E23)</f>
        <v>781.91964285714289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04,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4551-C720-4734-BD5D-E4A37C307C63}">
  <sheetPr>
    <tabColor theme="8" tint="-0.249977111117893"/>
  </sheetPr>
  <dimension ref="A1:DO25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4165</v>
      </c>
      <c r="C7" s="65"/>
      <c r="D7" s="66" t="s">
        <v>324</v>
      </c>
      <c r="E7" s="67" t="s">
        <v>391</v>
      </c>
      <c r="F7" s="67"/>
      <c r="G7" s="67"/>
      <c r="H7" s="68"/>
      <c r="I7" s="69"/>
      <c r="J7" s="66" t="s">
        <v>392</v>
      </c>
      <c r="K7" s="70">
        <v>1</v>
      </c>
      <c r="L7" s="70">
        <v>395</v>
      </c>
      <c r="M7" s="71">
        <f t="shared" ref="M7" si="0">K7*L7</f>
        <v>395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39.5</v>
      </c>
      <c r="DA7" s="75">
        <v>39.5</v>
      </c>
      <c r="DB7" s="75">
        <v>39.5</v>
      </c>
      <c r="DC7" s="75">
        <v>39.5</v>
      </c>
      <c r="DD7" s="75">
        <v>39.5</v>
      </c>
      <c r="DE7" s="75">
        <v>39.5</v>
      </c>
      <c r="DF7" s="75"/>
      <c r="DG7" s="66"/>
      <c r="DH7" s="75"/>
      <c r="DI7" s="66">
        <v>39.5</v>
      </c>
      <c r="DJ7" s="66">
        <v>39.5</v>
      </c>
      <c r="DK7" s="66">
        <v>39.5</v>
      </c>
      <c r="DL7" s="66">
        <v>39.5</v>
      </c>
      <c r="DM7" s="66"/>
      <c r="DN7" s="76">
        <f>SUM(Q7:DM7)-P7</f>
        <v>395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395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39.5</v>
      </c>
      <c r="DA8" s="86">
        <v>39.5</v>
      </c>
      <c r="DB8" s="86">
        <v>39.5</v>
      </c>
      <c r="DC8" s="86">
        <v>39.5</v>
      </c>
      <c r="DD8" s="86">
        <v>39.5</v>
      </c>
      <c r="DE8" s="86">
        <v>39.5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v>39.5</v>
      </c>
      <c r="DJ8" s="86">
        <v>39.5</v>
      </c>
      <c r="DK8" s="86">
        <v>39.5</v>
      </c>
      <c r="DL8" s="86">
        <v>39.5</v>
      </c>
      <c r="DM8" s="86">
        <f>SUM(DM7:DM7)</f>
        <v>0</v>
      </c>
      <c r="DN8" s="76">
        <f t="shared" ref="DN8" si="4">SUM(Q8:DM8)-P8</f>
        <v>395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763</v>
      </c>
      <c r="B11" s="104"/>
      <c r="C11" s="105"/>
      <c r="D11" s="106">
        <f>CZ8</f>
        <v>39.5</v>
      </c>
      <c r="E11" s="107"/>
      <c r="F11" t="str">
        <f>"In payment for grab from Mactan Cebu International Airport to Lamirada Hotel for travel allowance expense in PHILTOA A/R to all properties using housefund received on " &amp; TEXT(A7, "mmmm dd, yyyy") &amp; " with" &amp; " CPO#" &amp;B7</f>
        <v>In payment for grab from Mactan Cebu International Airport to Lamirada Hotel for travel allowance expense in PHILTOA A/R to all properties using housefund received on September 08, 2025 with CPO#4165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762</v>
      </c>
      <c r="B12" s="104"/>
      <c r="C12" s="105"/>
      <c r="D12" s="106">
        <f>DA8</f>
        <v>39.5</v>
      </c>
      <c r="E12" s="107"/>
      <c r="F12" t="s">
        <v>770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05"/>
      <c r="D13" s="106">
        <f>DB8</f>
        <v>39.5</v>
      </c>
      <c r="E13" s="107"/>
      <c r="F13" t="s">
        <v>770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05"/>
      <c r="D14" s="106">
        <f>DC8</f>
        <v>39.5</v>
      </c>
      <c r="E14" s="107"/>
      <c r="F14" t="s">
        <v>770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05"/>
      <c r="D15" s="106">
        <f>DD8</f>
        <v>39.5</v>
      </c>
      <c r="E15" s="107"/>
      <c r="F15" t="s">
        <v>770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05"/>
      <c r="D16" s="106">
        <f>DE8</f>
        <v>39.5</v>
      </c>
      <c r="E16" s="107"/>
      <c r="F16" t="s">
        <v>770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06">
        <f>DI8</f>
        <v>39.5</v>
      </c>
      <c r="E17" s="107"/>
      <c r="F17" t="s">
        <v>770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06">
        <f>DJ8</f>
        <v>39.5</v>
      </c>
      <c r="E18" s="107"/>
      <c r="F18" t="s">
        <v>770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06">
        <f>DK8</f>
        <v>39.5</v>
      </c>
      <c r="E19" s="107"/>
      <c r="F19" t="s">
        <v>770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06">
        <f>DL8</f>
        <v>39.5</v>
      </c>
      <c r="E20" s="107"/>
      <c r="F20" t="s">
        <v>770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0</v>
      </c>
      <c r="E21" s="107"/>
      <c r="F21" s="111" t="str">
        <f>"Recording input VAT for expenses and purchases made using house fund for " &amp; TEXT(A7, "mmmm dd, yyyy")</f>
        <v>Recording input VAT for expenses and purchases made using house fund for September 08,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0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395</v>
      </c>
      <c r="F23" s="111" t="str">
        <f>"Recording house fund expenses for replenishment on " &amp; TEXT(A7, "mmmm dd, yyyy")</f>
        <v>Recording house fund expenses for replenishment on September 08,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395</v>
      </c>
      <c r="E24" s="118">
        <f>SUM(E11:E23)</f>
        <v>395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08,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67D-F661-458B-AE2A-DA7F5C17B5E6}">
  <sheetPr>
    <tabColor theme="8" tint="-0.249977111117893"/>
  </sheetPr>
  <dimension ref="A1:DO25"/>
  <sheetViews>
    <sheetView topLeftCell="A6"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4165</v>
      </c>
      <c r="C7" s="65"/>
      <c r="D7" s="66" t="s">
        <v>324</v>
      </c>
      <c r="E7" s="67" t="s">
        <v>391</v>
      </c>
      <c r="F7" s="67"/>
      <c r="G7" s="67"/>
      <c r="H7" s="68"/>
      <c r="I7" s="69"/>
      <c r="J7" s="66" t="s">
        <v>392</v>
      </c>
      <c r="K7" s="70">
        <v>1</v>
      </c>
      <c r="L7" s="70">
        <v>313</v>
      </c>
      <c r="M7" s="71">
        <f t="shared" ref="M7" si="0">K7*L7</f>
        <v>313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75">
        <f>M7/10+P7/10-Q7/10</f>
        <v>31.3</v>
      </c>
      <c r="DA7" s="75">
        <v>31.3</v>
      </c>
      <c r="DB7" s="75">
        <v>31.3</v>
      </c>
      <c r="DC7" s="75">
        <v>31.3</v>
      </c>
      <c r="DD7" s="75">
        <v>31.3</v>
      </c>
      <c r="DE7" s="75">
        <v>31.3</v>
      </c>
      <c r="DF7" s="75"/>
      <c r="DG7" s="66"/>
      <c r="DH7" s="75"/>
      <c r="DI7" s="66">
        <v>31.3</v>
      </c>
      <c r="DJ7" s="66">
        <v>31.3</v>
      </c>
      <c r="DK7" s="66">
        <v>31.3</v>
      </c>
      <c r="DL7" s="66">
        <v>31.3</v>
      </c>
      <c r="DM7" s="66"/>
      <c r="DN7" s="76">
        <f>SUM(Q7:DM7)-P7</f>
        <v>313.00000000000006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313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31.3</v>
      </c>
      <c r="DA8" s="86">
        <v>31.3</v>
      </c>
      <c r="DB8" s="86">
        <v>31.3</v>
      </c>
      <c r="DC8" s="86">
        <v>31.3</v>
      </c>
      <c r="DD8" s="86">
        <v>31.3</v>
      </c>
      <c r="DE8" s="86">
        <v>31.3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v>31.3</v>
      </c>
      <c r="DJ8" s="86">
        <v>31.3</v>
      </c>
      <c r="DK8" s="86">
        <v>31.3</v>
      </c>
      <c r="DL8" s="86">
        <v>31.3</v>
      </c>
      <c r="DM8" s="86">
        <f>SUM(DM7:DM7)</f>
        <v>0</v>
      </c>
      <c r="DN8" s="76">
        <f t="shared" ref="DN8" si="4">SUM(Q8:DM8)-P8</f>
        <v>313.00000000000006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763</v>
      </c>
      <c r="B11" s="104"/>
      <c r="C11" s="105"/>
      <c r="D11" s="106">
        <f>CZ8</f>
        <v>31.3</v>
      </c>
      <c r="E11" s="107"/>
      <c r="F11" t="str">
        <f>"In payment for grab from Lamirada Hotel to Cebu Mactan Airport Ground level for travel allowance expense in PHILTOA using housefund received on " &amp; TEXT(A7, "mmmm dd, yyyy") &amp; " with" &amp; " CPO#" &amp;B7</f>
        <v>In payment for grab from Lamirada Hotel to Cebu Mactan Airport Ground level for travel allowance expense in PHILTOA using housefund received on September 03, 2025 with CPO#4165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762</v>
      </c>
      <c r="B12" s="104"/>
      <c r="C12" s="105"/>
      <c r="D12" s="106">
        <f>DA8</f>
        <v>31.3</v>
      </c>
      <c r="E12" s="107"/>
      <c r="F12" t="s">
        <v>769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740</v>
      </c>
      <c r="B13" s="104"/>
      <c r="C13" s="105"/>
      <c r="D13" s="106">
        <f>DB8</f>
        <v>31.3</v>
      </c>
      <c r="E13" s="107"/>
      <c r="F13" t="s">
        <v>769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741</v>
      </c>
      <c r="B14" s="104"/>
      <c r="C14" s="105"/>
      <c r="D14" s="106">
        <f>DC8</f>
        <v>31.3</v>
      </c>
      <c r="E14" s="107"/>
      <c r="F14" t="s">
        <v>769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742</v>
      </c>
      <c r="B15" s="104"/>
      <c r="C15" s="105"/>
      <c r="D15" s="106">
        <f>DD8</f>
        <v>31.3</v>
      </c>
      <c r="E15" s="107"/>
      <c r="F15" t="s">
        <v>769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743</v>
      </c>
      <c r="B16" s="104"/>
      <c r="C16" s="105"/>
      <c r="D16" s="106">
        <f>DE8</f>
        <v>31.3</v>
      </c>
      <c r="E16" s="107"/>
      <c r="F16" t="s">
        <v>769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747</v>
      </c>
      <c r="B17" s="104"/>
      <c r="C17" s="105"/>
      <c r="D17" s="106">
        <f>DI8</f>
        <v>31.3</v>
      </c>
      <c r="E17" s="107"/>
      <c r="F17" t="s">
        <v>769</v>
      </c>
      <c r="G17" s="108"/>
      <c r="H17" s="109"/>
      <c r="I17" s="110"/>
      <c r="J17" s="108"/>
      <c r="K17" s="97"/>
      <c r="L17" s="98"/>
      <c r="M17" s="99"/>
      <c r="N17" s="100"/>
      <c r="O17" s="101"/>
      <c r="P17" s="102"/>
    </row>
    <row r="18" spans="1:16" ht="18.75" customHeight="1" x14ac:dyDescent="0.25">
      <c r="A18" s="103" t="s">
        <v>744</v>
      </c>
      <c r="B18" s="104"/>
      <c r="C18" s="105"/>
      <c r="D18" s="106">
        <f>DJ8</f>
        <v>31.3</v>
      </c>
      <c r="E18" s="107"/>
      <c r="F18" t="s">
        <v>769</v>
      </c>
      <c r="G18" s="108"/>
      <c r="H18" s="109"/>
      <c r="I18" s="110"/>
      <c r="J18" s="108"/>
      <c r="K18" s="97"/>
      <c r="L18" s="98"/>
      <c r="M18" s="99"/>
      <c r="N18" s="100"/>
      <c r="O18" s="101"/>
      <c r="P18" s="102"/>
    </row>
    <row r="19" spans="1:16" ht="18.75" customHeight="1" x14ac:dyDescent="0.25">
      <c r="A19" s="103" t="s">
        <v>745</v>
      </c>
      <c r="B19" s="104"/>
      <c r="C19" s="105"/>
      <c r="D19" s="106">
        <f>DK8</f>
        <v>31.3</v>
      </c>
      <c r="E19" s="107"/>
      <c r="F19" t="s">
        <v>769</v>
      </c>
      <c r="G19" s="108"/>
      <c r="H19" s="109"/>
      <c r="I19" s="110"/>
      <c r="J19" s="108"/>
      <c r="K19" s="97"/>
      <c r="L19" s="98"/>
      <c r="M19" s="99"/>
      <c r="N19" s="100"/>
      <c r="O19" s="101"/>
      <c r="P19" s="102"/>
    </row>
    <row r="20" spans="1:16" ht="18.75" customHeight="1" x14ac:dyDescent="0.25">
      <c r="A20" s="103" t="s">
        <v>746</v>
      </c>
      <c r="B20" s="104"/>
      <c r="C20" s="105"/>
      <c r="D20" s="106">
        <f>DL8</f>
        <v>31.3</v>
      </c>
      <c r="E20" s="107"/>
      <c r="F20" t="s">
        <v>769</v>
      </c>
      <c r="G20" s="108"/>
      <c r="H20" s="109"/>
      <c r="I20" s="110"/>
      <c r="J20" s="108"/>
      <c r="K20" s="97"/>
      <c r="L20" s="98"/>
      <c r="M20" s="99"/>
      <c r="N20" s="100"/>
      <c r="O20" s="101"/>
      <c r="P20" s="102"/>
    </row>
    <row r="21" spans="1:16" ht="18.75" customHeight="1" x14ac:dyDescent="0.25">
      <c r="A21" s="103" t="s">
        <v>152</v>
      </c>
      <c r="B21" s="104"/>
      <c r="C21" s="105"/>
      <c r="D21" s="106">
        <f>Q8</f>
        <v>0</v>
      </c>
      <c r="E21" s="107"/>
      <c r="F21" s="111" t="str">
        <f>"Recording input VAT for expenses and purchases made using house fund for " &amp; TEXT(A7, "mmmm dd, yyyy")</f>
        <v>Recording input VAT for expenses and purchases made using house fund for September 03, 2025</v>
      </c>
      <c r="G21" s="111"/>
      <c r="H21" s="111"/>
      <c r="I21" s="111"/>
      <c r="J21" s="111"/>
      <c r="K21" s="111"/>
      <c r="L21" s="111"/>
      <c r="M21" s="99"/>
      <c r="N21" s="100"/>
      <c r="O21" s="101"/>
      <c r="P21" s="102"/>
    </row>
    <row r="22" spans="1:16" ht="18.75" customHeight="1" x14ac:dyDescent="0.25">
      <c r="A22" s="112" t="s">
        <v>126</v>
      </c>
      <c r="B22" s="113"/>
      <c r="C22" s="114"/>
      <c r="D22" s="115"/>
      <c r="E22" s="107">
        <f>P8</f>
        <v>0</v>
      </c>
      <c r="F22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22" s="111"/>
      <c r="H22" s="111"/>
      <c r="I22" s="111"/>
      <c r="J22" s="111"/>
      <c r="K22" s="111"/>
      <c r="L22" s="111"/>
      <c r="M22" s="99"/>
      <c r="N22" s="100"/>
      <c r="O22" s="101"/>
      <c r="P22" s="102"/>
    </row>
    <row r="23" spans="1:16" ht="18.75" customHeight="1" x14ac:dyDescent="0.25">
      <c r="A23" s="103" t="s">
        <v>153</v>
      </c>
      <c r="B23" s="113"/>
      <c r="C23" s="114"/>
      <c r="D23" s="116"/>
      <c r="E23" s="117">
        <f>M8</f>
        <v>313</v>
      </c>
      <c r="F23" s="111" t="str">
        <f>"Recording house fund expenses for replenishment on " &amp; TEXT(A7, "mmmm dd, yyyy")</f>
        <v>Recording house fund expenses for replenishment on September 03, 2025</v>
      </c>
      <c r="G23" s="111"/>
      <c r="H23" s="111"/>
      <c r="I23" s="111"/>
      <c r="J23" s="111"/>
      <c r="K23" s="111"/>
      <c r="L23" s="111"/>
      <c r="M23" s="99"/>
      <c r="N23" s="100"/>
      <c r="O23" s="101"/>
      <c r="P23" s="102"/>
    </row>
    <row r="24" spans="1:16" ht="18.75" customHeight="1" x14ac:dyDescent="0.4">
      <c r="A24" s="112"/>
      <c r="B24" s="113"/>
      <c r="C24" s="114"/>
      <c r="D24" s="118">
        <f>SUM(D11:D23)</f>
        <v>313.00000000000006</v>
      </c>
      <c r="E24" s="118">
        <f>SUM(E11:E23)</f>
        <v>313</v>
      </c>
      <c r="F24" s="107"/>
      <c r="G24" s="107"/>
      <c r="H24" s="119"/>
      <c r="I24" s="120"/>
      <c r="J24" s="107"/>
      <c r="K24" s="97"/>
      <c r="L24" s="98"/>
      <c r="M24" s="99"/>
      <c r="N24" s="100"/>
      <c r="O24" s="101"/>
      <c r="P24" s="102"/>
    </row>
    <row r="25" spans="1:16" ht="18.75" customHeight="1" x14ac:dyDescent="0.25">
      <c r="A25" s="121" t="s">
        <v>154</v>
      </c>
      <c r="B25" s="122" t="str">
        <f>"To record house fund expenses on " &amp; TEXT(A7, "mmmm dd, yyyy") &amp; " with PCV#" &amp; C7</f>
        <v>To record house fund expenses on September 03, 2025 with PCV#</v>
      </c>
      <c r="C25" s="123"/>
      <c r="D25" s="124"/>
      <c r="E25" s="124"/>
      <c r="F25" s="124"/>
      <c r="G25" s="107"/>
      <c r="H25" s="119"/>
      <c r="I25" s="120"/>
      <c r="J25" s="107"/>
      <c r="K25" s="97"/>
      <c r="L25" s="98"/>
      <c r="M25" s="99"/>
      <c r="N25" s="100"/>
      <c r="O25" s="101"/>
      <c r="P25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063-0ED3-413A-9133-17870ADBE1A5}">
  <sheetPr>
    <tabColor theme="0"/>
  </sheetPr>
  <dimension ref="A1:DO16"/>
  <sheetViews>
    <sheetView workbookViewId="0">
      <selection activeCell="F18" sqref="F18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45895</v>
      </c>
      <c r="B7" s="65">
        <v>4132</v>
      </c>
      <c r="C7" s="65"/>
      <c r="D7" s="66" t="s">
        <v>771</v>
      </c>
      <c r="E7" s="67"/>
      <c r="F7" s="67"/>
      <c r="G7" s="67"/>
      <c r="H7" s="68"/>
      <c r="I7" s="69"/>
      <c r="J7" s="66" t="s">
        <v>380</v>
      </c>
      <c r="K7" s="70">
        <v>1</v>
      </c>
      <c r="L7" s="70">
        <v>6690</v>
      </c>
      <c r="M7" s="71">
        <f t="shared" ref="M7" si="0">K7*L7</f>
        <v>6690</v>
      </c>
      <c r="N7" s="66"/>
      <c r="O7" s="72" t="s">
        <v>148</v>
      </c>
      <c r="P7" s="73">
        <f t="shared" ref="P7" si="1">M7/1.12*0.01</f>
        <v>59.732142857142854</v>
      </c>
      <c r="Q7" s="74">
        <f t="shared" ref="Q7" si="2">M7/1.12*0.12</f>
        <v>716.78571428571422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6032.9464285714294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6690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6690</v>
      </c>
      <c r="N8" s="86"/>
      <c r="O8" s="85" t="s">
        <v>148</v>
      </c>
      <c r="P8" s="86">
        <f>SUM(P7:P7)</f>
        <v>59.732142857142854</v>
      </c>
      <c r="Q8" s="86">
        <f>SUM(Q7:Q7)</f>
        <v>716.78571428571422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6032.9464285714294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6690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6032.9464285714294</v>
      </c>
      <c r="E11" s="107"/>
      <c r="F11" t="str">
        <f>"In payment for fare subsidy for Arterra employees for the period of August 18-24, 2025 using housefund received on " &amp; TEXT(A7, "mmmm dd, yyyy") &amp; " with" &amp; " CPO#" &amp;B7</f>
        <v>In payment for fare subsidy for Arterra employees for the period of August 18-24, 2025 using housefund received on August 26, 2025 with CPO#4132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716.78571428571422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59.732142857142854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6690</v>
      </c>
      <c r="F14" s="111" t="str">
        <f>"Recording house fund expenses for replenishment on " &amp; TEXT(A7, "mmmm dd, yyyy")</f>
        <v>Recording house fund expenses for replenishment on August 26,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6749.7321428571431</v>
      </c>
      <c r="E15" s="118">
        <f>SUM(E11:E14)</f>
        <v>6749.7321428571431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26,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6D52-2301-436E-A0E6-0A87FAF0238C}">
  <dimension ref="A1:DO16"/>
  <sheetViews>
    <sheetView workbookViewId="0">
      <selection activeCell="P7" sqref="P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45916</v>
      </c>
      <c r="B7" s="65">
        <v>4229</v>
      </c>
      <c r="C7" s="65"/>
      <c r="D7" s="66" t="s">
        <v>393</v>
      </c>
      <c r="E7" s="67" t="s">
        <v>772</v>
      </c>
      <c r="F7" s="67"/>
      <c r="G7" s="67" t="s">
        <v>773</v>
      </c>
      <c r="H7" s="68" t="s">
        <v>774</v>
      </c>
      <c r="I7" s="69"/>
      <c r="J7" s="66" t="s">
        <v>775</v>
      </c>
      <c r="K7" s="70">
        <v>1.7250000000000001</v>
      </c>
      <c r="L7" s="70">
        <v>57.959000000000003</v>
      </c>
      <c r="M7" s="71">
        <f t="shared" ref="M7" si="0">K7*L7</f>
        <v>99.979275000000015</v>
      </c>
      <c r="N7" s="66"/>
      <c r="O7" s="72" t="s">
        <v>148</v>
      </c>
      <c r="P7" s="73">
        <f t="shared" ref="P7" si="1">M7/1.12*0.01</f>
        <v>0.89267209821428584</v>
      </c>
      <c r="Q7" s="74">
        <f t="shared" ref="Q7" si="2">M7/1.12*0.12</f>
        <v>10.712065178571429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90.159881919642885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99.97927500000003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99.979275000000015</v>
      </c>
      <c r="N8" s="86"/>
      <c r="O8" s="85" t="s">
        <v>148</v>
      </c>
      <c r="P8" s="86">
        <f>SUM(P7:P7)</f>
        <v>0.89267209821428584</v>
      </c>
      <c r="Q8" s="86">
        <f>SUM(Q7:Q7)</f>
        <v>10.712065178571429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90.159881919642885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99.97927500000003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LKB OIL GAS STATION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90.159881919642885</v>
      </c>
      <c r="E11" s="107"/>
      <c r="F11" t="str">
        <f>"In payment for 1.72 liters of gas for going to Arterra using housefund received on " &amp; TEXT(A7, "mmmm dd, yyyy") &amp; " with SI#102935" &amp; " CPO#" &amp;B7</f>
        <v>In payment for 1.72 liters of gas for going to Arterra using housefund received on September 16, 2025 with SI#102935 CPO#4229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10.712065178571429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16,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0.89267209821428584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16,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99.979275000000015</v>
      </c>
      <c r="F14" s="111" t="str">
        <f>"Recording house fund expenses for replenishment on " &amp; TEXT(A7, "mmmm dd, yyyy")</f>
        <v>Recording house fund expenses for replenishment on September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100.87194709821432</v>
      </c>
      <c r="E15" s="118">
        <f>SUM(E11:E14)</f>
        <v>100.87194709821431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16,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EF34-D61F-49A0-8782-76DDFC849BA5}">
  <dimension ref="A1:DO16"/>
  <sheetViews>
    <sheetView workbookViewId="0">
      <selection activeCell="L15" sqref="L15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45924</v>
      </c>
      <c r="B7" s="65">
        <v>4253</v>
      </c>
      <c r="C7" s="65"/>
      <c r="D7" s="66" t="s">
        <v>776</v>
      </c>
      <c r="E7" s="67" t="s">
        <v>777</v>
      </c>
      <c r="F7" s="67" t="s">
        <v>778</v>
      </c>
      <c r="G7" s="67" t="s">
        <v>779</v>
      </c>
      <c r="H7" s="68" t="s">
        <v>780</v>
      </c>
      <c r="I7" s="69"/>
      <c r="J7" s="66" t="s">
        <v>709</v>
      </c>
      <c r="K7" s="70">
        <v>26.9785</v>
      </c>
      <c r="L7" s="70">
        <v>55.6</v>
      </c>
      <c r="M7" s="71">
        <f t="shared" ref="M7" si="0">K7*L7</f>
        <v>1500.0046</v>
      </c>
      <c r="N7" s="66"/>
      <c r="O7" s="72" t="s">
        <v>148</v>
      </c>
      <c r="P7" s="73">
        <f t="shared" ref="P7" si="1">M7/1.12*0.01</f>
        <v>13.392898214285713</v>
      </c>
      <c r="Q7" s="74">
        <f t="shared" ref="Q7" si="2">M7/1.12*0.12</f>
        <v>160.71477857142855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1352.6827196428571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1500.0046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1500.0046</v>
      </c>
      <c r="N8" s="86"/>
      <c r="O8" s="85" t="s">
        <v>148</v>
      </c>
      <c r="P8" s="86">
        <f>SUM(P7:P7)</f>
        <v>13.392898214285713</v>
      </c>
      <c r="Q8" s="86">
        <f>SUM(Q7:Q7)</f>
        <v>160.71477857142855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1352.6827196428571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1500.0046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FIRST ENERGY CORP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1352.6827196428571</v>
      </c>
      <c r="E11" s="107"/>
      <c r="F11" t="str">
        <f>"In payment for 26.98 liters of fuel diesel using housefund received on " &amp; TEXT(A7, "mmmm dd, yyyy") &amp; " with SI#43313" &amp; " CPO#" &amp;B7</f>
        <v>In payment for 26.98 liters of fuel diesel using housefund received on September 24, 2025 with SI#43313 CPO#4253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160.71477857142855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13.392898214285713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1500.0046</v>
      </c>
      <c r="F14" s="111" t="str">
        <f>"Recording house fund expenses for replenishment on " &amp; TEXT(A7, "mmmm dd, yyyy")</f>
        <v>Recording house fund expenses for replenishment on September 24,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1513.3974982142856</v>
      </c>
      <c r="E15" s="118">
        <f>SUM(E11:E14)</f>
        <v>1513.3974982142856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D48-0B26-4A1D-9233-89B1BF2B43DD}">
  <dimension ref="A1:DO16"/>
  <sheetViews>
    <sheetView workbookViewId="0">
      <selection activeCell="K12" sqref="K12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45925</v>
      </c>
      <c r="B7" s="65">
        <v>4255</v>
      </c>
      <c r="C7" s="65"/>
      <c r="D7" s="66" t="s">
        <v>605</v>
      </c>
      <c r="E7" s="67" t="s">
        <v>781</v>
      </c>
      <c r="F7" s="67" t="s">
        <v>782</v>
      </c>
      <c r="G7" s="67" t="s">
        <v>707</v>
      </c>
      <c r="H7" s="68" t="s">
        <v>783</v>
      </c>
      <c r="I7" s="69"/>
      <c r="J7" s="66" t="s">
        <v>709</v>
      </c>
      <c r="K7" s="70">
        <v>35.971299999999999</v>
      </c>
      <c r="L7" s="70">
        <v>55.6</v>
      </c>
      <c r="M7" s="71">
        <f t="shared" ref="M7" si="0">K7*L7</f>
        <v>2000.0042800000001</v>
      </c>
      <c r="N7" s="66"/>
      <c r="O7" s="72" t="s">
        <v>148</v>
      </c>
      <c r="P7" s="73">
        <f t="shared" ref="P7" si="1">M7/1.12*0.01</f>
        <v>17.85718107142857</v>
      </c>
      <c r="Q7" s="74">
        <f t="shared" ref="Q7" si="2">M7/1.12*0.12</f>
        <v>214.28617285714282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1803.5752882142858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2000.0042800000001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2000.0042800000001</v>
      </c>
      <c r="N8" s="86"/>
      <c r="O8" s="85" t="s">
        <v>148</v>
      </c>
      <c r="P8" s="86">
        <f>SUM(P7:P7)</f>
        <v>17.85718107142857</v>
      </c>
      <c r="Q8" s="86">
        <f>SUM(Q7:Q7)</f>
        <v>214.28617285714282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1803.5752882142858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2000.0042800000001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FISRTENERGY CORP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1803.5752882142858</v>
      </c>
      <c r="E11" s="107"/>
      <c r="F11" t="str">
        <f>"In payment for 35.971 liters of fuel diesel for toyota grandia with plate GAC5599  using housefund received on " &amp; TEXT(A7, "mmmm dd, yyyy") &amp; " with SI#43260" &amp; " CPO#" &amp;B7</f>
        <v>In payment for 35.971 liters of fuel diesel for toyota grandia with plate GAC5599  using housefund received on September 25, 2025 with SI#43260 CPO#4255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214.28617285714282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25,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17.85718107142857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2000.0042800000001</v>
      </c>
      <c r="F14" s="111" t="str">
        <f>"Recording house fund expenses for replenishment on " &amp; TEXT(A7, "mmmm dd, yyyy")</f>
        <v>Recording house fund expenses for replenishment on September 25,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2017.8614610714287</v>
      </c>
      <c r="E15" s="118">
        <f>SUM(E11:E14)</f>
        <v>2017.8614610714287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25,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1B68-F7FB-4076-8A7F-9C5C99925F59}">
  <dimension ref="A1:DO16"/>
  <sheetViews>
    <sheetView workbookViewId="0">
      <selection activeCell="P7" sqref="P7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45910</v>
      </c>
      <c r="B7" s="65">
        <v>4210</v>
      </c>
      <c r="C7" s="65"/>
      <c r="D7" s="66" t="s">
        <v>784</v>
      </c>
      <c r="E7" s="67" t="s">
        <v>785</v>
      </c>
      <c r="F7" s="67" t="s">
        <v>782</v>
      </c>
      <c r="G7" s="67" t="s">
        <v>786</v>
      </c>
      <c r="H7" s="68" t="s">
        <v>787</v>
      </c>
      <c r="I7" s="69"/>
      <c r="J7" s="66" t="s">
        <v>709</v>
      </c>
      <c r="K7" s="70">
        <v>35.78</v>
      </c>
      <c r="L7" s="70">
        <v>55.9</v>
      </c>
      <c r="M7" s="71">
        <v>2000</v>
      </c>
      <c r="N7" s="66"/>
      <c r="O7" s="72" t="s">
        <v>148</v>
      </c>
      <c r="P7" s="73">
        <f t="shared" ref="P7" si="0">M7/1.12*0.01</f>
        <v>17.857142857142858</v>
      </c>
      <c r="Q7" s="74">
        <f t="shared" ref="Q7" si="1">M7/1.12*0.12</f>
        <v>214.28571428571425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1803.5714285714287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2000</v>
      </c>
      <c r="N8" s="86"/>
      <c r="O8" s="85" t="s">
        <v>148</v>
      </c>
      <c r="P8" s="86">
        <f>SUM(P7:P7)</f>
        <v>17.857142857142858</v>
      </c>
      <c r="Q8" s="86">
        <f>SUM(Q7:Q7)</f>
        <v>214.28571428571425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1803.5714285714287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2000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FIRSTENERGY CORP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788</v>
      </c>
      <c r="B11" s="104"/>
      <c r="C11" s="105"/>
      <c r="D11" s="106">
        <f>AS8</f>
        <v>1803.5714285714287</v>
      </c>
      <c r="E11" s="107"/>
      <c r="F11" t="str">
        <f>"In payment for 35.78 liters of fuel diesel for L300 with plate number GAC9024 using housefund received on " &amp; TEXT(A7, "mmmm dd, yyyy") &amp; " with SI#26866" &amp; " CPO#" &amp;B7</f>
        <v>In payment for 35.78 liters of fuel diesel for L300 with plate number GAC9024 using housefund received on September 10, 2025 with SI#26866 CPO#4210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214.28571428571425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10,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17.857142857142858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10,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2000</v>
      </c>
      <c r="F14" s="111" t="str">
        <f>"Recording house fund expenses for replenishment on " &amp; TEXT(A7, "mmmm dd, yyyy")</f>
        <v>Recording house fund expenses for replenishment on September 10,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2017.8571428571429</v>
      </c>
      <c r="E15" s="118">
        <f>SUM(E11:E14)</f>
        <v>2017.8571428571429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10,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3341-BAB5-4DD1-B2CC-0299E66CEB48}">
  <dimension ref="A1:DO16"/>
  <sheetViews>
    <sheetView workbookViewId="0">
      <selection activeCell="B8" sqref="B8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45893</v>
      </c>
      <c r="B7" s="65">
        <v>4243</v>
      </c>
      <c r="C7" s="65"/>
      <c r="D7" s="66" t="s">
        <v>483</v>
      </c>
      <c r="E7" s="67" t="s">
        <v>789</v>
      </c>
      <c r="F7" s="67" t="s">
        <v>790</v>
      </c>
      <c r="G7" s="67" t="s">
        <v>791</v>
      </c>
      <c r="H7" s="68" t="s">
        <v>792</v>
      </c>
      <c r="I7" s="69"/>
      <c r="J7" s="66" t="s">
        <v>793</v>
      </c>
      <c r="K7" s="70">
        <v>7</v>
      </c>
      <c r="L7" s="70">
        <v>249</v>
      </c>
      <c r="M7" s="71">
        <f t="shared" ref="M7" si="0">K7*L7</f>
        <v>1743</v>
      </c>
      <c r="N7" s="66"/>
      <c r="O7" s="72" t="s">
        <v>148</v>
      </c>
      <c r="P7" s="73">
        <f t="shared" ref="P7" si="1">M7/1.12*0.01</f>
        <v>15.562499999999998</v>
      </c>
      <c r="Q7" s="74">
        <f t="shared" ref="Q7" si="2">M7/1.12*0.12</f>
        <v>186.74999999999997</v>
      </c>
      <c r="R7" s="66"/>
      <c r="S7" s="66"/>
      <c r="T7" s="66"/>
      <c r="U7" s="66"/>
      <c r="V7" s="66"/>
      <c r="W7" s="66"/>
      <c r="X7" s="66"/>
      <c r="Y7" s="75">
        <f>M7+P7-Q7</f>
        <v>1571.8125</v>
      </c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1743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1743</v>
      </c>
      <c r="N8" s="86"/>
      <c r="O8" s="85" t="s">
        <v>148</v>
      </c>
      <c r="P8" s="86">
        <f>SUM(P7:P7)</f>
        <v>15.562499999999998</v>
      </c>
      <c r="Q8" s="86">
        <f>SUM(Q7:Q7)</f>
        <v>186.74999999999997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1571.8125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1743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SAVEMORE SUPERMARKET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794</v>
      </c>
      <c r="B11" s="104"/>
      <c r="C11" s="105"/>
      <c r="D11" s="106">
        <f>Y8</f>
        <v>1571.8125</v>
      </c>
      <c r="E11" s="107"/>
      <c r="F11" t="str">
        <f>"In payment for 7 packs of energizer batteries for stocking using housefund received on " &amp; TEXT(A7, "mmmm dd, yyyy") &amp; " with SI#49-00182097 PR#8119 RR#2911" &amp; " CPO#" &amp;B7</f>
        <v>In payment for 7 packs of energizer batteries for stocking using housefund received on August 24, 2025 with SI#49-00182097 PR#8119 RR#2911 CPO#4243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186.74999999999997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15.562499999999998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1743</v>
      </c>
      <c r="F14" s="111" t="str">
        <f>"Recording house fund expenses for replenishment on " &amp; TEXT(A7, "mmmm dd, yyyy")</f>
        <v>Recording house fund expenses for replenishment on August 24,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1758.5625</v>
      </c>
      <c r="E15" s="118">
        <f>SUM(E11:E14)</f>
        <v>1758.5625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284A-002C-4181-A34A-18F7F63C63CE}">
  <dimension ref="A1:DO17"/>
  <sheetViews>
    <sheetView topLeftCell="A3" workbookViewId="0">
      <selection activeCell="Q8" sqref="Q8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45893</v>
      </c>
      <c r="B7" s="65">
        <v>4243</v>
      </c>
      <c r="C7" s="65"/>
      <c r="D7" s="66" t="s">
        <v>483</v>
      </c>
      <c r="E7" s="67" t="s">
        <v>795</v>
      </c>
      <c r="F7" s="67" t="s">
        <v>796</v>
      </c>
      <c r="G7" s="67" t="s">
        <v>797</v>
      </c>
      <c r="H7" s="68" t="s">
        <v>798</v>
      </c>
      <c r="I7" s="69" t="s">
        <v>799</v>
      </c>
      <c r="J7" s="66" t="s">
        <v>800</v>
      </c>
      <c r="K7" s="70">
        <v>3</v>
      </c>
      <c r="L7" s="70">
        <v>249.5</v>
      </c>
      <c r="M7" s="71">
        <f t="shared" ref="M7:M8" si="0">K7*L7</f>
        <v>748.5</v>
      </c>
      <c r="N7" s="66"/>
      <c r="O7" s="72" t="s">
        <v>148</v>
      </c>
      <c r="P7" s="73">
        <f t="shared" ref="P7:P8" si="1">M7/1.12*0.01</f>
        <v>6.6830357142857135</v>
      </c>
      <c r="Q7" s="74">
        <f t="shared" ref="Q7:Q8" si="2">M7/1.12*0.12</f>
        <v>80.196428571428555</v>
      </c>
      <c r="R7" s="66"/>
      <c r="S7" s="66"/>
      <c r="T7" s="66"/>
      <c r="U7" s="66"/>
      <c r="V7" s="66"/>
      <c r="W7" s="66"/>
      <c r="X7" s="66"/>
      <c r="Y7" s="75">
        <f>M7+P7-Q7</f>
        <v>674.98660714285711</v>
      </c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748.5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801</v>
      </c>
      <c r="K8" s="70">
        <v>10</v>
      </c>
      <c r="L8" s="70">
        <v>134.35</v>
      </c>
      <c r="M8" s="71">
        <f t="shared" si="0"/>
        <v>1343.5</v>
      </c>
      <c r="N8" s="66"/>
      <c r="O8" s="72" t="s">
        <v>148</v>
      </c>
      <c r="P8" s="73">
        <f t="shared" si="1"/>
        <v>11.995535714285714</v>
      </c>
      <c r="Q8" s="74">
        <f t="shared" si="2"/>
        <v>143.94642857142856</v>
      </c>
      <c r="R8" s="66"/>
      <c r="S8" s="66"/>
      <c r="T8" s="66"/>
      <c r="U8" s="66"/>
      <c r="V8" s="66"/>
      <c r="W8" s="66"/>
      <c r="X8" s="66"/>
      <c r="Y8" s="75">
        <f>M8+P8-Q8</f>
        <v>1211.5491071428573</v>
      </c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3">SUM(Q8:DM8)-P8</f>
        <v>1343.5</v>
      </c>
      <c r="DO8" s="76">
        <f t="shared" ref="DO8:DO9" si="4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2092</v>
      </c>
      <c r="N9" s="86"/>
      <c r="O9" s="85" t="s">
        <v>148</v>
      </c>
      <c r="P9" s="86">
        <f>SUM(P7:P8)</f>
        <v>18.678571428571427</v>
      </c>
      <c r="Q9" s="86">
        <f>SUM(Q7:Q8)</f>
        <v>224.14285714285711</v>
      </c>
      <c r="R9" s="86">
        <f>SUM(R7:R8)</f>
        <v>0</v>
      </c>
      <c r="S9" s="86">
        <f>SUM(S7:S8)</f>
        <v>0</v>
      </c>
      <c r="T9" s="86">
        <f>SUM(T7:T8)</f>
        <v>0</v>
      </c>
      <c r="U9" s="86">
        <f>SUM(U7:U8)</f>
        <v>0</v>
      </c>
      <c r="V9" s="86">
        <f>SUM(V7:V8)</f>
        <v>0</v>
      </c>
      <c r="W9" s="86">
        <f>SUM(W7:W8)</f>
        <v>0</v>
      </c>
      <c r="X9" s="86">
        <f>SUM(X7:X8)</f>
        <v>0</v>
      </c>
      <c r="Y9" s="86">
        <f>SUM(Y7:Y8)</f>
        <v>1886.5357142857144</v>
      </c>
      <c r="Z9" s="86">
        <f>SUM(Z7:Z8)</f>
        <v>0</v>
      </c>
      <c r="AA9" s="86">
        <f>SUM(AA7:AA8)</f>
        <v>0</v>
      </c>
      <c r="AB9" s="86">
        <f>SUM(AB7:AB8)</f>
        <v>0</v>
      </c>
      <c r="AC9" s="86">
        <f>SUM(AC7:AC8)</f>
        <v>0</v>
      </c>
      <c r="AD9" s="86">
        <f>SUM(AD7:AD8)</f>
        <v>0</v>
      </c>
      <c r="AE9" s="86">
        <f>SUM(AE7:AE8)</f>
        <v>0</v>
      </c>
      <c r="AF9" s="86">
        <f>SUM(AF7:AF8)</f>
        <v>0</v>
      </c>
      <c r="AG9" s="86">
        <f>SUM(AG7:AG8)</f>
        <v>0</v>
      </c>
      <c r="AH9" s="86">
        <f>SUM(AH7:AH8)</f>
        <v>0</v>
      </c>
      <c r="AI9" s="86">
        <f>SUM(AI7:AI8)</f>
        <v>0</v>
      </c>
      <c r="AJ9" s="86">
        <f>SUM(AJ7:AJ8)</f>
        <v>0</v>
      </c>
      <c r="AK9" s="86">
        <f>SUM(AK7:AK8)</f>
        <v>0</v>
      </c>
      <c r="AL9" s="86">
        <f>SUM(AL7:AL8)</f>
        <v>0</v>
      </c>
      <c r="AM9" s="86">
        <f>SUM(AM7:AM8)</f>
        <v>0</v>
      </c>
      <c r="AN9" s="86">
        <f>SUM(AN7:AN8)</f>
        <v>0</v>
      </c>
      <c r="AO9" s="86">
        <f>SUM(AO7:AO8)</f>
        <v>0</v>
      </c>
      <c r="AP9" s="86">
        <f>SUM(AP7:AP8)</f>
        <v>0</v>
      </c>
      <c r="AQ9" s="86">
        <f>SUM(AQ7:AQ8)</f>
        <v>0</v>
      </c>
      <c r="AR9" s="86">
        <f>SUM(AR7:AR8)</f>
        <v>0</v>
      </c>
      <c r="AS9" s="86">
        <f>SUM(AS7:AS8)</f>
        <v>0</v>
      </c>
      <c r="AT9" s="86">
        <f>SUM(AT7:AT8)</f>
        <v>0</v>
      </c>
      <c r="AU9" s="86">
        <f>SUM(AU7:AU8)</f>
        <v>0</v>
      </c>
      <c r="AV9" s="86">
        <f>SUM(AV7:AV8)</f>
        <v>0</v>
      </c>
      <c r="AW9" s="86">
        <f>SUM(AW7:AW8)</f>
        <v>0</v>
      </c>
      <c r="AX9" s="86">
        <f>SUM(AX7:AX8)</f>
        <v>0</v>
      </c>
      <c r="AY9" s="86">
        <f>SUM(AY7:AY8)</f>
        <v>0</v>
      </c>
      <c r="AZ9" s="86">
        <f>SUM(AZ7:AZ8)</f>
        <v>0</v>
      </c>
      <c r="BA9" s="86">
        <f>SUM(BA7:BA8)</f>
        <v>0</v>
      </c>
      <c r="BB9" s="86">
        <f>SUM(BB7:BB8)</f>
        <v>0</v>
      </c>
      <c r="BC9" s="86">
        <f>SUM(BC7:BC8)</f>
        <v>0</v>
      </c>
      <c r="BD9" s="86">
        <f>SUM(BD7:BD8)</f>
        <v>0</v>
      </c>
      <c r="BE9" s="86">
        <f>SUM(BE7:BE8)</f>
        <v>0</v>
      </c>
      <c r="BF9" s="86">
        <f>SUM(BF7:BF8)</f>
        <v>0</v>
      </c>
      <c r="BG9" s="86">
        <f>SUM(BG7:BG8)</f>
        <v>0</v>
      </c>
      <c r="BH9" s="86">
        <f>SUM(BH7:BH8)</f>
        <v>0</v>
      </c>
      <c r="BI9" s="86">
        <f>SUM(BI7:BI8)</f>
        <v>0</v>
      </c>
      <c r="BJ9" s="86">
        <f>SUM(BJ7:BJ8)</f>
        <v>0</v>
      </c>
      <c r="BK9" s="86">
        <f>SUM(BK7:BK8)</f>
        <v>0</v>
      </c>
      <c r="BL9" s="86">
        <f>SUM(BL7:BL8)</f>
        <v>0</v>
      </c>
      <c r="BM9" s="86">
        <f>SUM(BM7:BM8)</f>
        <v>0</v>
      </c>
      <c r="BN9" s="86">
        <f>SUM(BN7:BN8)</f>
        <v>0</v>
      </c>
      <c r="BO9" s="86">
        <f>SUM(BO7:BO8)</f>
        <v>0</v>
      </c>
      <c r="BP9" s="86">
        <f>SUM(BP7:BP8)</f>
        <v>0</v>
      </c>
      <c r="BQ9" s="86">
        <f>SUM(BQ7:BQ8)</f>
        <v>0</v>
      </c>
      <c r="BR9" s="86">
        <f>SUM(BR7:BR8)</f>
        <v>0</v>
      </c>
      <c r="BS9" s="86">
        <f>SUM(BS7:BS8)</f>
        <v>0</v>
      </c>
      <c r="BT9" s="86">
        <f>SUM(BT7:BT8)</f>
        <v>0</v>
      </c>
      <c r="BU9" s="86">
        <f>SUM(BU7:BU8)</f>
        <v>0</v>
      </c>
      <c r="BV9" s="86">
        <f>SUM(BV7:BV8)</f>
        <v>0</v>
      </c>
      <c r="BW9" s="86">
        <f>SUM(BW7:BW8)</f>
        <v>0</v>
      </c>
      <c r="BX9" s="86">
        <f>SUM(BX7:BX8)</f>
        <v>0</v>
      </c>
      <c r="BY9" s="86">
        <f>SUM(BY7:BY8)</f>
        <v>0</v>
      </c>
      <c r="BZ9" s="86">
        <f>SUM(BZ7:BZ8)</f>
        <v>0</v>
      </c>
      <c r="CA9" s="86">
        <f>SUM(CA7:CA8)</f>
        <v>0</v>
      </c>
      <c r="CB9" s="86">
        <f>SUM(CB7:CB8)</f>
        <v>0</v>
      </c>
      <c r="CC9" s="86">
        <f>SUM(CC7:CC8)</f>
        <v>0</v>
      </c>
      <c r="CD9" s="86">
        <f>SUM(CD7:CD8)</f>
        <v>0</v>
      </c>
      <c r="CE9" s="86">
        <f>SUM(CE7:CE8)</f>
        <v>0</v>
      </c>
      <c r="CF9" s="86">
        <f>SUM(CF7:CF8)</f>
        <v>0</v>
      </c>
      <c r="CG9" s="86">
        <f>SUM(CG7:CG8)</f>
        <v>0</v>
      </c>
      <c r="CH9" s="86">
        <f>SUM(CH7:CH8)</f>
        <v>0</v>
      </c>
      <c r="CI9" s="86">
        <f>SUM(CI7:CI8)</f>
        <v>0</v>
      </c>
      <c r="CJ9" s="86">
        <f>SUM(CJ7:CJ8)</f>
        <v>0</v>
      </c>
      <c r="CK9" s="86">
        <f>SUM(CK7:CK8)</f>
        <v>0</v>
      </c>
      <c r="CL9" s="86">
        <f>SUM(CL7:CL8)</f>
        <v>0</v>
      </c>
      <c r="CM9" s="86">
        <f>SUM(CM7:CM8)</f>
        <v>0</v>
      </c>
      <c r="CN9" s="86">
        <f>SUM(CN7:CN8)</f>
        <v>0</v>
      </c>
      <c r="CO9" s="86">
        <f>SUM(CO7:CO8)</f>
        <v>0</v>
      </c>
      <c r="CP9" s="86">
        <f>SUM(CP7:CP8)</f>
        <v>0</v>
      </c>
      <c r="CQ9" s="86">
        <f>SUM(CQ7:CQ8)</f>
        <v>0</v>
      </c>
      <c r="CR9" s="86">
        <f>SUM(CR7:CR8)</f>
        <v>0</v>
      </c>
      <c r="CS9" s="86">
        <f>SUM(CS7:CS8)</f>
        <v>0</v>
      </c>
      <c r="CT9" s="86">
        <f>SUM(CT7:CT8)</f>
        <v>0</v>
      </c>
      <c r="CU9" s="86">
        <f>SUM(CU7:CU8)</f>
        <v>0</v>
      </c>
      <c r="CV9" s="86">
        <f>SUM(CV7:CV8)</f>
        <v>0</v>
      </c>
      <c r="CW9" s="86">
        <f>SUM(CW7:CW8)</f>
        <v>0</v>
      </c>
      <c r="CX9" s="86">
        <f>SUM(CX7:CX8)</f>
        <v>0</v>
      </c>
      <c r="CY9" s="86">
        <f>SUM(CY7:CY8)</f>
        <v>0</v>
      </c>
      <c r="CZ9" s="86">
        <f>SUM(CZ7:CZ8)</f>
        <v>0</v>
      </c>
      <c r="DA9" s="86">
        <f>SUM(DA7:DA8)</f>
        <v>0</v>
      </c>
      <c r="DB9" s="86">
        <f>SUM(DB7:DB8)</f>
        <v>0</v>
      </c>
      <c r="DC9" s="86">
        <f>SUM(DC7:DC8)</f>
        <v>0</v>
      </c>
      <c r="DD9" s="86">
        <f>SUM(DD7:DD8)</f>
        <v>0</v>
      </c>
      <c r="DE9" s="86">
        <f>SUM(DE7:DE8)</f>
        <v>0</v>
      </c>
      <c r="DF9" s="86">
        <f>SUM(DF7:DF8)</f>
        <v>0</v>
      </c>
      <c r="DG9" s="86">
        <f>SUM(DG7:DG8)</f>
        <v>0</v>
      </c>
      <c r="DH9" s="86">
        <f>SUM(DH7:DH8)</f>
        <v>0</v>
      </c>
      <c r="DI9" s="86">
        <f>SUM(DI7:DI8)</f>
        <v>0</v>
      </c>
      <c r="DJ9" s="86">
        <f>SUM(DJ7:DJ8)</f>
        <v>0</v>
      </c>
      <c r="DK9" s="86">
        <f>SUM(DK7:DK8)</f>
        <v>0</v>
      </c>
      <c r="DL9" s="86">
        <f>SUM(DL7:DL8)</f>
        <v>0</v>
      </c>
      <c r="DM9" s="86">
        <f>SUM(DM7:DM8)</f>
        <v>0</v>
      </c>
      <c r="DN9" s="76">
        <f t="shared" si="3"/>
        <v>2092</v>
      </c>
      <c r="DO9" s="76">
        <f t="shared" si="4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METRO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794</v>
      </c>
      <c r="B12" s="104"/>
      <c r="C12" s="105"/>
      <c r="D12" s="106">
        <f>Y9</f>
        <v>1886.5357142857144</v>
      </c>
      <c r="E12" s="107"/>
      <c r="F12" t="str">
        <f>"In payment for 3 packs of energizer battery and 10 packs of everyday battery for stocking using housefund received on " &amp; TEXT(A7, "mmmm dd, yyyy") &amp; " with SI#215753 PR#8119 RR#2912" &amp; " CPO#" &amp;B7</f>
        <v>In payment for 3 packs of energizer battery and 10 packs of everyday battery for stocking using housefund received on August 24, 2025 with SI#215753 PR#8119 RR#2912 CPO#4243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224.14285714285711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August 24,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18.678571428571427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August 24,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2092</v>
      </c>
      <c r="F15" s="111" t="str">
        <f>"Recording house fund expenses for replenishment on " &amp; TEXT(A7, "mmmm dd, yyyy")</f>
        <v>Recording house fund expenses for replenishment on August 24,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2110.6785714285716</v>
      </c>
      <c r="E16" s="118">
        <f>SUM(E12:E15)</f>
        <v>2110.6785714285716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August 24,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6484-F5A1-4EAE-8CF4-ED340BC5743E}">
  <dimension ref="A1:DO16"/>
  <sheetViews>
    <sheetView workbookViewId="0">
      <selection activeCell="F12" sqref="F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45929</v>
      </c>
      <c r="B7" s="65">
        <v>4243</v>
      </c>
      <c r="C7" s="65"/>
      <c r="D7" s="66" t="s">
        <v>483</v>
      </c>
      <c r="E7" s="67" t="s">
        <v>325</v>
      </c>
      <c r="F7" s="67" t="s">
        <v>399</v>
      </c>
      <c r="G7" s="67" t="s">
        <v>327</v>
      </c>
      <c r="H7" s="68" t="s">
        <v>802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>SUM(P7:P7)</f>
        <v>0.5357142857142857</v>
      </c>
      <c r="Q8" s="86">
        <f>SUM(Q7:Q7)</f>
        <v>3.214285714285714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27.321428571428569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30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GREAT VALUE PROPERTIES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transportation expense for parking fee during purchasing trip using housefund received on " &amp; TEXT(A7, "mmmm dd, yyyy") &amp; " with SI#09000115734" &amp; " CPO#" &amp;B7</f>
        <v>In payment for transportation expense for parking fee during purchasing trip using housefund received on September 29, 2025 with SI#09000115734 CPO#4243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29,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364A-8858-421A-8142-6FC6FF4B18FC}">
  <dimension ref="A1:DO16"/>
  <sheetViews>
    <sheetView workbookViewId="0">
      <selection activeCell="I11" sqref="I11:J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>
        <v>4243</v>
      </c>
      <c r="C7" s="65"/>
      <c r="D7" s="66" t="s">
        <v>483</v>
      </c>
      <c r="E7" s="67" t="s">
        <v>325</v>
      </c>
      <c r="F7" s="67" t="s">
        <v>399</v>
      </c>
      <c r="G7" s="67" t="s">
        <v>327</v>
      </c>
      <c r="H7" s="68" t="s">
        <v>803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>SUM(P7:P7)</f>
        <v>0.5357142857142857</v>
      </c>
      <c r="Q8" s="86">
        <f>SUM(Q7:Q7)</f>
        <v>3.214285714285714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27.321428571428569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30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GREAT VALUE PROPERTIES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 transportation expense for parking fee during purchasing trip using housefund received on " &amp; TEXT(A7, "mmmm dd, yyyy") &amp; " with SI#070005639" &amp; " CPO#" &amp;B7</f>
        <v>In payment for  transportation expense for parking fee during purchasing trip using housefund received on January 00, 1900 with SI#070005639 CPO#4243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January 00, 1900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January 00, 1900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January 00, 1900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ECCC-8586-4A64-B4DA-6B215CF83DFD}">
  <dimension ref="A1:DO16"/>
  <sheetViews>
    <sheetView workbookViewId="0">
      <selection activeCell="A12" sqref="A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45893</v>
      </c>
      <c r="B7" s="65">
        <v>4243</v>
      </c>
      <c r="C7" s="65"/>
      <c r="D7" s="66" t="s">
        <v>483</v>
      </c>
      <c r="E7" s="67" t="s">
        <v>804</v>
      </c>
      <c r="F7" s="67" t="s">
        <v>503</v>
      </c>
      <c r="G7" s="67" t="s">
        <v>805</v>
      </c>
      <c r="H7" s="68" t="s">
        <v>806</v>
      </c>
      <c r="I7" s="69"/>
      <c r="J7" s="66" t="s">
        <v>335</v>
      </c>
      <c r="K7" s="70">
        <v>2</v>
      </c>
      <c r="L7" s="70">
        <v>79.5</v>
      </c>
      <c r="M7" s="71">
        <f t="shared" ref="M7" si="0">K7*L7</f>
        <v>159</v>
      </c>
      <c r="N7" s="66"/>
      <c r="O7" s="72" t="s">
        <v>148</v>
      </c>
      <c r="P7" s="73">
        <f t="shared" ref="P7" si="1">M7/1.12*0.01</f>
        <v>1.419642857142857</v>
      </c>
      <c r="Q7" s="74">
        <f t="shared" ref="Q7" si="2">M7/1.12*0.12</f>
        <v>17.035714285714281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143.38392857142858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159</v>
      </c>
      <c r="N8" s="86"/>
      <c r="O8" s="85" t="s">
        <v>148</v>
      </c>
      <c r="P8" s="86">
        <f>SUM(P7:P7)</f>
        <v>1.419642857142857</v>
      </c>
      <c r="Q8" s="86">
        <f>SUM(Q7:Q7)</f>
        <v>17.035714285714281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143.38392857142858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159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697</v>
      </c>
      <c r="B11" s="104"/>
      <c r="C11" s="105"/>
      <c r="D11" s="106">
        <f>BZ8</f>
        <v>143.38392857142858</v>
      </c>
      <c r="E11" s="107"/>
      <c r="F11" t="str">
        <f>"In payment for 2 pax of employees staff meal during purchasing trip using housefund received on " &amp; TEXT(A7, "mmmm dd, yyyy") &amp; " with SI#JB3309" &amp; " CPO#" &amp;B7</f>
        <v>In payment for 2 pax of employees staff meal during purchasing trip using housefund received on August 24, 2025 with SI#JB3309 CPO#4243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17.035714285714281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1.419642857142857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159</v>
      </c>
      <c r="F14" s="111" t="str">
        <f>"Recording house fund expenses for replenishment on " &amp; TEXT(A7, "mmmm dd, yyyy")</f>
        <v>Recording house fund expenses for replenishment on August 24,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160.41964285714286</v>
      </c>
      <c r="E15" s="118">
        <f>SUM(E11:E14)</f>
        <v>160.41964285714286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F7AE-1FA5-4EE0-AF07-7F202EC4FFE7}">
  <dimension ref="A1:DO16"/>
  <sheetViews>
    <sheetView workbookViewId="0">
      <selection activeCell="R12" sqref="R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45893</v>
      </c>
      <c r="B7" s="65">
        <v>4243</v>
      </c>
      <c r="C7" s="65"/>
      <c r="D7" s="66" t="s">
        <v>483</v>
      </c>
      <c r="E7" s="67" t="s">
        <v>807</v>
      </c>
      <c r="F7" s="67" t="s">
        <v>614</v>
      </c>
      <c r="G7" s="67" t="s">
        <v>808</v>
      </c>
      <c r="H7" s="68" t="s">
        <v>809</v>
      </c>
      <c r="I7" s="69"/>
      <c r="J7" s="66" t="s">
        <v>810</v>
      </c>
      <c r="K7" s="70">
        <v>9.8339999999999996</v>
      </c>
      <c r="L7" s="70">
        <v>50.86</v>
      </c>
      <c r="M7" s="71">
        <v>500</v>
      </c>
      <c r="N7" s="66"/>
      <c r="O7" s="72" t="s">
        <v>148</v>
      </c>
      <c r="P7" s="73">
        <f t="shared" ref="P7" si="0">M7/1.12*0.01</f>
        <v>4.4642857142857144</v>
      </c>
      <c r="Q7" s="74">
        <f t="shared" ref="Q7" si="1">M7/1.12*0.12</f>
        <v>53.571428571428562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450.89285714285717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500</v>
      </c>
      <c r="N8" s="86"/>
      <c r="O8" s="85" t="s">
        <v>148</v>
      </c>
      <c r="P8" s="86">
        <f>SUM(P7:P7)</f>
        <v>4.4642857142857144</v>
      </c>
      <c r="Q8" s="86">
        <f>SUM(Q7:Q7)</f>
        <v>53.571428571428562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450.89285714285717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500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PETRON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397</v>
      </c>
      <c r="B11" s="104"/>
      <c r="C11" s="105"/>
      <c r="D11" s="106">
        <f>AS8</f>
        <v>450.89285714285717</v>
      </c>
      <c r="E11" s="107"/>
      <c r="F11" t="str">
        <f>"In payment for 9.83 liters of fuel for purchasing trip using housefund received on " &amp; TEXT(A7, "mmmm dd, yyyy") &amp; " with SI#1676640" &amp; " CPO#" &amp;B7</f>
        <v>In payment for 9.83 liters of fuel for purchasing trip using housefund received on August 24, 2025 with SI#1676640 CPO#4243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53.571428571428562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4.4642857142857144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500</v>
      </c>
      <c r="F14" s="111" t="str">
        <f>"Recording house fund expenses for replenishment on " &amp; TEXT(A7, "mmmm dd, yyyy")</f>
        <v>Recording house fund expenses for replenishment on August 24,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504.46428571428572</v>
      </c>
      <c r="E15" s="118">
        <f>SUM(E11:E14)</f>
        <v>504.46428571428572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A92A-4C15-44A5-9653-96A061F1E96B}">
  <dimension ref="A1:DO16"/>
  <sheetViews>
    <sheetView topLeftCell="A4" workbookViewId="0">
      <selection activeCell="F22" sqref="F2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45928</v>
      </c>
      <c r="B7" s="65">
        <v>4272</v>
      </c>
      <c r="C7" s="65"/>
      <c r="D7" s="66" t="s">
        <v>383</v>
      </c>
      <c r="E7" s="67" t="s">
        <v>811</v>
      </c>
      <c r="F7" s="67" t="s">
        <v>812</v>
      </c>
      <c r="G7" s="67"/>
      <c r="H7" s="68"/>
      <c r="I7" s="69"/>
      <c r="J7" s="66" t="s">
        <v>813</v>
      </c>
      <c r="K7" s="70">
        <v>1</v>
      </c>
      <c r="L7" s="70">
        <v>190</v>
      </c>
      <c r="M7" s="71">
        <f t="shared" ref="M7" si="0">K7*L7</f>
        <v>190</v>
      </c>
      <c r="N7" s="66"/>
      <c r="O7" s="72" t="s">
        <v>148</v>
      </c>
      <c r="P7" s="73">
        <f>M7/1.12*0.02</f>
        <v>3.3928571428571428</v>
      </c>
      <c r="Q7" s="74">
        <f t="shared" ref="Q7" si="1">M7/1.12*0.12</f>
        <v>20.357142857142858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>
        <f>M7+P7-Q7</f>
        <v>173.03571428571428</v>
      </c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190</v>
      </c>
      <c r="N8" s="86"/>
      <c r="O8" s="85" t="s">
        <v>148</v>
      </c>
      <c r="P8" s="86">
        <f>SUM(P7:P7)</f>
        <v>3.3928571428571428</v>
      </c>
      <c r="Q8" s="86">
        <f>SUM(Q7:Q7)</f>
        <v>20.357142857142858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173.03571428571428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190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FULL CYCLE LAUNDRY CLUB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72</v>
      </c>
      <c r="B11" s="104"/>
      <c r="C11" s="105"/>
      <c r="D11" s="106">
        <f>CY8</f>
        <v>173.03571428571428</v>
      </c>
      <c r="E11" s="107"/>
      <c r="F11" t="str">
        <f>"In payment for laundry services using housefund received on " &amp; TEXT(A7, "mmmm dd, yyyy") &amp; " with" &amp; " CPO#" &amp;B7</f>
        <v>In payment for laundry services using housefund received on September 28, 2025 with CPO#4272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20.357142857142858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28,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3.3928571428571428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28,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190</v>
      </c>
      <c r="F14" s="111" t="str">
        <f>"Recording house fund expenses for replenishment on " &amp; TEXT(A7, "mmmm dd, yyyy")</f>
        <v>Recording house fund expenses for replenishment on September 28,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193.39285714285714</v>
      </c>
      <c r="E15" s="118">
        <f>SUM(E11:E14)</f>
        <v>193.39285714285714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28,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123F-6140-45B6-BC37-3D0A349C2CB6}">
  <dimension ref="A1:DO16"/>
  <sheetViews>
    <sheetView tabSelected="1" workbookViewId="0">
      <selection activeCell="G11" sqref="G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4256</v>
      </c>
      <c r="C7" s="65"/>
      <c r="D7" s="66" t="s">
        <v>814</v>
      </c>
      <c r="E7" s="67" t="s">
        <v>391</v>
      </c>
      <c r="F7" s="67"/>
      <c r="G7" s="67"/>
      <c r="H7" s="68" t="s">
        <v>815</v>
      </c>
      <c r="I7" s="69"/>
      <c r="J7" s="66" t="s">
        <v>392</v>
      </c>
      <c r="K7" s="70">
        <v>1</v>
      </c>
      <c r="L7" s="70">
        <v>225</v>
      </c>
      <c r="M7" s="71">
        <f t="shared" ref="M7" si="0">K7*L7</f>
        <v>225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225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225</v>
      </c>
      <c r="N8" s="86"/>
      <c r="O8" s="85" t="s">
        <v>304</v>
      </c>
      <c r="P8" s="86"/>
      <c r="Q8" s="86"/>
      <c r="R8" s="66"/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225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1">SUM(Q8:DM8)-P8</f>
        <v>225</v>
      </c>
      <c r="DO8" s="76">
        <f t="shared" ref="DO8" si="2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381</v>
      </c>
      <c r="B11" s="104"/>
      <c r="C11" s="105"/>
      <c r="D11" s="106">
        <f>AT8</f>
        <v>225</v>
      </c>
      <c r="E11" s="107"/>
      <c r="F11" t="str">
        <f>"In payment for transportation expense grab for employees using housefund received on " &amp; TEXT(A7, "mmmm dd, yyyy") &amp; " with SI#A-8BEGUEKGW83CAV" &amp; " CPO#" &amp;B7</f>
        <v>In payment for transportation expense grab for employees using housefund received on September 08, 2025 with SI#A-8BEGUEKGW83CAV CPO#4256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08,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225</v>
      </c>
      <c r="F14" s="111" t="str">
        <f>"Recording house fund expenses for replenishment on " &amp; TEXT(A7, "mmmm dd, yyyy")</f>
        <v>Recording house fund expenses for replenishment on September 08,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225</v>
      </c>
      <c r="E15" s="118">
        <f>SUM(E11:E14)</f>
        <v>225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08,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092B-E298-4BEF-B046-10829210AAC5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FCFF-1A4D-419C-A358-9A31BBBBF01F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EB2A-9051-42BF-A16C-55D158720C3E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4718-BA57-41E6-A83F-93A3B6C90951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FAB1-F15C-47A1-945E-F8F3B707EAB6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84A0-DA58-420A-9209-016C86532509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2EF0-1F84-441E-9C80-C06BCC502D53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F2A-2F06-4CE9-BF84-0B6DC65A4393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EBA9-5DDB-4C39-B22A-DA2F3F8B8EE5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A66D-ACCF-4E28-B95D-3548DC02B641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0F25-5ABC-49B0-BF3A-E8AC20194AEC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2169-6BD3-489E-98BB-6986034156F3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92FC-4F58-49A1-8CA4-C06DF9EACE74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6604-5E75-4305-B224-08D5C1746B92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503C-A565-4D56-966D-4ED6204E5EAA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28A7-E3B7-4E8A-996A-A45FCEE9EFA2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557E-53F0-4B98-80FC-8C1BFFB74C8C}">
  <dimension ref="A1:DO21"/>
  <sheetViews>
    <sheetView workbookViewId="0">
      <selection activeCell="I11" sqref="I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72" t="s">
        <v>4</v>
      </c>
      <c r="B4" s="175" t="s">
        <v>5</v>
      </c>
      <c r="C4" s="172" t="s">
        <v>6</v>
      </c>
      <c r="D4" s="178" t="s">
        <v>7</v>
      </c>
      <c r="E4" s="181" t="s">
        <v>8</v>
      </c>
      <c r="F4" s="181" t="s">
        <v>9</v>
      </c>
      <c r="G4" s="184" t="s">
        <v>10</v>
      </c>
      <c r="H4" s="187" t="s">
        <v>11</v>
      </c>
      <c r="I4" s="175" t="s">
        <v>12</v>
      </c>
      <c r="J4" s="181" t="s">
        <v>13</v>
      </c>
      <c r="K4" s="190" t="s">
        <v>14</v>
      </c>
      <c r="L4" s="169" t="s">
        <v>15</v>
      </c>
      <c r="M4" s="195" t="s">
        <v>16</v>
      </c>
      <c r="N4" s="195" t="s">
        <v>17</v>
      </c>
      <c r="O4" s="195" t="s">
        <v>18</v>
      </c>
      <c r="P4" s="198" t="s">
        <v>19</v>
      </c>
      <c r="Q4" s="201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73"/>
      <c r="B5" s="176"/>
      <c r="C5" s="173"/>
      <c r="D5" s="179"/>
      <c r="E5" s="182"/>
      <c r="F5" s="182"/>
      <c r="G5" s="185"/>
      <c r="H5" s="188"/>
      <c r="I5" s="176"/>
      <c r="J5" s="182"/>
      <c r="K5" s="191"/>
      <c r="L5" s="170"/>
      <c r="M5" s="196"/>
      <c r="N5" s="196"/>
      <c r="O5" s="196"/>
      <c r="P5" s="199"/>
      <c r="Q5" s="202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74"/>
      <c r="B6" s="177"/>
      <c r="C6" s="174"/>
      <c r="D6" s="180"/>
      <c r="E6" s="183"/>
      <c r="F6" s="183"/>
      <c r="G6" s="186"/>
      <c r="H6" s="189"/>
      <c r="I6" s="177"/>
      <c r="J6" s="183"/>
      <c r="K6" s="192"/>
      <c r="L6" s="171"/>
      <c r="M6" s="197"/>
      <c r="N6" s="197"/>
      <c r="O6" s="197"/>
      <c r="P6" s="200"/>
      <c r="Q6" s="203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ACFD-007C-45FD-817D-7CD1ADD56185}">
  <dimension ref="A1:DO21"/>
  <sheetViews>
    <sheetView workbookViewId="0">
      <selection activeCell="I11" sqref="I11"/>
    </sheetView>
  </sheetViews>
  <sheetFormatPr defaultRowHeight="15" x14ac:dyDescent="0.25"/>
  <sheetData>
    <row r="1" spans="1:119" x14ac:dyDescent="0.25">
      <c r="A1" t="s">
        <v>0</v>
      </c>
      <c r="H1" t="s">
        <v>1</v>
      </c>
    </row>
    <row r="2" spans="1:119" x14ac:dyDescent="0.25">
      <c r="A2" t="s">
        <v>2</v>
      </c>
    </row>
    <row r="3" spans="1:119" x14ac:dyDescent="0.25">
      <c r="I3" t="s">
        <v>3</v>
      </c>
    </row>
    <row r="4" spans="1:11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158</v>
      </c>
      <c r="H4" t="s">
        <v>11</v>
      </c>
      <c r="I4" t="s">
        <v>12</v>
      </c>
      <c r="J4" t="s">
        <v>13</v>
      </c>
      <c r="K4" t="s">
        <v>159</v>
      </c>
      <c r="L4" t="s">
        <v>160</v>
      </c>
      <c r="M4" t="s">
        <v>161</v>
      </c>
      <c r="N4" t="s">
        <v>162</v>
      </c>
      <c r="O4" t="s">
        <v>163</v>
      </c>
      <c r="P4" t="s">
        <v>164</v>
      </c>
      <c r="Q4" t="s">
        <v>165</v>
      </c>
      <c r="R4" t="s">
        <v>166</v>
      </c>
      <c r="AL4" t="s">
        <v>167</v>
      </c>
      <c r="AN4" t="s">
        <v>168</v>
      </c>
      <c r="AO4" t="s">
        <v>169</v>
      </c>
      <c r="AS4" t="s">
        <v>170</v>
      </c>
      <c r="AV4" t="s">
        <v>171</v>
      </c>
      <c r="BE4" t="s">
        <v>172</v>
      </c>
      <c r="BJ4" t="s">
        <v>173</v>
      </c>
      <c r="BM4" t="s">
        <v>174</v>
      </c>
      <c r="BP4" t="s">
        <v>175</v>
      </c>
      <c r="BT4" t="s">
        <v>176</v>
      </c>
      <c r="BZ4" t="s">
        <v>177</v>
      </c>
      <c r="CD4" t="s">
        <v>178</v>
      </c>
      <c r="CE4" t="s">
        <v>179</v>
      </c>
      <c r="CG4" t="s">
        <v>180</v>
      </c>
    </row>
    <row r="5" spans="1:119" x14ac:dyDescent="0.25">
      <c r="V5" t="s">
        <v>181</v>
      </c>
      <c r="Y5" t="s">
        <v>182</v>
      </c>
      <c r="Z5" t="s">
        <v>183</v>
      </c>
      <c r="AA5" t="s">
        <v>184</v>
      </c>
      <c r="AG5" t="s">
        <v>185</v>
      </c>
      <c r="AI5" t="s">
        <v>186</v>
      </c>
      <c r="AJ5" t="s">
        <v>187</v>
      </c>
      <c r="AO5" t="s">
        <v>188</v>
      </c>
      <c r="AP5" t="s">
        <v>189</v>
      </c>
      <c r="AQ5" t="s">
        <v>190</v>
      </c>
      <c r="AR5" t="s">
        <v>191</v>
      </c>
      <c r="AS5" t="s">
        <v>192</v>
      </c>
      <c r="AT5" t="s">
        <v>193</v>
      </c>
      <c r="AU5" t="s">
        <v>194</v>
      </c>
      <c r="BC5" t="s">
        <v>195</v>
      </c>
      <c r="BH5" t="s">
        <v>196</v>
      </c>
      <c r="BP5" t="s">
        <v>197</v>
      </c>
      <c r="BQ5" t="s">
        <v>198</v>
      </c>
      <c r="BR5" t="s">
        <v>199</v>
      </c>
      <c r="BS5" t="s">
        <v>200</v>
      </c>
      <c r="BT5" t="s">
        <v>201</v>
      </c>
      <c r="BU5" t="s">
        <v>202</v>
      </c>
      <c r="BV5" t="s">
        <v>203</v>
      </c>
      <c r="BW5" t="s">
        <v>204</v>
      </c>
      <c r="BX5" t="s">
        <v>204</v>
      </c>
      <c r="BY5" t="s">
        <v>205</v>
      </c>
      <c r="BZ5" t="s">
        <v>206</v>
      </c>
      <c r="CA5" t="s">
        <v>207</v>
      </c>
      <c r="CB5" t="s">
        <v>208</v>
      </c>
      <c r="CC5" t="s">
        <v>209</v>
      </c>
      <c r="CD5" t="s">
        <v>210</v>
      </c>
      <c r="CE5" t="s">
        <v>211</v>
      </c>
      <c r="CF5" t="s">
        <v>212</v>
      </c>
      <c r="CO5" t="s">
        <v>213</v>
      </c>
      <c r="CS5" t="s">
        <v>214</v>
      </c>
      <c r="CU5" t="s">
        <v>215</v>
      </c>
      <c r="CV5" t="s">
        <v>216</v>
      </c>
      <c r="CY5" t="s">
        <v>217</v>
      </c>
      <c r="CZ5" t="s">
        <v>218</v>
      </c>
    </row>
    <row r="6" spans="1:119" x14ac:dyDescent="0.25">
      <c r="R6" t="s">
        <v>219</v>
      </c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225</v>
      </c>
      <c r="Y6" t="s">
        <v>226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208</v>
      </c>
      <c r="AF6" t="s">
        <v>231</v>
      </c>
      <c r="AG6" t="s">
        <v>227</v>
      </c>
      <c r="AH6" t="s">
        <v>232</v>
      </c>
      <c r="AI6" t="s">
        <v>226</v>
      </c>
      <c r="AJ6" t="s">
        <v>233</v>
      </c>
      <c r="AK6" t="s">
        <v>234</v>
      </c>
      <c r="AL6" t="s">
        <v>235</v>
      </c>
      <c r="AM6" t="s">
        <v>236</v>
      </c>
      <c r="AN6" t="s">
        <v>237</v>
      </c>
      <c r="AO6" t="s">
        <v>238</v>
      </c>
      <c r="AP6" t="s">
        <v>239</v>
      </c>
      <c r="AQ6" t="s">
        <v>240</v>
      </c>
      <c r="AR6" t="s">
        <v>238</v>
      </c>
      <c r="AU6" t="s">
        <v>241</v>
      </c>
      <c r="AV6" t="s">
        <v>242</v>
      </c>
      <c r="AW6" t="s">
        <v>243</v>
      </c>
      <c r="AX6" t="s">
        <v>244</v>
      </c>
      <c r="AY6" t="s">
        <v>245</v>
      </c>
      <c r="AZ6" t="s">
        <v>246</v>
      </c>
      <c r="BA6" t="s">
        <v>247</v>
      </c>
      <c r="BB6" t="s">
        <v>248</v>
      </c>
      <c r="BD6" t="s">
        <v>249</v>
      </c>
      <c r="BE6" t="s">
        <v>250</v>
      </c>
      <c r="BF6" t="s">
        <v>208</v>
      </c>
      <c r="BG6" t="s">
        <v>235</v>
      </c>
      <c r="BH6" t="s">
        <v>250</v>
      </c>
      <c r="BI6" t="s">
        <v>251</v>
      </c>
      <c r="BJ6" t="s">
        <v>248</v>
      </c>
      <c r="BK6" t="s">
        <v>252</v>
      </c>
      <c r="BL6" t="s">
        <v>250</v>
      </c>
      <c r="BM6" t="s">
        <v>253</v>
      </c>
      <c r="BN6" t="s">
        <v>254</v>
      </c>
      <c r="BO6" t="s">
        <v>211</v>
      </c>
      <c r="BP6" t="s">
        <v>255</v>
      </c>
      <c r="BQ6" t="s">
        <v>256</v>
      </c>
      <c r="BS6" t="s">
        <v>257</v>
      </c>
      <c r="BT6" t="s">
        <v>258</v>
      </c>
      <c r="BV6" t="s">
        <v>259</v>
      </c>
      <c r="BW6" t="s">
        <v>260</v>
      </c>
      <c r="BX6" t="s">
        <v>261</v>
      </c>
      <c r="BY6" t="s">
        <v>259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268</v>
      </c>
      <c r="CK6" t="s">
        <v>269</v>
      </c>
      <c r="CL6" t="s">
        <v>270</v>
      </c>
      <c r="CM6" t="s">
        <v>252</v>
      </c>
      <c r="CN6" t="s">
        <v>271</v>
      </c>
      <c r="CO6" t="s">
        <v>186</v>
      </c>
      <c r="CP6" t="s">
        <v>272</v>
      </c>
      <c r="CQ6" t="s">
        <v>273</v>
      </c>
      <c r="CR6" t="s">
        <v>274</v>
      </c>
      <c r="CS6" t="s">
        <v>229</v>
      </c>
      <c r="CT6" t="s">
        <v>275</v>
      </c>
      <c r="CV6" t="s">
        <v>276</v>
      </c>
      <c r="CW6" t="s">
        <v>277</v>
      </c>
      <c r="CX6" t="s">
        <v>278</v>
      </c>
      <c r="CZ6" t="s">
        <v>279</v>
      </c>
      <c r="DA6" t="s">
        <v>280</v>
      </c>
      <c r="DB6" t="s">
        <v>281</v>
      </c>
      <c r="DC6" t="s">
        <v>282</v>
      </c>
      <c r="DD6" t="s">
        <v>283</v>
      </c>
      <c r="DE6" t="s">
        <v>284</v>
      </c>
      <c r="DF6" t="s">
        <v>285</v>
      </c>
      <c r="DG6" t="s">
        <v>286</v>
      </c>
      <c r="DH6" t="s">
        <v>287</v>
      </c>
      <c r="DI6" t="s">
        <v>288</v>
      </c>
      <c r="DJ6" t="s">
        <v>289</v>
      </c>
      <c r="DK6" t="s">
        <v>290</v>
      </c>
      <c r="DL6" t="s">
        <v>291</v>
      </c>
      <c r="DN6" t="s">
        <v>292</v>
      </c>
    </row>
    <row r="7" spans="1:119" x14ac:dyDescent="0.25">
      <c r="M7" t="s">
        <v>293</v>
      </c>
      <c r="O7" t="s">
        <v>294</v>
      </c>
      <c r="P7" t="s">
        <v>293</v>
      </c>
      <c r="Q7" t="s">
        <v>293</v>
      </c>
      <c r="R7" t="s">
        <v>293</v>
      </c>
      <c r="DN7" t="s">
        <v>293</v>
      </c>
      <c r="DO7" t="s">
        <v>293</v>
      </c>
    </row>
    <row r="8" spans="1:119" x14ac:dyDescent="0.25">
      <c r="M8" t="s">
        <v>293</v>
      </c>
      <c r="O8" t="s">
        <v>294</v>
      </c>
      <c r="P8" t="s">
        <v>293</v>
      </c>
      <c r="Q8" t="s">
        <v>293</v>
      </c>
      <c r="R8" t="s">
        <v>293</v>
      </c>
      <c r="DN8" t="s">
        <v>293</v>
      </c>
      <c r="DO8" t="s">
        <v>293</v>
      </c>
    </row>
    <row r="9" spans="1:119" x14ac:dyDescent="0.25">
      <c r="M9" t="s">
        <v>293</v>
      </c>
      <c r="O9" t="s">
        <v>294</v>
      </c>
      <c r="P9" t="s">
        <v>293</v>
      </c>
      <c r="Q9" t="s">
        <v>293</v>
      </c>
      <c r="R9" t="s">
        <v>293</v>
      </c>
      <c r="DN9" t="s">
        <v>293</v>
      </c>
      <c r="DO9" t="s">
        <v>293</v>
      </c>
    </row>
    <row r="10" spans="1:119" x14ac:dyDescent="0.25">
      <c r="M10" t="s">
        <v>293</v>
      </c>
      <c r="O10" t="s">
        <v>294</v>
      </c>
      <c r="P10" t="s">
        <v>293</v>
      </c>
      <c r="Q10" t="s">
        <v>293</v>
      </c>
      <c r="R10" t="s">
        <v>293</v>
      </c>
      <c r="DN10" t="s">
        <v>293</v>
      </c>
      <c r="DO10" t="s">
        <v>293</v>
      </c>
    </row>
    <row r="11" spans="1:119" x14ac:dyDescent="0.25">
      <c r="M11" t="s">
        <v>293</v>
      </c>
      <c r="O11" t="s">
        <v>294</v>
      </c>
      <c r="P11" t="s">
        <v>293</v>
      </c>
      <c r="Q11" t="s">
        <v>293</v>
      </c>
      <c r="R11" t="s">
        <v>293</v>
      </c>
      <c r="DN11" t="s">
        <v>293</v>
      </c>
      <c r="DO11" t="s">
        <v>293</v>
      </c>
    </row>
    <row r="12" spans="1:119" x14ac:dyDescent="0.25">
      <c r="M12" t="s">
        <v>293</v>
      </c>
      <c r="O12" t="s">
        <v>294</v>
      </c>
      <c r="P12" t="s">
        <v>293</v>
      </c>
      <c r="Q12" t="s">
        <v>293</v>
      </c>
      <c r="R12" t="s">
        <v>293</v>
      </c>
      <c r="DN12" t="s">
        <v>293</v>
      </c>
      <c r="DO12" t="s">
        <v>293</v>
      </c>
    </row>
    <row r="13" spans="1:119" x14ac:dyDescent="0.25">
      <c r="M13" t="s">
        <v>293</v>
      </c>
      <c r="O13" t="s">
        <v>294</v>
      </c>
      <c r="P13" t="s">
        <v>293</v>
      </c>
      <c r="Q13" t="s">
        <v>293</v>
      </c>
      <c r="R13" t="s">
        <v>293</v>
      </c>
      <c r="S13" t="s">
        <v>293</v>
      </c>
      <c r="T13" t="s">
        <v>293</v>
      </c>
      <c r="U13" t="s">
        <v>293</v>
      </c>
      <c r="V13" t="s">
        <v>293</v>
      </c>
      <c r="W13" t="s">
        <v>293</v>
      </c>
      <c r="X13" t="s">
        <v>293</v>
      </c>
      <c r="Y13" t="s">
        <v>293</v>
      </c>
      <c r="Z13" t="s">
        <v>293</v>
      </c>
      <c r="AA13" t="s">
        <v>293</v>
      </c>
      <c r="AB13" t="s">
        <v>293</v>
      </c>
      <c r="AC13" t="s">
        <v>293</v>
      </c>
      <c r="AD13" t="s">
        <v>293</v>
      </c>
      <c r="AE13" t="s">
        <v>293</v>
      </c>
      <c r="AF13" t="s">
        <v>293</v>
      </c>
      <c r="AG13" t="s">
        <v>293</v>
      </c>
      <c r="AH13" t="s">
        <v>293</v>
      </c>
      <c r="AI13" t="s">
        <v>293</v>
      </c>
      <c r="AJ13" t="s">
        <v>293</v>
      </c>
      <c r="AK13" t="s">
        <v>293</v>
      </c>
      <c r="AL13" t="s">
        <v>293</v>
      </c>
      <c r="AM13" t="s">
        <v>293</v>
      </c>
      <c r="AN13" t="s">
        <v>293</v>
      </c>
      <c r="AO13" t="s">
        <v>293</v>
      </c>
      <c r="AP13" t="s">
        <v>293</v>
      </c>
      <c r="AQ13" t="s">
        <v>293</v>
      </c>
      <c r="AR13" t="s">
        <v>293</v>
      </c>
      <c r="AS13" t="s">
        <v>293</v>
      </c>
      <c r="AT13" t="s">
        <v>293</v>
      </c>
      <c r="AU13" t="s">
        <v>293</v>
      </c>
      <c r="AV13" t="s">
        <v>293</v>
      </c>
      <c r="AW13" t="s">
        <v>293</v>
      </c>
      <c r="AX13" t="s">
        <v>293</v>
      </c>
      <c r="AY13" t="s">
        <v>293</v>
      </c>
      <c r="AZ13" t="s">
        <v>293</v>
      </c>
      <c r="BA13" t="s">
        <v>293</v>
      </c>
      <c r="BB13" t="s">
        <v>293</v>
      </c>
      <c r="BC13" t="s">
        <v>293</v>
      </c>
      <c r="BD13" t="s">
        <v>293</v>
      </c>
      <c r="BE13" t="s">
        <v>293</v>
      </c>
      <c r="BF13" t="s">
        <v>293</v>
      </c>
      <c r="BG13" t="s">
        <v>293</v>
      </c>
      <c r="BH13" t="s">
        <v>293</v>
      </c>
      <c r="BI13" t="s">
        <v>293</v>
      </c>
      <c r="BJ13" t="s">
        <v>293</v>
      </c>
      <c r="BK13" t="s">
        <v>293</v>
      </c>
      <c r="BL13" t="s">
        <v>293</v>
      </c>
      <c r="BM13" t="s">
        <v>293</v>
      </c>
      <c r="BN13" t="s">
        <v>293</v>
      </c>
      <c r="BO13" t="s">
        <v>293</v>
      </c>
      <c r="BP13" t="s">
        <v>293</v>
      </c>
      <c r="BQ13" t="s">
        <v>293</v>
      </c>
      <c r="BR13" t="s">
        <v>293</v>
      </c>
      <c r="BS13" t="s">
        <v>293</v>
      </c>
      <c r="BT13" t="s">
        <v>293</v>
      </c>
      <c r="BU13" t="s">
        <v>293</v>
      </c>
      <c r="BV13" t="s">
        <v>293</v>
      </c>
      <c r="BW13" t="s">
        <v>293</v>
      </c>
      <c r="BX13" t="s">
        <v>293</v>
      </c>
      <c r="BY13" t="s">
        <v>293</v>
      </c>
      <c r="BZ13" t="s">
        <v>293</v>
      </c>
      <c r="CA13" t="s">
        <v>293</v>
      </c>
      <c r="CB13" t="s">
        <v>293</v>
      </c>
      <c r="CC13" t="s">
        <v>293</v>
      </c>
      <c r="CD13" t="s">
        <v>293</v>
      </c>
      <c r="CE13" t="s">
        <v>293</v>
      </c>
      <c r="CF13" t="s">
        <v>293</v>
      </c>
      <c r="CG13" t="s">
        <v>293</v>
      </c>
      <c r="CH13" t="s">
        <v>293</v>
      </c>
      <c r="CI13" t="s">
        <v>293</v>
      </c>
      <c r="CJ13" t="s">
        <v>293</v>
      </c>
      <c r="CK13" t="s">
        <v>293</v>
      </c>
      <c r="CL13" t="s">
        <v>293</v>
      </c>
      <c r="CM13" t="s">
        <v>293</v>
      </c>
      <c r="CN13" t="s">
        <v>293</v>
      </c>
      <c r="CO13" t="s">
        <v>293</v>
      </c>
      <c r="CP13" t="s">
        <v>293</v>
      </c>
      <c r="CQ13" t="s">
        <v>293</v>
      </c>
      <c r="CR13" t="s">
        <v>293</v>
      </c>
      <c r="CS13" t="s">
        <v>293</v>
      </c>
      <c r="CT13" t="s">
        <v>293</v>
      </c>
      <c r="CU13" t="s">
        <v>293</v>
      </c>
      <c r="CV13" t="s">
        <v>293</v>
      </c>
      <c r="CW13" t="s">
        <v>293</v>
      </c>
      <c r="CX13" t="s">
        <v>293</v>
      </c>
      <c r="CY13" t="s">
        <v>293</v>
      </c>
      <c r="CZ13" t="s">
        <v>293</v>
      </c>
      <c r="DA13" t="s">
        <v>293</v>
      </c>
      <c r="DB13" t="s">
        <v>293</v>
      </c>
      <c r="DC13" t="s">
        <v>293</v>
      </c>
      <c r="DD13" t="s">
        <v>293</v>
      </c>
      <c r="DE13" t="s">
        <v>293</v>
      </c>
      <c r="DF13" t="s">
        <v>293</v>
      </c>
      <c r="DG13" t="s">
        <v>293</v>
      </c>
      <c r="DH13" t="s">
        <v>293</v>
      </c>
      <c r="DI13" t="s">
        <v>293</v>
      </c>
      <c r="DJ13" t="s">
        <v>293</v>
      </c>
      <c r="DK13" t="s">
        <v>293</v>
      </c>
      <c r="DL13" t="s">
        <v>293</v>
      </c>
      <c r="DM13" t="s">
        <v>293</v>
      </c>
      <c r="DN13" t="s">
        <v>293</v>
      </c>
      <c r="DO13" t="s">
        <v>293</v>
      </c>
    </row>
    <row r="15" spans="1:119" x14ac:dyDescent="0.25">
      <c r="A15" t="s">
        <v>295</v>
      </c>
      <c r="D15" t="s">
        <v>149</v>
      </c>
      <c r="E15" t="s">
        <v>150</v>
      </c>
      <c r="F15" t="s">
        <v>151</v>
      </c>
    </row>
    <row r="16" spans="1:119" x14ac:dyDescent="0.25">
      <c r="D16" t="s">
        <v>293</v>
      </c>
      <c r="F16" t="s">
        <v>296</v>
      </c>
    </row>
    <row r="17" spans="1:6" x14ac:dyDescent="0.25">
      <c r="A17" t="s">
        <v>152</v>
      </c>
      <c r="D17" t="s">
        <v>293</v>
      </c>
      <c r="F17" t="s">
        <v>297</v>
      </c>
    </row>
    <row r="18" spans="1:6" x14ac:dyDescent="0.25">
      <c r="A18" t="s">
        <v>126</v>
      </c>
      <c r="E18" t="s">
        <v>293</v>
      </c>
      <c r="F18" t="s">
        <v>298</v>
      </c>
    </row>
    <row r="19" spans="1:6" x14ac:dyDescent="0.25">
      <c r="A19" t="s">
        <v>153</v>
      </c>
      <c r="E19" t="s">
        <v>293</v>
      </c>
      <c r="F19" t="s">
        <v>299</v>
      </c>
    </row>
    <row r="20" spans="1:6" x14ac:dyDescent="0.25">
      <c r="D20" t="s">
        <v>293</v>
      </c>
      <c r="E20" t="s">
        <v>293</v>
      </c>
    </row>
    <row r="21" spans="1:6" x14ac:dyDescent="0.25">
      <c r="A21" t="s">
        <v>154</v>
      </c>
      <c r="B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146</vt:i4>
      </vt:variant>
      <vt:variant>
        <vt:lpstr>Named Ranges</vt:lpstr>
      </vt:variant>
      <vt:variant>
        <vt:i4>1</vt:i4>
      </vt:variant>
    </vt:vector>
  </HeadingPairs>
  <TitlesOfParts>
    <vt:vector size="147" baseType="lpstr">
      <vt:lpstr>SEPTEMBER 2025</vt:lpstr>
      <vt:lpstr>For PCV-Printing</vt:lpstr>
      <vt:lpstr>ON CALL SUMMARY</vt:lpstr>
      <vt:lpstr>PCV6686</vt:lpstr>
      <vt:lpstr>PCV6687</vt:lpstr>
      <vt:lpstr>PCV6688</vt:lpstr>
      <vt:lpstr>PCV6689</vt:lpstr>
      <vt:lpstr>PCV6768</vt:lpstr>
      <vt:lpstr>PCV6769</vt:lpstr>
      <vt:lpstr>PCV6770</vt:lpstr>
      <vt:lpstr>PCV6771</vt:lpstr>
      <vt:lpstr>PCV6772</vt:lpstr>
      <vt:lpstr>PCV6773</vt:lpstr>
      <vt:lpstr>------LAST------</vt:lpstr>
      <vt:lpstr>PCV6690</vt:lpstr>
      <vt:lpstr>PCV6691</vt:lpstr>
      <vt:lpstr>PCV6692</vt:lpstr>
      <vt:lpstr>PCV6693</vt:lpstr>
      <vt:lpstr>PCV6694</vt:lpstr>
      <vt:lpstr>PCV6695</vt:lpstr>
      <vt:lpstr>PCV6696</vt:lpstr>
      <vt:lpstr>PCV6697</vt:lpstr>
      <vt:lpstr>PCV6698</vt:lpstr>
      <vt:lpstr>PCV6699</vt:lpstr>
      <vt:lpstr>PCV6670</vt:lpstr>
      <vt:lpstr>PCV6701</vt:lpstr>
      <vt:lpstr>PCV6702</vt:lpstr>
      <vt:lpstr>PCV6703</vt:lpstr>
      <vt:lpstr>PCV6704</vt:lpstr>
      <vt:lpstr>PCV6705</vt:lpstr>
      <vt:lpstr>PCV6706</vt:lpstr>
      <vt:lpstr>PCV6707</vt:lpstr>
      <vt:lpstr>PCV6708</vt:lpstr>
      <vt:lpstr>PCV6709</vt:lpstr>
      <vt:lpstr>PCV6710</vt:lpstr>
      <vt:lpstr>PCV6711</vt:lpstr>
      <vt:lpstr>PCV6712</vt:lpstr>
      <vt:lpstr>PCV6713</vt:lpstr>
      <vt:lpstr>PCV6714</vt:lpstr>
      <vt:lpstr>PCV6715</vt:lpstr>
      <vt:lpstr>PCV6716</vt:lpstr>
      <vt:lpstr>PCV6717</vt:lpstr>
      <vt:lpstr>PCV6718</vt:lpstr>
      <vt:lpstr>PCV6719</vt:lpstr>
      <vt:lpstr>PCV6720</vt:lpstr>
      <vt:lpstr>PCV6721</vt:lpstr>
      <vt:lpstr>PCV6722</vt:lpstr>
      <vt:lpstr>CPO6723</vt:lpstr>
      <vt:lpstr>PCV6724</vt:lpstr>
      <vt:lpstr>PCV6725</vt:lpstr>
      <vt:lpstr>PCV6726</vt:lpstr>
      <vt:lpstr>PCV6727</vt:lpstr>
      <vt:lpstr>PCV6728</vt:lpstr>
      <vt:lpstr>PCV6729</vt:lpstr>
      <vt:lpstr>-----LAST-----</vt:lpstr>
      <vt:lpstr>PCV6730</vt:lpstr>
      <vt:lpstr>PCV6731</vt:lpstr>
      <vt:lpstr>PCV6732</vt:lpstr>
      <vt:lpstr>PCV6733</vt:lpstr>
      <vt:lpstr>CPO6734</vt:lpstr>
      <vt:lpstr>CPO6735</vt:lpstr>
      <vt:lpstr>CPO6736</vt:lpstr>
      <vt:lpstr>CPO6737</vt:lpstr>
      <vt:lpstr>CPO6738</vt:lpstr>
      <vt:lpstr>PCV6739</vt:lpstr>
      <vt:lpstr>PCV6740</vt:lpstr>
      <vt:lpstr>PCV6741</vt:lpstr>
      <vt:lpstr>PCV6742</vt:lpstr>
      <vt:lpstr>PCV6743</vt:lpstr>
      <vt:lpstr>PCV6744</vt:lpstr>
      <vt:lpstr>PCV6745</vt:lpstr>
      <vt:lpstr>PCV6746</vt:lpstr>
      <vt:lpstr>PCV6747</vt:lpstr>
      <vt:lpstr>PCV6748</vt:lpstr>
      <vt:lpstr>PCV6749</vt:lpstr>
      <vt:lpstr>PCV6750</vt:lpstr>
      <vt:lpstr>PCV6751</vt:lpstr>
      <vt:lpstr>PCV6752</vt:lpstr>
      <vt:lpstr>PCV6753</vt:lpstr>
      <vt:lpstr>PCV6754</vt:lpstr>
      <vt:lpstr>PCV6755</vt:lpstr>
      <vt:lpstr>PCV6756</vt:lpstr>
      <vt:lpstr>PCV6757</vt:lpstr>
      <vt:lpstr>PCV6758</vt:lpstr>
      <vt:lpstr>PCV6759</vt:lpstr>
      <vt:lpstr>PCV6760</vt:lpstr>
      <vt:lpstr>PCV6761</vt:lpstr>
      <vt:lpstr>PCV6762</vt:lpstr>
      <vt:lpstr>PCV6763</vt:lpstr>
      <vt:lpstr>PCV6764</vt:lpstr>
      <vt:lpstr>PCV6765</vt:lpstr>
      <vt:lpstr>PCV6766</vt:lpstr>
      <vt:lpstr>PCV6767</vt:lpstr>
      <vt:lpstr>-------LAST-------</vt:lpstr>
      <vt:lpstr>CPO3537</vt:lpstr>
      <vt:lpstr>CPO4159</vt:lpstr>
      <vt:lpstr>CPO4220</vt:lpstr>
      <vt:lpstr>CPO4223</vt:lpstr>
      <vt:lpstr>CPO4228</vt:lpstr>
      <vt:lpstr>Sheet91</vt:lpstr>
      <vt:lpstr>Sheet92</vt:lpstr>
      <vt:lpstr>CPO4231</vt:lpstr>
      <vt:lpstr>CPO4235</vt:lpstr>
      <vt:lpstr>CPO4239</vt:lpstr>
      <vt:lpstr>CPO4240</vt:lpstr>
      <vt:lpstr>CPO4241</vt:lpstr>
      <vt:lpstr>CPO4250</vt:lpstr>
      <vt:lpstr>CPO4251</vt:lpstr>
      <vt:lpstr>CPO4252</vt:lpstr>
      <vt:lpstr>CPO4165</vt:lpstr>
      <vt:lpstr>Sheet105</vt:lpstr>
      <vt:lpstr>Sheet106</vt:lpstr>
      <vt:lpstr>Sheet107</vt:lpstr>
      <vt:lpstr>Sheet108</vt:lpstr>
      <vt:lpstr>Sheet109</vt:lpstr>
      <vt:lpstr>CPO4132</vt:lpstr>
      <vt:lpstr>CPO4229</vt:lpstr>
      <vt:lpstr>CPO4253</vt:lpstr>
      <vt:lpstr>CPO4255</vt:lpstr>
      <vt:lpstr>CPO4210</vt:lpstr>
      <vt:lpstr>CPO4243</vt:lpstr>
      <vt:lpstr>Sheet116</vt:lpstr>
      <vt:lpstr>Sheet117</vt:lpstr>
      <vt:lpstr>Sheet118</vt:lpstr>
      <vt:lpstr>Sheet119</vt:lpstr>
      <vt:lpstr>Sheet120</vt:lpstr>
      <vt:lpstr>CPO4272</vt:lpstr>
      <vt:lpstr>CPO4256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</vt:lpstr>
      <vt:lpstr>'For PCV-Printing'!Print_Area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ARTERRA-PC5</dc:creator>
  <cp:lastModifiedBy>HP</cp:lastModifiedBy>
  <cp:lastPrinted>2025-09-24T01:10:27Z</cp:lastPrinted>
  <dcterms:created xsi:type="dcterms:W3CDTF">2025-05-30T03:41:08Z</dcterms:created>
  <dcterms:modified xsi:type="dcterms:W3CDTF">2025-10-05T15:32:05Z</dcterms:modified>
</cp:coreProperties>
</file>