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4879809-4EDA-44F6-B8B8-5E719020908A}" xr6:coauthVersionLast="47" xr6:coauthVersionMax="47" xr10:uidLastSave="{00000000-0000-0000-0000-000000000000}"/>
  <bookViews>
    <workbookView xWindow="-120" yWindow="-120" windowWidth="20730" windowHeight="11160" firstSheet="7" activeTab="7" xr2:uid="{8E070F06-227D-4B1E-8BE1-C0882F517CC4}"/>
  </bookViews>
  <sheets>
    <sheet name="SHEET" sheetId="1" r:id="rId1"/>
    <sheet name="CPO19011" sheetId="3" r:id="rId2"/>
    <sheet name="CPO19029" sheetId="2" r:id="rId3"/>
    <sheet name="CPO19031" sheetId="4" r:id="rId4"/>
    <sheet name="CPO19035" sheetId="5" r:id="rId5"/>
    <sheet name="CPO19036" sheetId="6" r:id="rId6"/>
    <sheet name="CPO18999- NO RR" sheetId="9" r:id="rId7"/>
    <sheet name="Sheet10" sheetId="10" r:id="rId8"/>
    <sheet name="Sheet11" sheetId="11" r:id="rId9"/>
    <sheet name="Sheet12" sheetId="12" r:id="rId10"/>
    <sheet name="Sheet13" sheetId="13" r:id="rId11"/>
    <sheet name="CPO19000-NEED TO EDIT" sheetId="14" r:id="rId12"/>
    <sheet name="Sheet17" sheetId="17" r:id="rId13"/>
    <sheet name="Sheet18" sheetId="18" r:id="rId14"/>
    <sheet name="Sheet19" sheetId="19" r:id="rId15"/>
    <sheet name="Sheet20" sheetId="20" r:id="rId16"/>
    <sheet name="Sheet21" sheetId="21" r:id="rId17"/>
    <sheet name="Sheet15" sheetId="15" r:id="rId18"/>
    <sheet name="Sheet16" sheetId="16" r:id="rId19"/>
    <sheet name="Sheet7" sheetId="7" r:id="rId20"/>
    <sheet name="Sheet8" sheetId="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7" l="1"/>
  <c r="B15" i="17"/>
  <c r="F13" i="17"/>
  <c r="F12" i="17"/>
  <c r="F11" i="17"/>
  <c r="A8" i="17"/>
  <c r="CV6" i="17"/>
  <c r="CU6" i="17"/>
  <c r="CT6" i="17"/>
  <c r="CS6" i="17"/>
  <c r="CR6" i="17"/>
  <c r="CQ6" i="17"/>
  <c r="CP6" i="17"/>
  <c r="CO6" i="17"/>
  <c r="CN6" i="17"/>
  <c r="CM6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J6" i="17"/>
  <c r="BI6" i="17"/>
  <c r="BH6" i="17"/>
  <c r="BG6" i="17"/>
  <c r="BF6" i="17"/>
  <c r="BE6" i="17"/>
  <c r="BD6" i="17"/>
  <c r="BC6" i="17"/>
  <c r="BB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F6" i="17"/>
  <c r="AD6" i="17"/>
  <c r="AC6" i="17"/>
  <c r="AB6" i="17"/>
  <c r="AA6" i="17"/>
  <c r="Z6" i="17"/>
  <c r="Y6" i="17"/>
  <c r="X6" i="17"/>
  <c r="W6" i="17"/>
  <c r="V6" i="17"/>
  <c r="U6" i="17"/>
  <c r="T6" i="17"/>
  <c r="M5" i="17"/>
  <c r="Q5" i="17" s="1"/>
  <c r="Q6" i="17" s="1"/>
  <c r="D11" i="17" s="1"/>
  <c r="F12" i="14"/>
  <c r="B17" i="14"/>
  <c r="F15" i="14"/>
  <c r="F14" i="14"/>
  <c r="F13" i="14"/>
  <c r="A10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F8" i="14"/>
  <c r="AD8" i="14"/>
  <c r="AC8" i="14"/>
  <c r="AB8" i="14"/>
  <c r="AA8" i="14"/>
  <c r="Z8" i="14"/>
  <c r="Y8" i="14"/>
  <c r="X8" i="14"/>
  <c r="W8" i="14"/>
  <c r="V8" i="14"/>
  <c r="U8" i="14"/>
  <c r="T8" i="14"/>
  <c r="Q8" i="14"/>
  <c r="D13" i="14" s="1"/>
  <c r="AE7" i="14"/>
  <c r="Q7" i="14"/>
  <c r="P7" i="14"/>
  <c r="M7" i="14"/>
  <c r="AE6" i="14"/>
  <c r="Q6" i="14"/>
  <c r="P6" i="14"/>
  <c r="M6" i="14"/>
  <c r="AE5" i="14"/>
  <c r="AE8" i="14" s="1"/>
  <c r="D12" i="14" s="1"/>
  <c r="D16" i="14" s="1"/>
  <c r="Q5" i="14"/>
  <c r="P5" i="14"/>
  <c r="P8" i="14" s="1"/>
  <c r="E14" i="14" s="1"/>
  <c r="M5" i="14"/>
  <c r="M8" i="14" s="1"/>
  <c r="F10" i="13"/>
  <c r="B15" i="13"/>
  <c r="F13" i="13"/>
  <c r="F12" i="13"/>
  <c r="F11" i="13"/>
  <c r="A8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B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F6" i="13"/>
  <c r="AD6" i="13"/>
  <c r="AC6" i="13"/>
  <c r="AB6" i="13"/>
  <c r="AA6" i="13"/>
  <c r="Z6" i="13"/>
  <c r="Y6" i="13"/>
  <c r="X6" i="13"/>
  <c r="W6" i="13"/>
  <c r="V6" i="13"/>
  <c r="U6" i="13"/>
  <c r="T6" i="13"/>
  <c r="M6" i="13"/>
  <c r="E13" i="13" s="1"/>
  <c r="M5" i="13"/>
  <c r="Q8" i="12"/>
  <c r="E16" i="12"/>
  <c r="B17" i="12"/>
  <c r="F15" i="12"/>
  <c r="F14" i="12"/>
  <c r="F13" i="12"/>
  <c r="F12" i="12"/>
  <c r="A10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F8" i="12"/>
  <c r="AD8" i="12"/>
  <c r="AC8" i="12"/>
  <c r="AB8" i="12"/>
  <c r="AA8" i="12"/>
  <c r="Z8" i="12"/>
  <c r="Y8" i="12"/>
  <c r="X8" i="12"/>
  <c r="W8" i="12"/>
  <c r="V8" i="12"/>
  <c r="U8" i="12"/>
  <c r="T8" i="12"/>
  <c r="D13" i="12"/>
  <c r="R7" i="12"/>
  <c r="Q7" i="12"/>
  <c r="P7" i="12"/>
  <c r="M7" i="12"/>
  <c r="R6" i="12"/>
  <c r="Q6" i="12"/>
  <c r="P6" i="12"/>
  <c r="M6" i="12"/>
  <c r="R5" i="12"/>
  <c r="R8" i="12" s="1"/>
  <c r="D12" i="12" s="1"/>
  <c r="Q5" i="12"/>
  <c r="P5" i="12"/>
  <c r="P8" i="12" s="1"/>
  <c r="E14" i="12" s="1"/>
  <c r="M5" i="12"/>
  <c r="M8" i="12" s="1"/>
  <c r="F147" i="1"/>
  <c r="Q138" i="1"/>
  <c r="P137" i="1"/>
  <c r="B15" i="11"/>
  <c r="F13" i="11"/>
  <c r="F12" i="11"/>
  <c r="E12" i="11"/>
  <c r="F11" i="11"/>
  <c r="D11" i="11"/>
  <c r="F10" i="11"/>
  <c r="A8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F6" i="11"/>
  <c r="AD6" i="11"/>
  <c r="AC6" i="11"/>
  <c r="AB6" i="11"/>
  <c r="AA6" i="11"/>
  <c r="Z6" i="11"/>
  <c r="Y6" i="11"/>
  <c r="X6" i="11"/>
  <c r="W6" i="11"/>
  <c r="V6" i="11"/>
  <c r="U6" i="11"/>
  <c r="T6" i="11"/>
  <c r="M5" i="11"/>
  <c r="M6" i="11" s="1"/>
  <c r="B15" i="10"/>
  <c r="F13" i="10"/>
  <c r="F12" i="10"/>
  <c r="E12" i="10"/>
  <c r="F11" i="10"/>
  <c r="D11" i="10"/>
  <c r="F10" i="10"/>
  <c r="A8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F6" i="10"/>
  <c r="AD6" i="10"/>
  <c r="AC6" i="10"/>
  <c r="AB6" i="10"/>
  <c r="AA6" i="10"/>
  <c r="Z6" i="10"/>
  <c r="Y6" i="10"/>
  <c r="X6" i="10"/>
  <c r="W6" i="10"/>
  <c r="V6" i="10"/>
  <c r="U6" i="10"/>
  <c r="T6" i="10"/>
  <c r="M5" i="10"/>
  <c r="M6" i="10" s="1"/>
  <c r="B15" i="9"/>
  <c r="F13" i="9"/>
  <c r="F12" i="9"/>
  <c r="F11" i="9"/>
  <c r="F10" i="9"/>
  <c r="A8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F6" i="9"/>
  <c r="AD6" i="9"/>
  <c r="AC6" i="9"/>
  <c r="AB6" i="9"/>
  <c r="AA6" i="9"/>
  <c r="Z6" i="9"/>
  <c r="Y6" i="9"/>
  <c r="X6" i="9"/>
  <c r="W6" i="9"/>
  <c r="V6" i="9"/>
  <c r="U6" i="9"/>
  <c r="T6" i="9"/>
  <c r="M5" i="9"/>
  <c r="Q5" i="9" s="1"/>
  <c r="Q6" i="9" s="1"/>
  <c r="D11" i="9" s="1"/>
  <c r="B15" i="6"/>
  <c r="F13" i="6"/>
  <c r="F12" i="6"/>
  <c r="F11" i="6"/>
  <c r="F10" i="6"/>
  <c r="A8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F6" i="6"/>
  <c r="AD6" i="6"/>
  <c r="AC6" i="6"/>
  <c r="AB6" i="6"/>
  <c r="AA6" i="6"/>
  <c r="Z6" i="6"/>
  <c r="Y6" i="6"/>
  <c r="X6" i="6"/>
  <c r="W6" i="6"/>
  <c r="V6" i="6"/>
  <c r="U6" i="6"/>
  <c r="T6" i="6"/>
  <c r="Q6" i="6"/>
  <c r="D11" i="6" s="1"/>
  <c r="R5" i="6"/>
  <c r="R6" i="6" s="1"/>
  <c r="D10" i="6" s="1"/>
  <c r="D14" i="6" s="1"/>
  <c r="Q5" i="6"/>
  <c r="P5" i="6"/>
  <c r="P6" i="6" s="1"/>
  <c r="E12" i="6" s="1"/>
  <c r="M5" i="6"/>
  <c r="M6" i="6" s="1"/>
  <c r="B17" i="5"/>
  <c r="F15" i="5"/>
  <c r="F14" i="5"/>
  <c r="F13" i="5"/>
  <c r="F12" i="5"/>
  <c r="A10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F8" i="5"/>
  <c r="AD8" i="5"/>
  <c r="AC8" i="5"/>
  <c r="AB8" i="5"/>
  <c r="AA8" i="5"/>
  <c r="Z8" i="5"/>
  <c r="Y8" i="5"/>
  <c r="X8" i="5"/>
  <c r="W8" i="5"/>
  <c r="V8" i="5"/>
  <c r="U8" i="5"/>
  <c r="T8" i="5"/>
  <c r="Q8" i="5"/>
  <c r="D13" i="5" s="1"/>
  <c r="R7" i="5"/>
  <c r="Q7" i="5"/>
  <c r="P7" i="5"/>
  <c r="P8" i="5" s="1"/>
  <c r="E14" i="5" s="1"/>
  <c r="M7" i="5"/>
  <c r="R6" i="5"/>
  <c r="Q6" i="5"/>
  <c r="P6" i="5"/>
  <c r="M6" i="5"/>
  <c r="R5" i="5"/>
  <c r="R8" i="5" s="1"/>
  <c r="D12" i="5" s="1"/>
  <c r="D16" i="5" s="1"/>
  <c r="Q5" i="5"/>
  <c r="P5" i="5"/>
  <c r="M5" i="5"/>
  <c r="M8" i="5" s="1"/>
  <c r="B15" i="4"/>
  <c r="F13" i="4"/>
  <c r="F12" i="4"/>
  <c r="F11" i="4"/>
  <c r="F10" i="4"/>
  <c r="A8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F6" i="4"/>
  <c r="AD6" i="4"/>
  <c r="AC6" i="4"/>
  <c r="AB6" i="4"/>
  <c r="AA6" i="4"/>
  <c r="Z6" i="4"/>
  <c r="Y6" i="4"/>
  <c r="X6" i="4"/>
  <c r="W6" i="4"/>
  <c r="V6" i="4"/>
  <c r="U6" i="4"/>
  <c r="T6" i="4"/>
  <c r="Q6" i="4"/>
  <c r="D11" i="4" s="1"/>
  <c r="R5" i="4"/>
  <c r="R6" i="4" s="1"/>
  <c r="D10" i="4" s="1"/>
  <c r="D14" i="4" s="1"/>
  <c r="Q5" i="4"/>
  <c r="P5" i="4"/>
  <c r="P6" i="4" s="1"/>
  <c r="E12" i="4" s="1"/>
  <c r="M5" i="4"/>
  <c r="M6" i="4" s="1"/>
  <c r="B15" i="3"/>
  <c r="F13" i="3"/>
  <c r="F12" i="3"/>
  <c r="E12" i="3"/>
  <c r="F11" i="3"/>
  <c r="D11" i="3"/>
  <c r="F10" i="3"/>
  <c r="A8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F6" i="3"/>
  <c r="AD6" i="3"/>
  <c r="AC6" i="3"/>
  <c r="AB6" i="3"/>
  <c r="AA6" i="3"/>
  <c r="Z6" i="3"/>
  <c r="Y6" i="3"/>
  <c r="X6" i="3"/>
  <c r="W6" i="3"/>
  <c r="V6" i="3"/>
  <c r="U6" i="3"/>
  <c r="T6" i="3"/>
  <c r="M6" i="3"/>
  <c r="N6" i="3" s="1"/>
  <c r="R5" i="3"/>
  <c r="R6" i="3" s="1"/>
  <c r="D10" i="3" s="1"/>
  <c r="D14" i="3" s="1"/>
  <c r="M5" i="3"/>
  <c r="B15" i="2"/>
  <c r="F13" i="2"/>
  <c r="F12" i="2"/>
  <c r="F11" i="2"/>
  <c r="F10" i="2"/>
  <c r="A8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F6" i="2"/>
  <c r="AD6" i="2"/>
  <c r="AC6" i="2"/>
  <c r="AB6" i="2"/>
  <c r="AA6" i="2"/>
  <c r="Z6" i="2"/>
  <c r="Y6" i="2"/>
  <c r="X6" i="2"/>
  <c r="W6" i="2"/>
  <c r="V6" i="2"/>
  <c r="U6" i="2"/>
  <c r="T6" i="2"/>
  <c r="Q6" i="2"/>
  <c r="D11" i="2" s="1"/>
  <c r="R5" i="2"/>
  <c r="R6" i="2" s="1"/>
  <c r="D10" i="2" s="1"/>
  <c r="D14" i="2" s="1"/>
  <c r="Q5" i="2"/>
  <c r="P5" i="2"/>
  <c r="P6" i="2" s="1"/>
  <c r="E12" i="2" s="1"/>
  <c r="M5" i="2"/>
  <c r="M6" i="2" s="1"/>
  <c r="R23" i="1"/>
  <c r="P23" i="1"/>
  <c r="F10" i="1"/>
  <c r="F215" i="1"/>
  <c r="B220" i="1"/>
  <c r="F218" i="1"/>
  <c r="F217" i="1"/>
  <c r="F216" i="1"/>
  <c r="A213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F211" i="1"/>
  <c r="AD211" i="1"/>
  <c r="AC211" i="1"/>
  <c r="AB211" i="1"/>
  <c r="AA211" i="1"/>
  <c r="Z211" i="1"/>
  <c r="Y211" i="1"/>
  <c r="X211" i="1"/>
  <c r="W211" i="1"/>
  <c r="V211" i="1"/>
  <c r="U211" i="1"/>
  <c r="T211" i="1"/>
  <c r="P210" i="1"/>
  <c r="P211" i="1" s="1"/>
  <c r="E217" i="1" s="1"/>
  <c r="M210" i="1"/>
  <c r="M211" i="1" s="1"/>
  <c r="Q195" i="1"/>
  <c r="M194" i="1"/>
  <c r="P194" i="1" s="1"/>
  <c r="M195" i="1"/>
  <c r="P195" i="1" s="1"/>
  <c r="R195" i="1" s="1"/>
  <c r="B205" i="1"/>
  <c r="F203" i="1"/>
  <c r="F202" i="1"/>
  <c r="F201" i="1"/>
  <c r="F200" i="1"/>
  <c r="A198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F196" i="1"/>
  <c r="AD196" i="1"/>
  <c r="AC196" i="1"/>
  <c r="AB196" i="1"/>
  <c r="AA196" i="1"/>
  <c r="Z196" i="1"/>
  <c r="Y196" i="1"/>
  <c r="X196" i="1"/>
  <c r="W196" i="1"/>
  <c r="V196" i="1"/>
  <c r="U196" i="1"/>
  <c r="T196" i="1"/>
  <c r="M193" i="1"/>
  <c r="F181" i="1"/>
  <c r="B186" i="1"/>
  <c r="F184" i="1"/>
  <c r="F183" i="1"/>
  <c r="F182" i="1"/>
  <c r="A179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F177" i="1"/>
  <c r="AD177" i="1"/>
  <c r="AC177" i="1"/>
  <c r="AB177" i="1"/>
  <c r="AA177" i="1"/>
  <c r="Z177" i="1"/>
  <c r="Y177" i="1"/>
  <c r="X177" i="1"/>
  <c r="W177" i="1"/>
  <c r="V177" i="1"/>
  <c r="U177" i="1"/>
  <c r="T177" i="1"/>
  <c r="Q176" i="1"/>
  <c r="P176" i="1"/>
  <c r="Q175" i="1"/>
  <c r="P175" i="1"/>
  <c r="M174" i="1"/>
  <c r="M177" i="1" s="1"/>
  <c r="F164" i="1"/>
  <c r="B169" i="1"/>
  <c r="F167" i="1"/>
  <c r="F166" i="1"/>
  <c r="F165" i="1"/>
  <c r="A162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F160" i="1"/>
  <c r="AD160" i="1"/>
  <c r="AC160" i="1"/>
  <c r="AB160" i="1"/>
  <c r="AA160" i="1"/>
  <c r="Z160" i="1"/>
  <c r="Y160" i="1"/>
  <c r="X160" i="1"/>
  <c r="W160" i="1"/>
  <c r="V160" i="1"/>
  <c r="U160" i="1"/>
  <c r="T160" i="1"/>
  <c r="M159" i="1"/>
  <c r="Q159" i="1" s="1"/>
  <c r="M158" i="1"/>
  <c r="M157" i="1"/>
  <c r="M138" i="1"/>
  <c r="P138" i="1" s="1"/>
  <c r="P143" i="1" s="1"/>
  <c r="M139" i="1"/>
  <c r="Q139" i="1" s="1"/>
  <c r="M140" i="1"/>
  <c r="Q140" i="1" s="1"/>
  <c r="M141" i="1"/>
  <c r="P141" i="1" s="1"/>
  <c r="M142" i="1"/>
  <c r="Q142" i="1" s="1"/>
  <c r="B152" i="1"/>
  <c r="F150" i="1"/>
  <c r="F149" i="1"/>
  <c r="F148" i="1"/>
  <c r="A145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F143" i="1"/>
  <c r="AD143" i="1"/>
  <c r="AC143" i="1"/>
  <c r="AB143" i="1"/>
  <c r="AA143" i="1"/>
  <c r="Z143" i="1"/>
  <c r="Y143" i="1"/>
  <c r="X143" i="1"/>
  <c r="W143" i="1"/>
  <c r="V143" i="1"/>
  <c r="U143" i="1"/>
  <c r="T143" i="1"/>
  <c r="M137" i="1"/>
  <c r="F127" i="1"/>
  <c r="B132" i="1"/>
  <c r="F130" i="1"/>
  <c r="F129" i="1"/>
  <c r="E129" i="1"/>
  <c r="F128" i="1"/>
  <c r="D128" i="1"/>
  <c r="A125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F123" i="1"/>
  <c r="AD123" i="1"/>
  <c r="AC123" i="1"/>
  <c r="AB123" i="1"/>
  <c r="AA123" i="1"/>
  <c r="Z123" i="1"/>
  <c r="Y123" i="1"/>
  <c r="X123" i="1"/>
  <c r="W123" i="1"/>
  <c r="V123" i="1"/>
  <c r="U123" i="1"/>
  <c r="T123" i="1"/>
  <c r="M122" i="1"/>
  <c r="M123" i="1" s="1"/>
  <c r="F112" i="1"/>
  <c r="B117" i="1"/>
  <c r="F115" i="1"/>
  <c r="F114" i="1"/>
  <c r="F113" i="1"/>
  <c r="A110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F108" i="1"/>
  <c r="AD108" i="1"/>
  <c r="AC108" i="1"/>
  <c r="AB108" i="1"/>
  <c r="AA108" i="1"/>
  <c r="Z108" i="1"/>
  <c r="Y108" i="1"/>
  <c r="X108" i="1"/>
  <c r="W108" i="1"/>
  <c r="V108" i="1"/>
  <c r="U108" i="1"/>
  <c r="T108" i="1"/>
  <c r="M107" i="1"/>
  <c r="M108" i="1" s="1"/>
  <c r="F97" i="1"/>
  <c r="B102" i="1"/>
  <c r="F100" i="1"/>
  <c r="F99" i="1"/>
  <c r="F98" i="1"/>
  <c r="A95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F93" i="1"/>
  <c r="AD93" i="1"/>
  <c r="AC93" i="1"/>
  <c r="AB93" i="1"/>
  <c r="AA93" i="1"/>
  <c r="Z93" i="1"/>
  <c r="Y93" i="1"/>
  <c r="X93" i="1"/>
  <c r="W93" i="1"/>
  <c r="V93" i="1"/>
  <c r="U93" i="1"/>
  <c r="T93" i="1"/>
  <c r="M92" i="1"/>
  <c r="M93" i="1" s="1"/>
  <c r="B85" i="1"/>
  <c r="F83" i="1"/>
  <c r="F82" i="1"/>
  <c r="F81" i="1"/>
  <c r="F80" i="1"/>
  <c r="A78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F76" i="1"/>
  <c r="AD76" i="1"/>
  <c r="AC76" i="1"/>
  <c r="AB76" i="1"/>
  <c r="AA76" i="1"/>
  <c r="Z76" i="1"/>
  <c r="Y76" i="1"/>
  <c r="X76" i="1"/>
  <c r="W76" i="1"/>
  <c r="V76" i="1"/>
  <c r="U76" i="1"/>
  <c r="T76" i="1"/>
  <c r="M75" i="1"/>
  <c r="Q75" i="1" s="1"/>
  <c r="Q76" i="1" s="1"/>
  <c r="D81" i="1" s="1"/>
  <c r="F46" i="1"/>
  <c r="F63" i="1"/>
  <c r="B68" i="1"/>
  <c r="F66" i="1"/>
  <c r="F65" i="1"/>
  <c r="F64" i="1"/>
  <c r="A61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F59" i="1"/>
  <c r="AD59" i="1"/>
  <c r="AC59" i="1"/>
  <c r="AB59" i="1"/>
  <c r="AA59" i="1"/>
  <c r="Z59" i="1"/>
  <c r="Y59" i="1"/>
  <c r="X59" i="1"/>
  <c r="W59" i="1"/>
  <c r="V59" i="1"/>
  <c r="U59" i="1"/>
  <c r="T59" i="1"/>
  <c r="M58" i="1"/>
  <c r="Q58" i="1" s="1"/>
  <c r="Q59" i="1" s="1"/>
  <c r="D64" i="1" s="1"/>
  <c r="F27" i="1"/>
  <c r="M41" i="1"/>
  <c r="Q41" i="1" s="1"/>
  <c r="M40" i="1"/>
  <c r="P40" i="1" s="1"/>
  <c r="B51" i="1"/>
  <c r="F49" i="1"/>
  <c r="F48" i="1"/>
  <c r="F47" i="1"/>
  <c r="A44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F42" i="1"/>
  <c r="AD42" i="1"/>
  <c r="AC42" i="1"/>
  <c r="AB42" i="1"/>
  <c r="AA42" i="1"/>
  <c r="Z42" i="1"/>
  <c r="Y42" i="1"/>
  <c r="X42" i="1"/>
  <c r="W42" i="1"/>
  <c r="V42" i="1"/>
  <c r="U42" i="1"/>
  <c r="T42" i="1"/>
  <c r="M39" i="1"/>
  <c r="Q39" i="1" s="1"/>
  <c r="B32" i="1"/>
  <c r="F30" i="1"/>
  <c r="F29" i="1"/>
  <c r="F28" i="1"/>
  <c r="A25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F23" i="1"/>
  <c r="AD23" i="1"/>
  <c r="AC23" i="1"/>
  <c r="AB23" i="1"/>
  <c r="AA23" i="1"/>
  <c r="Z23" i="1"/>
  <c r="Y23" i="1"/>
  <c r="X23" i="1"/>
  <c r="W23" i="1"/>
  <c r="V23" i="1"/>
  <c r="U23" i="1"/>
  <c r="T23" i="1"/>
  <c r="M22" i="1"/>
  <c r="Q22" i="1" s="1"/>
  <c r="Q23" i="1" s="1"/>
  <c r="D28" i="1" s="1"/>
  <c r="B15" i="1"/>
  <c r="F13" i="1"/>
  <c r="F12" i="1"/>
  <c r="F11" i="1"/>
  <c r="A8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F6" i="1"/>
  <c r="AD6" i="1"/>
  <c r="AC6" i="1"/>
  <c r="AB6" i="1"/>
  <c r="AA6" i="1"/>
  <c r="Z6" i="1"/>
  <c r="Y6" i="1"/>
  <c r="X6" i="1"/>
  <c r="W6" i="1"/>
  <c r="V6" i="1"/>
  <c r="U6" i="1"/>
  <c r="T6" i="1"/>
  <c r="M5" i="1"/>
  <c r="M6" i="1" s="1"/>
  <c r="M6" i="17" l="1"/>
  <c r="P5" i="17"/>
  <c r="E15" i="14"/>
  <c r="E16" i="14" s="1"/>
  <c r="N8" i="14"/>
  <c r="E12" i="13"/>
  <c r="E14" i="13" s="1"/>
  <c r="D11" i="13"/>
  <c r="BC5" i="13"/>
  <c r="BC6" i="13" s="1"/>
  <c r="D10" i="13" s="1"/>
  <c r="D14" i="13" s="1"/>
  <c r="N6" i="13"/>
  <c r="D16" i="12"/>
  <c r="E15" i="12"/>
  <c r="N8" i="12"/>
  <c r="Q143" i="1"/>
  <c r="E13" i="11"/>
  <c r="E14" i="11" s="1"/>
  <c r="N6" i="11"/>
  <c r="R5" i="11"/>
  <c r="R6" i="11" s="1"/>
  <c r="D10" i="11" s="1"/>
  <c r="D14" i="11" s="1"/>
  <c r="E13" i="10"/>
  <c r="E14" i="10" s="1"/>
  <c r="N6" i="10"/>
  <c r="R5" i="10"/>
  <c r="R6" i="10" s="1"/>
  <c r="D10" i="10" s="1"/>
  <c r="D14" i="10" s="1"/>
  <c r="M6" i="9"/>
  <c r="P5" i="9"/>
  <c r="E13" i="6"/>
  <c r="E14" i="6" s="1"/>
  <c r="N6" i="6"/>
  <c r="E15" i="5"/>
  <c r="E16" i="5" s="1"/>
  <c r="N8" i="5"/>
  <c r="E13" i="4"/>
  <c r="E14" i="4" s="1"/>
  <c r="N6" i="4"/>
  <c r="E13" i="3"/>
  <c r="E14" i="3" s="1"/>
  <c r="E14" i="2"/>
  <c r="E13" i="2"/>
  <c r="N6" i="2"/>
  <c r="M196" i="1"/>
  <c r="Q194" i="1"/>
  <c r="R194" i="1"/>
  <c r="Q210" i="1"/>
  <c r="Q211" i="1" s="1"/>
  <c r="D216" i="1" s="1"/>
  <c r="E218" i="1"/>
  <c r="E219" i="1" s="1"/>
  <c r="N211" i="1"/>
  <c r="P140" i="1"/>
  <c r="R140" i="1" s="1"/>
  <c r="P193" i="1"/>
  <c r="P139" i="1"/>
  <c r="R139" i="1" s="1"/>
  <c r="R176" i="1"/>
  <c r="Q193" i="1"/>
  <c r="E203" i="1"/>
  <c r="N196" i="1"/>
  <c r="P174" i="1"/>
  <c r="P177" i="1" s="1"/>
  <c r="E183" i="1" s="1"/>
  <c r="Q174" i="1"/>
  <c r="Q177" i="1" s="1"/>
  <c r="D182" i="1" s="1"/>
  <c r="R175" i="1"/>
  <c r="N177" i="1"/>
  <c r="E184" i="1"/>
  <c r="R137" i="1"/>
  <c r="P142" i="1"/>
  <c r="R142" i="1" s="1"/>
  <c r="M143" i="1"/>
  <c r="N143" i="1" s="1"/>
  <c r="Q141" i="1"/>
  <c r="R141" i="1" s="1"/>
  <c r="P158" i="1"/>
  <c r="Q158" i="1"/>
  <c r="M160" i="1"/>
  <c r="E167" i="1" s="1"/>
  <c r="P159" i="1"/>
  <c r="R159" i="1" s="1"/>
  <c r="P157" i="1"/>
  <c r="Q157" i="1"/>
  <c r="Q160" i="1" s="1"/>
  <c r="D165" i="1" s="1"/>
  <c r="E150" i="1"/>
  <c r="Q40" i="1"/>
  <c r="R40" i="1" s="1"/>
  <c r="P39" i="1"/>
  <c r="P41" i="1"/>
  <c r="M42" i="1"/>
  <c r="E130" i="1"/>
  <c r="E131" i="1" s="1"/>
  <c r="N123" i="1"/>
  <c r="R122" i="1"/>
  <c r="R123" i="1" s="1"/>
  <c r="D127" i="1" s="1"/>
  <c r="D131" i="1" s="1"/>
  <c r="E114" i="1"/>
  <c r="D113" i="1"/>
  <c r="R107" i="1"/>
  <c r="R108" i="1" s="1"/>
  <c r="D112" i="1" s="1"/>
  <c r="E115" i="1"/>
  <c r="N108" i="1"/>
  <c r="P92" i="1"/>
  <c r="P93" i="1" s="1"/>
  <c r="E99" i="1" s="1"/>
  <c r="Q92" i="1"/>
  <c r="Q93" i="1" s="1"/>
  <c r="D98" i="1" s="1"/>
  <c r="E100" i="1"/>
  <c r="N93" i="1"/>
  <c r="M76" i="1"/>
  <c r="P75" i="1"/>
  <c r="M59" i="1"/>
  <c r="P58" i="1"/>
  <c r="Q5" i="1"/>
  <c r="Q6" i="1" s="1"/>
  <c r="D11" i="1" s="1"/>
  <c r="P5" i="1"/>
  <c r="P6" i="1" s="1"/>
  <c r="E12" i="1" s="1"/>
  <c r="P22" i="1"/>
  <c r="M23" i="1"/>
  <c r="E13" i="1"/>
  <c r="N6" i="1"/>
  <c r="P6" i="17" l="1"/>
  <c r="E12" i="17" s="1"/>
  <c r="AE5" i="17"/>
  <c r="AE6" i="17" s="1"/>
  <c r="D10" i="17" s="1"/>
  <c r="D14" i="17" s="1"/>
  <c r="E13" i="17"/>
  <c r="N6" i="17"/>
  <c r="P6" i="9"/>
  <c r="E12" i="9" s="1"/>
  <c r="R5" i="9"/>
  <c r="R6" i="9" s="1"/>
  <c r="D10" i="9" s="1"/>
  <c r="D14" i="9" s="1"/>
  <c r="E13" i="9"/>
  <c r="N6" i="9"/>
  <c r="P196" i="1"/>
  <c r="E202" i="1" s="1"/>
  <c r="E204" i="1" s="1"/>
  <c r="Q196" i="1"/>
  <c r="D201" i="1" s="1"/>
  <c r="R210" i="1"/>
  <c r="R211" i="1" s="1"/>
  <c r="D215" i="1" s="1"/>
  <c r="D219" i="1" s="1"/>
  <c r="R193" i="1"/>
  <c r="E185" i="1"/>
  <c r="D148" i="1"/>
  <c r="Q42" i="1"/>
  <c r="D47" i="1" s="1"/>
  <c r="R138" i="1"/>
  <c r="R143" i="1" s="1"/>
  <c r="D147" i="1" s="1"/>
  <c r="E116" i="1"/>
  <c r="R158" i="1"/>
  <c r="R174" i="1"/>
  <c r="R177" i="1" s="1"/>
  <c r="D181" i="1" s="1"/>
  <c r="D185" i="1" s="1"/>
  <c r="E149" i="1"/>
  <c r="E151" i="1" s="1"/>
  <c r="P160" i="1"/>
  <c r="E166" i="1" s="1"/>
  <c r="N160" i="1"/>
  <c r="R157" i="1"/>
  <c r="R160" i="1" s="1"/>
  <c r="D164" i="1" s="1"/>
  <c r="D168" i="1" s="1"/>
  <c r="E168" i="1"/>
  <c r="D116" i="1"/>
  <c r="P42" i="1"/>
  <c r="E48" i="1" s="1"/>
  <c r="E101" i="1"/>
  <c r="R92" i="1"/>
  <c r="R93" i="1" s="1"/>
  <c r="D97" i="1" s="1"/>
  <c r="D101" i="1" s="1"/>
  <c r="P76" i="1"/>
  <c r="E82" i="1" s="1"/>
  <c r="R75" i="1"/>
  <c r="R76" i="1" s="1"/>
  <c r="D80" i="1" s="1"/>
  <c r="D84" i="1" s="1"/>
  <c r="E83" i="1"/>
  <c r="N76" i="1"/>
  <c r="P59" i="1"/>
  <c r="E65" i="1" s="1"/>
  <c r="R58" i="1"/>
  <c r="R59" i="1" s="1"/>
  <c r="D63" i="1" s="1"/>
  <c r="D67" i="1" s="1"/>
  <c r="E66" i="1"/>
  <c r="N59" i="1"/>
  <c r="R41" i="1"/>
  <c r="E14" i="1"/>
  <c r="R5" i="1"/>
  <c r="R6" i="1" s="1"/>
  <c r="D10" i="1" s="1"/>
  <c r="D14" i="1" s="1"/>
  <c r="E49" i="1"/>
  <c r="N42" i="1"/>
  <c r="R39" i="1"/>
  <c r="E30" i="1"/>
  <c r="N23" i="1"/>
  <c r="E29" i="1"/>
  <c r="R22" i="1"/>
  <c r="D27" i="1" s="1"/>
  <c r="D31" i="1" s="1"/>
  <c r="E14" i="17" l="1"/>
  <c r="E14" i="9"/>
  <c r="R196" i="1"/>
  <c r="D200" i="1" s="1"/>
  <c r="D204" i="1" s="1"/>
  <c r="D151" i="1"/>
  <c r="R42" i="1"/>
  <c r="D46" i="1" s="1"/>
  <c r="D50" i="1" s="1"/>
  <c r="E84" i="1"/>
  <c r="E67" i="1"/>
  <c r="E31" i="1"/>
  <c r="E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D8FD8A5-04C4-441E-AA06-22DD7574E5D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29B8AE6-A701-41D9-A42A-87DC6AA0A55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20" authorId="0" shapeId="0" xr:uid="{E1A2AA0F-5B9C-44F1-8E0D-8D6A89CF1A5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20" authorId="0" shapeId="0" xr:uid="{E5401426-CD37-438E-8EBF-3F0E130407C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37" authorId="0" shapeId="0" xr:uid="{9CB0BA87-9F7A-4001-8F67-8E22069CBC2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7" authorId="0" shapeId="0" xr:uid="{2A2C66DF-C04D-4EF9-9F20-A3AE9B18D4E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56" authorId="0" shapeId="0" xr:uid="{DB7AF0E8-51BE-4D77-AC85-6CEEF2F6264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56" authorId="0" shapeId="0" xr:uid="{9C39EC2E-D13B-4B8B-B7D6-EAE08ADD771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73" authorId="0" shapeId="0" xr:uid="{AB245B50-54FE-49A7-9ECC-6BE6E4842CB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73" authorId="0" shapeId="0" xr:uid="{244FED2A-FE1D-474C-9671-6069A89E907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90" authorId="0" shapeId="0" xr:uid="{2A7FDEB6-3702-44EA-8D79-EDF61C4F90C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90" authorId="0" shapeId="0" xr:uid="{6D36B470-8515-4FF3-8802-63A78F9540A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05" authorId="0" shapeId="0" xr:uid="{D36F246B-16A0-41C5-AD88-7BFDA530B08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05" authorId="0" shapeId="0" xr:uid="{632FB485-B608-448E-80BA-8BD04B8BA40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20" authorId="0" shapeId="0" xr:uid="{DC0741A5-6E65-4251-8306-9793C5E6A11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20" authorId="0" shapeId="0" xr:uid="{5F63C053-F923-4E1C-BE83-7391FB17CF7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35" authorId="0" shapeId="0" xr:uid="{4ED0E91E-6136-47A8-872C-26C00A17E6C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35" authorId="0" shapeId="0" xr:uid="{E446CA45-C2EA-41AB-ABAD-CCEE8BF9522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55" authorId="0" shapeId="0" xr:uid="{37D240FB-17E1-46CD-8572-EA009F673D1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55" authorId="0" shapeId="0" xr:uid="{36C806E6-D0B1-4F40-91E8-7F3ADB0DF8C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72" authorId="0" shapeId="0" xr:uid="{5BD8775B-573A-4763-8249-822483E1E22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72" authorId="0" shapeId="0" xr:uid="{C71E2F54-6E61-44BE-BFD5-983D474885C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191" authorId="0" shapeId="0" xr:uid="{87C8DB89-1779-4C18-A9D8-1E7D683CB6B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191" authorId="0" shapeId="0" xr:uid="{3965A916-0620-498C-A3CB-44839B2B14F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  <comment ref="BP208" authorId="0" shapeId="0" xr:uid="{F8826B6C-7BCA-42A3-8B99-887A2244D70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208" authorId="0" shapeId="0" xr:uid="{1C0E0D5C-81F1-47CE-9B04-1DE77367A29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1DF0635-1172-443A-9C0A-65493C17EE6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AD49CBF-A1F9-4CD5-8DCA-DCC104CF302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2276FEB-A122-43E4-8DC0-FF72721A9B8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4CE9A41-7C0B-4D9C-8962-57E74AD5E3E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57FA8625-AAAA-47EF-A2BC-CF94D090B47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D4666C2-F7BC-43D1-BC0D-238E45EA25A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E814BD2-700D-4BE7-BEF8-7094870076A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3F18D17-653B-47FE-9323-C8A16E8E528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7F38A8C-B6E6-4272-A80E-7EEE5311319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9C1AFDF-2C84-47C4-9A57-BDF2C718850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07E5C9B-2544-4330-AE96-EAFE8D4A2A2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8669DED-7D82-4D19-B300-AD2D6EA3A33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DD99FBC-A23E-4465-B2D0-1AABB9857A0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FC4ACA6-50FA-4C19-B055-653778C92E1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74FA578-DBBC-4704-90DF-C0DBD7471F1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56BBE31-0A0B-43FC-871F-F3D2A57CB3A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35A111A-A5BE-418B-9FF7-10771490CF4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2CE5C8FC-748C-43EA-A7FA-0FBBFC063E9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65428710-EC66-40BC-927D-E69AB3B2DF7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0FF7F2D-B4AD-481B-9B28-E629216A724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9BE63FA-E52A-4255-99C4-DD20F31BB46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6275BF8A-F4CF-46CC-97EC-4F9C07B8145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7084C6B-974D-4B19-BBD5-52D02AFAC1E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B86E613-69EA-4F2E-BF09-7A85B2AF788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sharedStrings.xml><?xml version="1.0" encoding="utf-8"?>
<sst xmlns="http://schemas.openxmlformats.org/spreadsheetml/2006/main" count="3469" uniqueCount="201">
  <si>
    <t>Sotogrande Hotel and Resorts, Inc.</t>
  </si>
  <si>
    <t>NOTE: If Goods, withhold 1%, if services withhold 2%</t>
  </si>
  <si>
    <t>Pls indicate RR number</t>
  </si>
  <si>
    <t>DATE</t>
  </si>
  <si>
    <t>CPO Number</t>
  </si>
  <si>
    <t>PCV Number</t>
  </si>
  <si>
    <t>PAID OUT BY</t>
  </si>
  <si>
    <t>PAYEE</t>
  </si>
  <si>
    <t>ADDRESS</t>
  </si>
  <si>
    <t>TIN</t>
  </si>
  <si>
    <t>POST REFERENCE</t>
  </si>
  <si>
    <t>RR NUMBER</t>
  </si>
  <si>
    <t>PARTICULARS</t>
  </si>
  <si>
    <t>QTY</t>
  </si>
  <si>
    <t>UNIT PRICE</t>
  </si>
  <si>
    <t>TOTAL COST</t>
  </si>
  <si>
    <t>TOTAL CPO</t>
  </si>
  <si>
    <t>NV / V</t>
  </si>
  <si>
    <t>A/P W/HOLDING TAX</t>
  </si>
  <si>
    <t>A/R INPUT TAX</t>
  </si>
  <si>
    <t>INVENTORY</t>
  </si>
  <si>
    <t>OPERATING EQUIPMENT</t>
  </si>
  <si>
    <t>FURNITURE AND FIXTURES</t>
  </si>
  <si>
    <t>REPAIR &amp; MAINTENANCE</t>
  </si>
  <si>
    <t>OTHER EXPENSES</t>
  </si>
  <si>
    <t>COGS</t>
  </si>
  <si>
    <t>BANQUET EXPENSE</t>
  </si>
  <si>
    <t>LAUNDRY EXPENSE</t>
  </si>
  <si>
    <t>EMPLOYEE'S MEAL</t>
  </si>
  <si>
    <t>MEDICAL EXPENSES</t>
  </si>
  <si>
    <t>SALARIES DIRECT - EMPLOYEES</t>
  </si>
  <si>
    <t>SALARIES &amp; WAGES</t>
  </si>
  <si>
    <t>ON-CALL</t>
  </si>
  <si>
    <t xml:space="preserve">ADVANCES </t>
  </si>
  <si>
    <t>DÉCOR</t>
  </si>
  <si>
    <t>TRANSPO EXPENSE</t>
  </si>
  <si>
    <t>EMPLOYEE TRANSPORATION</t>
  </si>
  <si>
    <t>ADVERTISING EXPENSE</t>
  </si>
  <si>
    <t>SALES &amp; MARKETING EXPENSE</t>
  </si>
  <si>
    <t>POSTAGE, TELEPAX &amp; TELEPHONE</t>
  </si>
  <si>
    <t>EMPLOYEE'S UNIFORM</t>
  </si>
  <si>
    <t>Employee's Benefit</t>
  </si>
  <si>
    <t>BANK SERVICE CHARGE</t>
  </si>
  <si>
    <t>TAXES AND LICENSES</t>
  </si>
  <si>
    <t>COMMUNICATION - CELLPHONE</t>
  </si>
  <si>
    <t>NOTARIAL FEE</t>
  </si>
  <si>
    <t>SSS CONTRIBUTION</t>
  </si>
  <si>
    <t>HDMF CONTRIBUTION</t>
  </si>
  <si>
    <t>PHIC CONTRIBUTION</t>
  </si>
  <si>
    <t>Loan Payable</t>
  </si>
  <si>
    <t>A/P</t>
  </si>
  <si>
    <t>TRADESHOW</t>
  </si>
  <si>
    <t>REALTY TAX</t>
  </si>
  <si>
    <t>DUE FROM AFFILIATED COMPANIES</t>
  </si>
  <si>
    <t xml:space="preserve">A/R </t>
  </si>
  <si>
    <t>MISCELLANEOUS</t>
  </si>
  <si>
    <t>INSURANCE -PREMIUMS</t>
  </si>
  <si>
    <t>TOTAL</t>
  </si>
  <si>
    <t>Food</t>
  </si>
  <si>
    <t>Beverages</t>
  </si>
  <si>
    <t>Guest Amenities Housekeeping</t>
  </si>
  <si>
    <t>Guest Supplies Housekeeping</t>
  </si>
  <si>
    <t>Cleaning</t>
  </si>
  <si>
    <t>Paper</t>
  </si>
  <si>
    <t>P&amp;S</t>
  </si>
  <si>
    <t>Kitchen fuel</t>
  </si>
  <si>
    <t xml:space="preserve">Engineering </t>
  </si>
  <si>
    <t>Land</t>
  </si>
  <si>
    <t>Bldg</t>
  </si>
  <si>
    <t>PPE</t>
  </si>
  <si>
    <t>A&amp;G</t>
  </si>
  <si>
    <t>ROOM</t>
  </si>
  <si>
    <t>F&amp;B</t>
  </si>
  <si>
    <t xml:space="preserve">Rooms </t>
  </si>
  <si>
    <t>Office Equip - Computer</t>
  </si>
  <si>
    <t>Furniture &amp; Fixtures</t>
  </si>
  <si>
    <t>Transpo / Vehicle</t>
  </si>
  <si>
    <t>Airconditioning &amp; Refrigeration</t>
  </si>
  <si>
    <t>Floor and Wall Covering</t>
  </si>
  <si>
    <t>Kitchen Bar &amp; Equipment</t>
  </si>
  <si>
    <t>POMEC</t>
  </si>
  <si>
    <t>Building</t>
  </si>
  <si>
    <t>Room</t>
  </si>
  <si>
    <t>OOD</t>
  </si>
  <si>
    <t xml:space="preserve">A&amp;G </t>
  </si>
  <si>
    <t>A&amp;G - LOAD</t>
  </si>
  <si>
    <t>MUSIC &amp; ENTERTAINMENT</t>
  </si>
  <si>
    <t xml:space="preserve">RENTAL </t>
  </si>
  <si>
    <t>ROOMS</t>
  </si>
  <si>
    <t>STAFF MEAL</t>
  </si>
  <si>
    <t>PURCHASING TRIPS</t>
  </si>
  <si>
    <t>EMPLOYEES MEAL</t>
  </si>
  <si>
    <t>SALES &amp; MARKETING</t>
  </si>
  <si>
    <t xml:space="preserve">EXECUTIVE </t>
  </si>
  <si>
    <t>F.O</t>
  </si>
  <si>
    <t>F&amp;B SERVICE</t>
  </si>
  <si>
    <t>EMPLOYEES</t>
  </si>
  <si>
    <t>FUEL &amp; OIL</t>
  </si>
  <si>
    <t>PARKING FEE / FARE</t>
  </si>
  <si>
    <t>SSS</t>
  </si>
  <si>
    <t>CUSTOMER DEPOSIT</t>
  </si>
  <si>
    <t>AQUAMIRA</t>
  </si>
  <si>
    <t>SOTO DAVAO</t>
  </si>
  <si>
    <t>SOTO ILOILO</t>
  </si>
  <si>
    <t>CLUB MOROCCO</t>
  </si>
  <si>
    <t>STRADELLA</t>
  </si>
  <si>
    <t>SANTORINI</t>
  </si>
  <si>
    <t>LA BREZA</t>
  </si>
  <si>
    <t>VISTA MAR</t>
  </si>
  <si>
    <t>LA MIRADA</t>
  </si>
  <si>
    <t>ARTERRA</t>
  </si>
  <si>
    <t>TRADE</t>
  </si>
  <si>
    <t>MEDICINES</t>
  </si>
  <si>
    <t>19011</t>
  </si>
  <si>
    <t>KEITH YBANEZ</t>
  </si>
  <si>
    <t>SOONG WET MARKET</t>
  </si>
  <si>
    <t>5261</t>
  </si>
  <si>
    <t>EGG</t>
  </si>
  <si>
    <t>NV</t>
  </si>
  <si>
    <t>Dr</t>
  </si>
  <si>
    <t>Cr</t>
  </si>
  <si>
    <t>Description</t>
  </si>
  <si>
    <t>INVENTORY FOOD</t>
  </si>
  <si>
    <t>INPUT TAX</t>
  </si>
  <si>
    <t>EWT</t>
  </si>
  <si>
    <t>HOUSE FUND</t>
  </si>
  <si>
    <t>Memo:</t>
  </si>
  <si>
    <t>19029</t>
  </si>
  <si>
    <t>RECHIE CAPUA</t>
  </si>
  <si>
    <t>CUBE ICE CORPORATION</t>
  </si>
  <si>
    <t>SOONG CENTER MACTAN LAPU-LAPU CITY</t>
  </si>
  <si>
    <t>404-875-00002</t>
  </si>
  <si>
    <t>5277</t>
  </si>
  <si>
    <t>TUBE ICE</t>
  </si>
  <si>
    <t>V</t>
  </si>
  <si>
    <t>19031</t>
  </si>
  <si>
    <t>ANTONETTE PANGGO</t>
  </si>
  <si>
    <t>INTERNATIONAL PHARMACEUTICALS</t>
  </si>
  <si>
    <t>000-309-701-00000</t>
  </si>
  <si>
    <t>5278</t>
  </si>
  <si>
    <t>SV. PALM OIL - 17KG</t>
  </si>
  <si>
    <t>METRO GAISANO LG-GARDEN MACTAN</t>
  </si>
  <si>
    <t xml:space="preserve">M.L QUEZON HIGHWAY MACTAN </t>
  </si>
  <si>
    <t>226-527-915-057</t>
  </si>
  <si>
    <t>5305</t>
  </si>
  <si>
    <t>UFC BANANA CATSUP</t>
  </si>
  <si>
    <t>STAR ANISE</t>
  </si>
  <si>
    <t>JOLLY SALTED BLACK BEANS</t>
  </si>
  <si>
    <t>19035</t>
  </si>
  <si>
    <t>19036</t>
  </si>
  <si>
    <t>KIMBERLY DEGAMO</t>
  </si>
  <si>
    <t>404-153-875-00002</t>
  </si>
  <si>
    <t>5304</t>
  </si>
  <si>
    <t>18999</t>
  </si>
  <si>
    <t>MAURICE MANAGO</t>
  </si>
  <si>
    <t xml:space="preserve">SAVEMORE MARIBAGO </t>
  </si>
  <si>
    <t>MARIBAGO, LAPU-LAPU CITY</t>
  </si>
  <si>
    <t>207-961-175-00078</t>
  </si>
  <si>
    <t>BAGOONG</t>
  </si>
  <si>
    <t>LITA STORE</t>
  </si>
  <si>
    <t>BUAYA LAPU-LAPU CITY</t>
  </si>
  <si>
    <t>5251</t>
  </si>
  <si>
    <t>POTATO</t>
  </si>
  <si>
    <t>JIGA FARMS WHOLESALE/RETAIL</t>
  </si>
  <si>
    <t>AIRPORT ROAD, BRGY. MACTAN, LAPU-LAPU CITY</t>
  </si>
  <si>
    <t>5250</t>
  </si>
  <si>
    <t>BELL PEPPER</t>
  </si>
  <si>
    <t>SUPER METRO MANDAUE</t>
  </si>
  <si>
    <t>ESTANCIA IBABAO MANDAUE</t>
  </si>
  <si>
    <t>226-527-915-015</t>
  </si>
  <si>
    <t>5248</t>
  </si>
  <si>
    <t>PORK FRENCHED BONE</t>
  </si>
  <si>
    <t>SEASAME OIL</t>
  </si>
  <si>
    <t>CORNSTARCH</t>
  </si>
  <si>
    <t>COCOMAMA FRESH GATA</t>
  </si>
  <si>
    <t>PANCIT CANTON</t>
  </si>
  <si>
    <t>VERMICELLI</t>
  </si>
  <si>
    <t>MADILOU'S MARKETING</t>
  </si>
  <si>
    <t>MACTAN BREEZE CENTER ML QUEZON MACTAN</t>
  </si>
  <si>
    <t>207-480-867-00002</t>
  </si>
  <si>
    <t>5247</t>
  </si>
  <si>
    <t>ALL PURPOSE FLOUR</t>
  </si>
  <si>
    <t>CAKE FLOUR</t>
  </si>
  <si>
    <t>BAKING POWDER</t>
  </si>
  <si>
    <t>MEALS</t>
  </si>
  <si>
    <t>19000</t>
  </si>
  <si>
    <t>1ROTARY TRADING CORP.</t>
  </si>
  <si>
    <t>IBABAO ESTANCIA MANDAUE</t>
  </si>
  <si>
    <t>006-864-709-00017</t>
  </si>
  <si>
    <t>50253</t>
  </si>
  <si>
    <t>COPPER TB NSOFT DRAWN</t>
  </si>
  <si>
    <t>N5LTN TP WHITE</t>
  </si>
  <si>
    <t>WILCON DEPOT, INC.</t>
  </si>
  <si>
    <t>U.N AVE., BRGY. UMAPAD MANDAUE</t>
  </si>
  <si>
    <t>009-192-878-023</t>
  </si>
  <si>
    <t>50254</t>
  </si>
  <si>
    <t>3M TEMFLEX</t>
  </si>
  <si>
    <t>CEBU CUBE ICE CORPORATION</t>
  </si>
  <si>
    <t>X`X`</t>
  </si>
  <si>
    <t>EMPLOYEES MEAL- PURCHASING TRIP</t>
  </si>
  <si>
    <t>OPERATING EQUIPMENT-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</si>
</sst>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_(* #,##0.00_);_(* \(#,##0.00\);_(* &quot;-&quot;??_);_(@_)"/>
    <numFmt numFmtId="166" formatCode="[$-3409]d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Arial"/>
      <family val="2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17365D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0D1"/>
        <bgColor indexed="64"/>
      </patternFill>
    </fill>
    <fill>
      <patternFill patternType="solid">
        <fgColor rgb="FFC1BAA1"/>
        <bgColor rgb="FFFFFF00"/>
      </patternFill>
    </fill>
    <fill>
      <patternFill patternType="solid">
        <fgColor rgb="FFC1BAA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9D84"/>
        <bgColor indexed="64"/>
      </patternFill>
    </fill>
    <fill>
      <patternFill patternType="solid">
        <fgColor theme="1" tint="4.9989318521683403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231">
    <xf numFmtId="0" fontId="0" fillId="0" borderId="0" xfId="0"/>
    <xf numFmtId="164" fontId="2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49" fontId="4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165" fontId="2" fillId="0" borderId="0" xfId="4" applyFont="1" applyAlignment="1">
      <alignment horizontal="left" vertical="center"/>
    </xf>
    <xf numFmtId="49" fontId="3" fillId="0" borderId="0" xfId="3" applyNumberFormat="1" applyFont="1" applyAlignment="1">
      <alignment horizontal="center" vertical="center"/>
    </xf>
    <xf numFmtId="49" fontId="3" fillId="0" borderId="0" xfId="4" applyNumberFormat="1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2" fontId="2" fillId="0" borderId="0" xfId="3" applyNumberFormat="1" applyFont="1" applyAlignment="1">
      <alignment horizontal="center" vertical="center"/>
    </xf>
    <xf numFmtId="165" fontId="2" fillId="0" borderId="0" xfId="5" applyFont="1" applyAlignment="1">
      <alignment horizontal="right" vertical="center"/>
    </xf>
    <xf numFmtId="43" fontId="6" fillId="0" borderId="0" xfId="1" applyFont="1" applyAlignment="1">
      <alignment vertical="center"/>
    </xf>
    <xf numFmtId="165" fontId="6" fillId="0" borderId="0" xfId="4" applyFont="1" applyAlignment="1">
      <alignment vertical="center"/>
    </xf>
    <xf numFmtId="165" fontId="6" fillId="0" borderId="0" xfId="4" applyFont="1" applyAlignment="1">
      <alignment horizontal="center" vertical="center"/>
    </xf>
    <xf numFmtId="165" fontId="2" fillId="0" borderId="0" xfId="4" applyFont="1" applyAlignment="1">
      <alignment vertical="center"/>
    </xf>
    <xf numFmtId="165" fontId="2" fillId="0" borderId="0" xfId="5" applyFont="1" applyAlignment="1">
      <alignment horizontal="center" vertical="center"/>
    </xf>
    <xf numFmtId="165" fontId="2" fillId="0" borderId="0" xfId="5" applyFont="1" applyAlignment="1">
      <alignment vertical="center"/>
    </xf>
    <xf numFmtId="166" fontId="2" fillId="0" borderId="0" xfId="3" applyNumberFormat="1" applyFont="1" applyAlignment="1">
      <alignment horizontal="center" vertical="center"/>
    </xf>
    <xf numFmtId="49" fontId="3" fillId="0" borderId="0" xfId="3" applyNumberFormat="1" applyFont="1" applyAlignment="1">
      <alignment horizontal="left" vertical="center"/>
    </xf>
    <xf numFmtId="49" fontId="4" fillId="0" borderId="0" xfId="3" applyNumberFormat="1" applyFont="1" applyAlignment="1">
      <alignment horizontal="center" vertical="center"/>
    </xf>
    <xf numFmtId="166" fontId="2" fillId="0" borderId="0" xfId="3" applyNumberFormat="1" applyFont="1" applyAlignment="1">
      <alignment horizontal="left" vertical="center"/>
    </xf>
    <xf numFmtId="43" fontId="2" fillId="0" borderId="0" xfId="3" applyNumberFormat="1" applyFont="1" applyAlignment="1">
      <alignment horizontal="left" vertical="center"/>
    </xf>
    <xf numFmtId="49" fontId="2" fillId="0" borderId="0" xfId="4" applyNumberFormat="1" applyFont="1" applyAlignment="1">
      <alignment horizontal="center" vertical="center"/>
    </xf>
    <xf numFmtId="166" fontId="7" fillId="2" borderId="1" xfId="6" applyNumberFormat="1" applyFont="1" applyFill="1" applyBorder="1" applyAlignment="1">
      <alignment horizontal="center" vertical="center" wrapText="1"/>
    </xf>
    <xf numFmtId="49" fontId="3" fillId="2" borderId="2" xfId="6" applyNumberFormat="1" applyFont="1" applyFill="1" applyBorder="1" applyAlignment="1">
      <alignment horizontal="center" vertical="center" wrapText="1"/>
    </xf>
    <xf numFmtId="49" fontId="4" fillId="2" borderId="2" xfId="6" applyNumberFormat="1" applyFont="1" applyFill="1" applyBorder="1" applyAlignment="1">
      <alignment horizontal="center" vertical="center" wrapText="1"/>
    </xf>
    <xf numFmtId="166" fontId="7" fillId="2" borderId="2" xfId="6" applyNumberFormat="1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vertical="center" wrapText="1"/>
    </xf>
    <xf numFmtId="165" fontId="7" fillId="2" borderId="2" xfId="6" applyNumberFormat="1" applyFont="1" applyFill="1" applyBorder="1" applyAlignment="1">
      <alignment horizontal="center" vertical="center" wrapText="1"/>
    </xf>
    <xf numFmtId="49" fontId="7" fillId="2" borderId="2" xfId="6" applyNumberFormat="1" applyFont="1" applyFill="1" applyBorder="1" applyAlignment="1">
      <alignment horizontal="center" vertical="center" wrapText="1"/>
    </xf>
    <xf numFmtId="0" fontId="8" fillId="2" borderId="2" xfId="6" applyFont="1" applyFill="1" applyBorder="1" applyAlignment="1">
      <alignment vertical="center" wrapText="1"/>
    </xf>
    <xf numFmtId="2" fontId="7" fillId="2" borderId="2" xfId="6" applyNumberFormat="1" applyFont="1" applyFill="1" applyBorder="1" applyAlignment="1">
      <alignment horizontal="center" vertical="center" wrapText="1"/>
    </xf>
    <xf numFmtId="43" fontId="7" fillId="2" borderId="2" xfId="7" applyNumberFormat="1" applyFont="1" applyFill="1" applyBorder="1" applyAlignment="1">
      <alignment horizontal="center" vertical="center" wrapText="1"/>
    </xf>
    <xf numFmtId="43" fontId="9" fillId="2" borderId="2" xfId="1" applyFont="1" applyFill="1" applyBorder="1" applyAlignment="1">
      <alignment horizontal="center" vertical="center" wrapText="1"/>
    </xf>
    <xf numFmtId="43" fontId="9" fillId="2" borderId="2" xfId="7" applyNumberFormat="1" applyFont="1" applyFill="1" applyBorder="1" applyAlignment="1">
      <alignment horizontal="center" vertical="center" wrapText="1"/>
    </xf>
    <xf numFmtId="43" fontId="10" fillId="2" borderId="2" xfId="7" applyNumberFormat="1" applyFont="1" applyFill="1" applyBorder="1" applyAlignment="1">
      <alignment horizontal="center" vertical="center" wrapText="1"/>
    </xf>
    <xf numFmtId="43" fontId="2" fillId="2" borderId="3" xfId="7" applyNumberFormat="1" applyFont="1" applyFill="1" applyBorder="1" applyAlignment="1">
      <alignment horizontal="center" vertical="center" wrapText="1"/>
    </xf>
    <xf numFmtId="165" fontId="7" fillId="3" borderId="4" xfId="6" applyNumberFormat="1" applyFont="1" applyFill="1" applyBorder="1" applyAlignment="1">
      <alignment horizontal="center" vertical="center"/>
    </xf>
    <xf numFmtId="165" fontId="7" fillId="3" borderId="5" xfId="6" applyNumberFormat="1" applyFont="1" applyFill="1" applyBorder="1" applyAlignment="1">
      <alignment horizontal="center" vertical="center"/>
    </xf>
    <xf numFmtId="165" fontId="7" fillId="3" borderId="6" xfId="6" applyNumberFormat="1" applyFont="1" applyFill="1" applyBorder="1" applyAlignment="1">
      <alignment horizontal="center" vertical="center"/>
    </xf>
    <xf numFmtId="165" fontId="8" fillId="4" borderId="7" xfId="4" applyFont="1" applyFill="1" applyBorder="1" applyAlignment="1">
      <alignment horizontal="center"/>
    </xf>
    <xf numFmtId="165" fontId="8" fillId="4" borderId="8" xfId="4" applyFont="1" applyFill="1" applyBorder="1" applyAlignment="1">
      <alignment horizontal="center"/>
    </xf>
    <xf numFmtId="165" fontId="8" fillId="4" borderId="9" xfId="4" applyFont="1" applyFill="1" applyBorder="1" applyAlignment="1">
      <alignment horizontal="center"/>
    </xf>
    <xf numFmtId="165" fontId="8" fillId="4" borderId="10" xfId="4" applyFont="1" applyFill="1" applyBorder="1" applyAlignment="1">
      <alignment horizontal="center" wrapText="1"/>
    </xf>
    <xf numFmtId="0" fontId="7" fillId="4" borderId="11" xfId="6" applyFont="1" applyFill="1" applyBorder="1" applyAlignment="1">
      <alignment horizontal="center" vertical="center" wrapText="1"/>
    </xf>
    <xf numFmtId="0" fontId="7" fillId="4" borderId="5" xfId="6" applyFont="1" applyFill="1" applyBorder="1" applyAlignment="1">
      <alignment horizontal="center" vertical="center" wrapText="1"/>
    </xf>
    <xf numFmtId="0" fontId="7" fillId="4" borderId="6" xfId="6" applyFont="1" applyFill="1" applyBorder="1" applyAlignment="1">
      <alignment horizontal="center" vertical="center" wrapText="1"/>
    </xf>
    <xf numFmtId="165" fontId="7" fillId="4" borderId="11" xfId="6" applyNumberFormat="1" applyFont="1" applyFill="1" applyBorder="1" applyAlignment="1">
      <alignment horizontal="center" vertical="center"/>
    </xf>
    <xf numFmtId="165" fontId="7" fillId="4" borderId="5" xfId="6" applyNumberFormat="1" applyFont="1" applyFill="1" applyBorder="1" applyAlignment="1">
      <alignment horizontal="center" vertical="center"/>
    </xf>
    <xf numFmtId="165" fontId="7" fillId="4" borderId="6" xfId="6" applyNumberFormat="1" applyFont="1" applyFill="1" applyBorder="1" applyAlignment="1">
      <alignment horizontal="center" vertical="center"/>
    </xf>
    <xf numFmtId="165" fontId="7" fillId="5" borderId="12" xfId="6" applyNumberFormat="1" applyFont="1" applyFill="1" applyBorder="1" applyAlignment="1">
      <alignment horizontal="center" vertical="center"/>
    </xf>
    <xf numFmtId="165" fontId="7" fillId="4" borderId="7" xfId="6" applyNumberFormat="1" applyFont="1" applyFill="1" applyBorder="1" applyAlignment="1">
      <alignment horizontal="center" vertical="center"/>
    </xf>
    <xf numFmtId="165" fontId="7" fillId="4" borderId="9" xfId="6" applyNumberFormat="1" applyFont="1" applyFill="1" applyBorder="1" applyAlignment="1">
      <alignment horizontal="center" vertical="center"/>
    </xf>
    <xf numFmtId="165" fontId="7" fillId="6" borderId="7" xfId="6" applyNumberFormat="1" applyFont="1" applyFill="1" applyBorder="1" applyAlignment="1">
      <alignment horizontal="center" vertical="center" wrapText="1"/>
    </xf>
    <xf numFmtId="165" fontId="7" fillId="6" borderId="9" xfId="6" applyNumberFormat="1" applyFont="1" applyFill="1" applyBorder="1" applyAlignment="1">
      <alignment horizontal="center" vertical="center" wrapText="1"/>
    </xf>
    <xf numFmtId="165" fontId="7" fillId="6" borderId="13" xfId="6" applyNumberFormat="1" applyFont="1" applyFill="1" applyBorder="1" applyAlignment="1">
      <alignment horizontal="center" vertical="center" wrapText="1"/>
    </xf>
    <xf numFmtId="0" fontId="7" fillId="4" borderId="2" xfId="6" applyFont="1" applyFill="1" applyBorder="1" applyAlignment="1">
      <alignment horizontal="center" vertical="center" wrapText="1"/>
    </xf>
    <xf numFmtId="0" fontId="7" fillId="4" borderId="7" xfId="6" applyFont="1" applyFill="1" applyBorder="1" applyAlignment="1">
      <alignment horizontal="center" vertical="center" wrapText="1"/>
    </xf>
    <xf numFmtId="0" fontId="7" fillId="4" borderId="9" xfId="6" applyFont="1" applyFill="1" applyBorder="1" applyAlignment="1">
      <alignment horizontal="center" vertical="center" wrapText="1"/>
    </xf>
    <xf numFmtId="0" fontId="7" fillId="4" borderId="12" xfId="6" applyFont="1" applyFill="1" applyBorder="1" applyAlignment="1">
      <alignment horizontal="center" vertical="center" wrapText="1"/>
    </xf>
    <xf numFmtId="0" fontId="7" fillId="4" borderId="8" xfId="6" applyFont="1" applyFill="1" applyBorder="1" applyAlignment="1">
      <alignment horizontal="center" vertical="center" wrapText="1"/>
    </xf>
    <xf numFmtId="0" fontId="7" fillId="7" borderId="7" xfId="6" applyFont="1" applyFill="1" applyBorder="1" applyAlignment="1">
      <alignment horizontal="center" vertical="center"/>
    </xf>
    <xf numFmtId="0" fontId="7" fillId="7" borderId="8" xfId="6" applyFont="1" applyFill="1" applyBorder="1" applyAlignment="1">
      <alignment horizontal="center" vertical="center"/>
    </xf>
    <xf numFmtId="0" fontId="7" fillId="7" borderId="14" xfId="6" applyFont="1" applyFill="1" applyBorder="1" applyAlignment="1">
      <alignment horizontal="center" vertical="center" wrapText="1"/>
    </xf>
    <xf numFmtId="0" fontId="7" fillId="4" borderId="15" xfId="6" applyFont="1" applyFill="1" applyBorder="1" applyAlignment="1">
      <alignment horizontal="center" vertical="center" wrapText="1"/>
    </xf>
    <xf numFmtId="165" fontId="7" fillId="4" borderId="15" xfId="6" applyNumberFormat="1" applyFont="1" applyFill="1" applyBorder="1" applyAlignment="1">
      <alignment horizontal="center" vertical="center" wrapText="1"/>
    </xf>
    <xf numFmtId="165" fontId="7" fillId="4" borderId="15" xfId="6" applyNumberFormat="1" applyFont="1" applyFill="1" applyBorder="1" applyAlignment="1">
      <alignment horizontal="center" wrapText="1"/>
    </xf>
    <xf numFmtId="165" fontId="7" fillId="4" borderId="16" xfId="6" applyNumberFormat="1" applyFont="1" applyFill="1" applyBorder="1" applyAlignment="1">
      <alignment horizontal="center" vertical="center"/>
    </xf>
    <xf numFmtId="165" fontId="7" fillId="5" borderId="15" xfId="6" applyNumberFormat="1" applyFont="1" applyFill="1" applyBorder="1" applyAlignment="1">
      <alignment horizontal="center" vertical="center"/>
    </xf>
    <xf numFmtId="165" fontId="7" fillId="4" borderId="17" xfId="6" applyNumberFormat="1" applyFont="1" applyFill="1" applyBorder="1" applyAlignment="1">
      <alignment horizontal="center" vertical="center" wrapText="1"/>
    </xf>
    <xf numFmtId="165" fontId="7" fillId="4" borderId="8" xfId="6" applyNumberFormat="1" applyFont="1" applyFill="1" applyBorder="1" applyAlignment="1">
      <alignment horizontal="center" vertical="center" wrapText="1"/>
    </xf>
    <xf numFmtId="165" fontId="7" fillId="4" borderId="18" xfId="6" applyNumberFormat="1" applyFont="1" applyFill="1" applyBorder="1" applyAlignment="1">
      <alignment horizontal="center" vertical="center" wrapText="1"/>
    </xf>
    <xf numFmtId="165" fontId="7" fillId="4" borderId="16" xfId="6" applyNumberFormat="1" applyFont="1" applyFill="1" applyBorder="1" applyAlignment="1">
      <alignment horizontal="center" vertical="top"/>
    </xf>
    <xf numFmtId="165" fontId="7" fillId="4" borderId="19" xfId="6" applyNumberFormat="1" applyFont="1" applyFill="1" applyBorder="1" applyAlignment="1">
      <alignment horizontal="center" vertical="top"/>
    </xf>
    <xf numFmtId="165" fontId="7" fillId="4" borderId="18" xfId="6" applyNumberFormat="1" applyFont="1" applyFill="1" applyBorder="1" applyAlignment="1">
      <alignment horizontal="center" vertical="top"/>
    </xf>
    <xf numFmtId="165" fontId="7" fillId="4" borderId="13" xfId="6" applyNumberFormat="1" applyFont="1" applyFill="1" applyBorder="1" applyAlignment="1">
      <alignment horizontal="center" vertical="center" wrapText="1"/>
    </xf>
    <xf numFmtId="165" fontId="7" fillId="4" borderId="2" xfId="6" applyNumberFormat="1" applyFont="1" applyFill="1" applyBorder="1" applyAlignment="1">
      <alignment horizontal="center" vertical="center" wrapText="1"/>
    </xf>
    <xf numFmtId="0" fontId="8" fillId="2" borderId="20" xfId="6" applyFont="1" applyFill="1" applyBorder="1" applyAlignment="1">
      <alignment vertical="center" wrapText="1"/>
    </xf>
    <xf numFmtId="0" fontId="8" fillId="0" borderId="20" xfId="6" applyFont="1" applyBorder="1" applyAlignment="1">
      <alignment wrapText="1"/>
    </xf>
    <xf numFmtId="166" fontId="7" fillId="2" borderId="21" xfId="6" applyNumberFormat="1" applyFont="1" applyFill="1" applyBorder="1" applyAlignment="1">
      <alignment horizontal="center" vertical="center" wrapText="1"/>
    </xf>
    <xf numFmtId="49" fontId="3" fillId="2" borderId="22" xfId="6" applyNumberFormat="1" applyFont="1" applyFill="1" applyBorder="1" applyAlignment="1">
      <alignment horizontal="center" vertical="center" wrapText="1"/>
    </xf>
    <xf numFmtId="49" fontId="4" fillId="2" borderId="22" xfId="6" applyNumberFormat="1" applyFont="1" applyFill="1" applyBorder="1" applyAlignment="1">
      <alignment horizontal="center" vertical="center" wrapText="1"/>
    </xf>
    <xf numFmtId="166" fontId="7" fillId="2" borderId="22" xfId="6" applyNumberFormat="1" applyFont="1" applyFill="1" applyBorder="1" applyAlignment="1">
      <alignment horizontal="center" vertical="center" wrapText="1"/>
    </xf>
    <xf numFmtId="0" fontId="7" fillId="2" borderId="22" xfId="6" applyFont="1" applyFill="1" applyBorder="1" applyAlignment="1">
      <alignment horizontal="center" vertical="center" wrapText="1"/>
    </xf>
    <xf numFmtId="0" fontId="7" fillId="2" borderId="22" xfId="6" applyFont="1" applyFill="1" applyBorder="1" applyAlignment="1">
      <alignment vertical="center" wrapText="1"/>
    </xf>
    <xf numFmtId="165" fontId="7" fillId="2" borderId="22" xfId="6" applyNumberFormat="1" applyFont="1" applyFill="1" applyBorder="1" applyAlignment="1">
      <alignment horizontal="center" vertical="center" wrapText="1"/>
    </xf>
    <xf numFmtId="49" fontId="7" fillId="2" borderId="22" xfId="6" applyNumberFormat="1" applyFont="1" applyFill="1" applyBorder="1" applyAlignment="1">
      <alignment horizontal="center" vertical="center" wrapText="1"/>
    </xf>
    <xf numFmtId="0" fontId="8" fillId="2" borderId="22" xfId="6" applyFont="1" applyFill="1" applyBorder="1" applyAlignment="1">
      <alignment vertical="center" wrapText="1"/>
    </xf>
    <xf numFmtId="2" fontId="7" fillId="2" borderId="22" xfId="6" applyNumberFormat="1" applyFont="1" applyFill="1" applyBorder="1" applyAlignment="1">
      <alignment horizontal="center" vertical="center" wrapText="1"/>
    </xf>
    <xf numFmtId="43" fontId="7" fillId="2" borderId="22" xfId="7" applyNumberFormat="1" applyFont="1" applyFill="1" applyBorder="1" applyAlignment="1">
      <alignment horizontal="center" vertical="center" wrapText="1"/>
    </xf>
    <xf numFmtId="43" fontId="9" fillId="2" borderId="22" xfId="1" applyFont="1" applyFill="1" applyBorder="1" applyAlignment="1">
      <alignment horizontal="center" vertical="center" wrapText="1"/>
    </xf>
    <xf numFmtId="43" fontId="9" fillId="2" borderId="22" xfId="7" applyNumberFormat="1" applyFont="1" applyFill="1" applyBorder="1" applyAlignment="1">
      <alignment horizontal="center" vertical="center" wrapText="1"/>
    </xf>
    <xf numFmtId="43" fontId="10" fillId="2" borderId="22" xfId="7" applyNumberFormat="1" applyFont="1" applyFill="1" applyBorder="1" applyAlignment="1">
      <alignment horizontal="center" vertical="center" wrapText="1"/>
    </xf>
    <xf numFmtId="43" fontId="2" fillId="2" borderId="23" xfId="7" applyNumberFormat="1" applyFont="1" applyFill="1" applyBorder="1" applyAlignment="1">
      <alignment horizontal="center" vertical="center" wrapText="1"/>
    </xf>
    <xf numFmtId="165" fontId="7" fillId="3" borderId="24" xfId="6" applyNumberFormat="1" applyFont="1" applyFill="1" applyBorder="1" applyAlignment="1">
      <alignment horizontal="center" vertical="center" wrapText="1"/>
    </xf>
    <xf numFmtId="0" fontId="7" fillId="3" borderId="25" xfId="6" applyFont="1" applyFill="1" applyBorder="1" applyAlignment="1">
      <alignment horizontal="center" vertical="center" wrapText="1"/>
    </xf>
    <xf numFmtId="0" fontId="7" fillId="3" borderId="26" xfId="6" applyFont="1" applyFill="1" applyBorder="1" applyAlignment="1">
      <alignment horizontal="center" vertical="center" wrapText="1"/>
    </xf>
    <xf numFmtId="165" fontId="8" fillId="4" borderId="27" xfId="4" applyFont="1" applyFill="1" applyBorder="1" applyAlignment="1">
      <alignment vertical="center"/>
    </xf>
    <xf numFmtId="0" fontId="11" fillId="4" borderId="27" xfId="0" applyFont="1" applyFill="1" applyBorder="1" applyAlignment="1">
      <alignment horizontal="center" vertical="center"/>
    </xf>
    <xf numFmtId="165" fontId="8" fillId="4" borderId="28" xfId="4" applyFont="1" applyFill="1" applyBorder="1" applyAlignment="1">
      <alignment horizontal="center" wrapText="1"/>
    </xf>
    <xf numFmtId="0" fontId="7" fillId="4" borderId="29" xfId="6" applyFont="1" applyFill="1" applyBorder="1" applyAlignment="1">
      <alignment horizontal="center" vertical="center" wrapText="1"/>
    </xf>
    <xf numFmtId="0" fontId="7" fillId="4" borderId="26" xfId="6" applyFont="1" applyFill="1" applyBorder="1" applyAlignment="1">
      <alignment horizontal="center" vertical="center" wrapText="1"/>
    </xf>
    <xf numFmtId="0" fontId="7" fillId="4" borderId="25" xfId="6" applyFont="1" applyFill="1" applyBorder="1" applyAlignment="1">
      <alignment horizontal="center" vertical="center" wrapText="1"/>
    </xf>
    <xf numFmtId="0" fontId="7" fillId="4" borderId="30" xfId="6" applyFont="1" applyFill="1" applyBorder="1" applyAlignment="1">
      <alignment horizontal="center" vertical="center" wrapText="1"/>
    </xf>
    <xf numFmtId="0" fontId="7" fillId="4" borderId="31" xfId="6" applyFont="1" applyFill="1" applyBorder="1" applyAlignment="1">
      <alignment horizontal="center" vertical="center" wrapText="1"/>
    </xf>
    <xf numFmtId="0" fontId="7" fillId="5" borderId="27" xfId="6" applyFont="1" applyFill="1" applyBorder="1" applyAlignment="1">
      <alignment horizontal="center" vertical="center" wrapText="1"/>
    </xf>
    <xf numFmtId="0" fontId="7" fillId="4" borderId="27" xfId="6" applyFont="1" applyFill="1" applyBorder="1" applyAlignment="1">
      <alignment horizontal="center" vertical="center" wrapText="1"/>
    </xf>
    <xf numFmtId="165" fontId="7" fillId="6" borderId="27" xfId="6" applyNumberFormat="1" applyFont="1" applyFill="1" applyBorder="1" applyAlignment="1">
      <alignment horizontal="center" vertical="center" wrapText="1"/>
    </xf>
    <xf numFmtId="165" fontId="7" fillId="6" borderId="27" xfId="6" applyNumberFormat="1" applyFont="1" applyFill="1" applyBorder="1" applyAlignment="1">
      <alignment horizontal="center" wrapText="1"/>
    </xf>
    <xf numFmtId="165" fontId="7" fillId="6" borderId="22" xfId="6" applyNumberFormat="1" applyFont="1" applyFill="1" applyBorder="1" applyAlignment="1">
      <alignment horizontal="center" wrapText="1"/>
    </xf>
    <xf numFmtId="0" fontId="7" fillId="4" borderId="22" xfId="6" applyFont="1" applyFill="1" applyBorder="1" applyAlignment="1">
      <alignment horizontal="center" vertical="center" wrapText="1"/>
    </xf>
    <xf numFmtId="165" fontId="7" fillId="4" borderId="22" xfId="6" applyNumberFormat="1" applyFont="1" applyFill="1" applyBorder="1" applyAlignment="1">
      <alignment horizontal="center" vertical="center" wrapText="1"/>
    </xf>
    <xf numFmtId="0" fontId="7" fillId="7" borderId="29" xfId="6" applyFont="1" applyFill="1" applyBorder="1" applyAlignment="1">
      <alignment horizontal="center" vertical="center" wrapText="1"/>
    </xf>
    <xf numFmtId="0" fontId="7" fillId="7" borderId="32" xfId="6" applyFont="1" applyFill="1" applyBorder="1" applyAlignment="1">
      <alignment horizontal="center" vertical="center" wrapText="1"/>
    </xf>
    <xf numFmtId="0" fontId="7" fillId="4" borderId="29" xfId="6" applyFont="1" applyFill="1" applyBorder="1" applyAlignment="1">
      <alignment horizontal="center" vertical="center" wrapText="1"/>
    </xf>
    <xf numFmtId="165" fontId="7" fillId="4" borderId="29" xfId="6" applyNumberFormat="1" applyFont="1" applyFill="1" applyBorder="1" applyAlignment="1">
      <alignment horizontal="center" vertical="center" wrapText="1"/>
    </xf>
    <xf numFmtId="165" fontId="7" fillId="4" borderId="29" xfId="6" applyNumberFormat="1" applyFont="1" applyFill="1" applyBorder="1" applyAlignment="1">
      <alignment horizontal="center" wrapText="1"/>
    </xf>
    <xf numFmtId="165" fontId="7" fillId="4" borderId="29" xfId="6" applyNumberFormat="1" applyFont="1" applyFill="1" applyBorder="1" applyAlignment="1">
      <alignment horizontal="center" vertical="center"/>
    </xf>
    <xf numFmtId="165" fontId="7" fillId="5" borderId="29" xfId="6" applyNumberFormat="1" applyFont="1" applyFill="1" applyBorder="1" applyAlignment="1">
      <alignment horizontal="center" vertical="center"/>
    </xf>
    <xf numFmtId="165" fontId="7" fillId="4" borderId="26" xfId="6" applyNumberFormat="1" applyFont="1" applyFill="1" applyBorder="1" applyAlignment="1">
      <alignment horizontal="center" vertical="center" wrapText="1"/>
    </xf>
    <xf numFmtId="165" fontId="7" fillId="4" borderId="27" xfId="6" applyNumberFormat="1" applyFont="1" applyFill="1" applyBorder="1" applyAlignment="1">
      <alignment horizontal="center" vertical="center" wrapText="1"/>
    </xf>
    <xf numFmtId="165" fontId="7" fillId="4" borderId="33" xfId="6" applyNumberFormat="1" applyFont="1" applyFill="1" applyBorder="1" applyAlignment="1">
      <alignment horizontal="center" vertical="center" wrapText="1"/>
    </xf>
    <xf numFmtId="165" fontId="7" fillId="4" borderId="22" xfId="6" applyNumberFormat="1" applyFont="1" applyFill="1" applyBorder="1" applyAlignment="1">
      <alignment horizontal="center" vertical="center"/>
    </xf>
    <xf numFmtId="165" fontId="7" fillId="4" borderId="34" xfId="6" applyNumberFormat="1" applyFont="1" applyFill="1" applyBorder="1" applyAlignment="1">
      <alignment horizontal="center" vertical="center" wrapText="1"/>
    </xf>
    <xf numFmtId="165" fontId="7" fillId="4" borderId="22" xfId="6" applyNumberFormat="1" applyFont="1" applyFill="1" applyBorder="1" applyAlignment="1">
      <alignment horizontal="center" vertical="center" wrapText="1"/>
    </xf>
    <xf numFmtId="165" fontId="7" fillId="2" borderId="35" xfId="6" applyNumberFormat="1" applyFont="1" applyFill="1" applyBorder="1" applyAlignment="1">
      <alignment horizontal="center" vertical="center" wrapText="1"/>
    </xf>
    <xf numFmtId="165" fontId="7" fillId="0" borderId="35" xfId="6" applyNumberFormat="1" applyFont="1" applyBorder="1" applyAlignment="1">
      <alignment horizontal="center" vertical="center" wrapText="1"/>
    </xf>
    <xf numFmtId="0" fontId="8" fillId="0" borderId="35" xfId="6" applyFont="1" applyBorder="1" applyAlignment="1">
      <alignment vertical="center" wrapText="1"/>
    </xf>
    <xf numFmtId="0" fontId="8" fillId="0" borderId="35" xfId="6" applyFont="1" applyBorder="1" applyAlignment="1">
      <alignment wrapText="1"/>
    </xf>
    <xf numFmtId="166" fontId="12" fillId="0" borderId="36" xfId="3" applyNumberFormat="1" applyFont="1" applyBorder="1" applyAlignment="1">
      <alignment horizontal="center" vertical="center"/>
    </xf>
    <xf numFmtId="49" fontId="13" fillId="0" borderId="36" xfId="8" quotePrefix="1" applyNumberFormat="1" applyFont="1" applyFill="1" applyBorder="1" applyAlignment="1">
      <alignment horizontal="center" vertical="center"/>
    </xf>
    <xf numFmtId="49" fontId="14" fillId="0" borderId="36" xfId="8" quotePrefix="1" applyNumberFormat="1" applyFont="1" applyFill="1" applyBorder="1" applyAlignment="1">
      <alignment horizontal="center" vertical="center"/>
    </xf>
    <xf numFmtId="0" fontId="12" fillId="0" borderId="36" xfId="3" applyFont="1" applyBorder="1" applyAlignment="1">
      <alignment vertical="center"/>
    </xf>
    <xf numFmtId="166" fontId="15" fillId="0" borderId="37" xfId="9" applyNumberFormat="1" applyFont="1" applyBorder="1" applyAlignment="1">
      <alignment horizontal="left"/>
    </xf>
    <xf numFmtId="16" fontId="15" fillId="0" borderId="37" xfId="9" applyNumberFormat="1" applyFont="1" applyBorder="1"/>
    <xf numFmtId="0" fontId="15" fillId="0" borderId="37" xfId="6" applyFont="1" applyBorder="1" applyAlignment="1">
      <alignment horizontal="left"/>
    </xf>
    <xf numFmtId="1" fontId="16" fillId="0" borderId="36" xfId="0" applyNumberFormat="1" applyFont="1" applyBorder="1"/>
    <xf numFmtId="49" fontId="13" fillId="0" borderId="36" xfId="10" quotePrefix="1" applyNumberFormat="1" applyFont="1" applyFill="1" applyBorder="1" applyAlignment="1">
      <alignment horizontal="center" vertical="center"/>
    </xf>
    <xf numFmtId="0" fontId="12" fillId="0" borderId="36" xfId="6" applyFont="1" applyBorder="1" applyAlignment="1">
      <alignment vertical="top"/>
    </xf>
    <xf numFmtId="2" fontId="12" fillId="0" borderId="36" xfId="3" applyNumberFormat="1" applyFont="1" applyBorder="1" applyAlignment="1">
      <alignment horizontal="center" vertical="center"/>
    </xf>
    <xf numFmtId="165" fontId="12" fillId="0" borderId="36" xfId="5" applyFont="1" applyFill="1" applyBorder="1" applyAlignment="1">
      <alignment horizontal="right" vertical="center" wrapText="1"/>
    </xf>
    <xf numFmtId="43" fontId="12" fillId="0" borderId="36" xfId="1" applyFont="1" applyFill="1" applyBorder="1" applyAlignment="1">
      <alignment vertical="center"/>
    </xf>
    <xf numFmtId="165" fontId="13" fillId="0" borderId="36" xfId="4" applyFont="1" applyFill="1" applyBorder="1" applyAlignment="1">
      <alignment vertical="center"/>
    </xf>
    <xf numFmtId="0" fontId="12" fillId="0" borderId="36" xfId="3" applyFont="1" applyBorder="1" applyAlignment="1">
      <alignment horizontal="center" vertical="center"/>
    </xf>
    <xf numFmtId="43" fontId="12" fillId="0" borderId="36" xfId="3" applyNumberFormat="1" applyFont="1" applyBorder="1" applyAlignment="1">
      <alignment vertical="center"/>
    </xf>
    <xf numFmtId="165" fontId="12" fillId="0" borderId="36" xfId="4" applyFont="1" applyFill="1" applyBorder="1"/>
    <xf numFmtId="165" fontId="12" fillId="0" borderId="36" xfId="4" applyFont="1" applyFill="1" applyBorder="1" applyAlignment="1">
      <alignment vertical="center"/>
    </xf>
    <xf numFmtId="43" fontId="12" fillId="0" borderId="36" xfId="3" applyNumberFormat="1" applyFont="1" applyBorder="1" applyAlignment="1">
      <alignment horizontal="left" vertical="center"/>
    </xf>
    <xf numFmtId="165" fontId="12" fillId="0" borderId="36" xfId="5" applyFont="1" applyFill="1" applyBorder="1" applyAlignment="1">
      <alignment horizontal="left" vertical="center"/>
    </xf>
    <xf numFmtId="43" fontId="12" fillId="0" borderId="36" xfId="0" applyNumberFormat="1" applyFont="1" applyBorder="1" applyAlignment="1">
      <alignment vertical="center"/>
    </xf>
    <xf numFmtId="165" fontId="12" fillId="0" borderId="36" xfId="3" applyNumberFormat="1" applyFont="1" applyBorder="1" applyAlignment="1">
      <alignment vertical="center"/>
    </xf>
    <xf numFmtId="165" fontId="12" fillId="0" borderId="36" xfId="5" applyFont="1" applyFill="1" applyBorder="1" applyAlignment="1">
      <alignment vertical="center"/>
    </xf>
    <xf numFmtId="165" fontId="17" fillId="0" borderId="36" xfId="5" applyFont="1" applyFill="1" applyBorder="1" applyAlignment="1">
      <alignment horizontal="left" vertical="center"/>
    </xf>
    <xf numFmtId="43" fontId="17" fillId="0" borderId="36" xfId="3" applyNumberFormat="1" applyFont="1" applyBorder="1" applyAlignment="1">
      <alignment vertical="center"/>
    </xf>
    <xf numFmtId="166" fontId="13" fillId="8" borderId="37" xfId="3" applyNumberFormat="1" applyFont="1" applyFill="1" applyBorder="1" applyAlignment="1">
      <alignment horizontal="center" vertical="center"/>
    </xf>
    <xf numFmtId="49" fontId="18" fillId="8" borderId="37" xfId="8" quotePrefix="1" applyNumberFormat="1" applyFont="1" applyFill="1" applyBorder="1" applyAlignment="1">
      <alignment horizontal="center" vertical="center"/>
    </xf>
    <xf numFmtId="49" fontId="13" fillId="8" borderId="37" xfId="8" quotePrefix="1" applyNumberFormat="1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vertical="center"/>
    </xf>
    <xf numFmtId="166" fontId="13" fillId="8" borderId="37" xfId="9" applyNumberFormat="1" applyFont="1" applyFill="1" applyBorder="1" applyAlignment="1">
      <alignment horizontal="left"/>
    </xf>
    <xf numFmtId="16" fontId="13" fillId="8" borderId="37" xfId="9" applyNumberFormat="1" applyFont="1" applyFill="1" applyBorder="1"/>
    <xf numFmtId="0" fontId="13" fillId="8" borderId="37" xfId="6" applyFont="1" applyFill="1" applyBorder="1" applyAlignment="1">
      <alignment horizontal="left"/>
    </xf>
    <xf numFmtId="49" fontId="13" fillId="8" borderId="37" xfId="10" quotePrefix="1" applyNumberFormat="1" applyFont="1" applyFill="1" applyBorder="1" applyAlignment="1">
      <alignment horizontal="center" vertical="center"/>
    </xf>
    <xf numFmtId="0" fontId="13" fillId="8" borderId="37" xfId="6" applyFont="1" applyFill="1" applyBorder="1" applyAlignment="1">
      <alignment vertical="top"/>
    </xf>
    <xf numFmtId="2" fontId="13" fillId="8" borderId="37" xfId="3" applyNumberFormat="1" applyFont="1" applyFill="1" applyBorder="1" applyAlignment="1">
      <alignment horizontal="center" vertical="center"/>
    </xf>
    <xf numFmtId="165" fontId="13" fillId="8" borderId="37" xfId="5" applyFont="1" applyFill="1" applyBorder="1" applyAlignment="1">
      <alignment horizontal="right" vertical="center" wrapText="1"/>
    </xf>
    <xf numFmtId="43" fontId="13" fillId="8" borderId="37" xfId="1" applyFont="1" applyFill="1" applyBorder="1" applyAlignment="1">
      <alignment vertical="center"/>
    </xf>
    <xf numFmtId="43" fontId="13" fillId="8" borderId="37" xfId="1" applyFont="1" applyFill="1" applyBorder="1" applyAlignment="1">
      <alignment horizontal="center" vertical="center"/>
    </xf>
    <xf numFmtId="43" fontId="19" fillId="8" borderId="37" xfId="3" applyNumberFormat="1" applyFont="1" applyFill="1" applyBorder="1" applyAlignment="1">
      <alignment vertical="center"/>
    </xf>
    <xf numFmtId="166" fontId="20" fillId="0" borderId="37" xfId="6" applyNumberFormat="1" applyFont="1" applyBorder="1" applyAlignment="1">
      <alignment horizontal="left" vertical="center"/>
    </xf>
    <xf numFmtId="165" fontId="13" fillId="0" borderId="38" xfId="5" applyFont="1" applyFill="1" applyBorder="1" applyAlignment="1">
      <alignment vertical="center"/>
    </xf>
    <xf numFmtId="166" fontId="21" fillId="0" borderId="38" xfId="6" applyNumberFormat="1" applyFont="1" applyBorder="1" applyAlignment="1">
      <alignment horizontal="center" vertical="center"/>
    </xf>
    <xf numFmtId="166" fontId="22" fillId="0" borderId="38" xfId="6" applyNumberFormat="1" applyFont="1" applyBorder="1" applyAlignment="1">
      <alignment vertical="center"/>
    </xf>
    <xf numFmtId="0" fontId="22" fillId="0" borderId="38" xfId="6" applyFont="1" applyBorder="1" applyAlignment="1">
      <alignment horizontal="left" vertical="center"/>
    </xf>
    <xf numFmtId="0" fontId="12" fillId="0" borderId="38" xfId="6" applyFont="1" applyBorder="1" applyAlignment="1">
      <alignment horizontal="left" vertical="center"/>
    </xf>
    <xf numFmtId="49" fontId="12" fillId="0" borderId="38" xfId="6" applyNumberFormat="1" applyFont="1" applyBorder="1" applyAlignment="1">
      <alignment horizontal="center" vertical="center"/>
    </xf>
    <xf numFmtId="49" fontId="13" fillId="0" borderId="38" xfId="6" applyNumberFormat="1" applyFont="1" applyBorder="1" applyAlignment="1">
      <alignment horizontal="center" vertical="center"/>
    </xf>
    <xf numFmtId="0" fontId="12" fillId="0" borderId="38" xfId="6" applyFont="1" applyBorder="1" applyAlignment="1">
      <alignment vertical="center"/>
    </xf>
    <xf numFmtId="2" fontId="17" fillId="0" borderId="38" xfId="3" applyNumberFormat="1" applyFont="1" applyBorder="1" applyAlignment="1">
      <alignment horizontal="center" vertical="center"/>
    </xf>
    <xf numFmtId="2" fontId="17" fillId="0" borderId="38" xfId="5" applyNumberFormat="1" applyFont="1" applyFill="1" applyBorder="1" applyAlignment="1">
      <alignment horizontal="center" vertical="center" wrapText="1"/>
    </xf>
    <xf numFmtId="165" fontId="23" fillId="0" borderId="38" xfId="4" applyFont="1" applyFill="1" applyBorder="1" applyAlignment="1">
      <alignment vertical="center"/>
    </xf>
    <xf numFmtId="165" fontId="24" fillId="0" borderId="38" xfId="4" applyFont="1" applyFill="1" applyBorder="1" applyAlignment="1">
      <alignment horizontal="left" vertical="center"/>
    </xf>
    <xf numFmtId="165" fontId="24" fillId="0" borderId="38" xfId="4" applyFont="1" applyFill="1" applyBorder="1" applyAlignment="1">
      <alignment horizontal="center" vertical="center"/>
    </xf>
    <xf numFmtId="165" fontId="24" fillId="0" borderId="39" xfId="4" applyFont="1" applyFill="1" applyBorder="1" applyAlignment="1">
      <alignment vertical="center"/>
    </xf>
    <xf numFmtId="165" fontId="12" fillId="0" borderId="40" xfId="5" applyFont="1" applyFill="1" applyBorder="1" applyAlignment="1">
      <alignment vertical="center"/>
    </xf>
    <xf numFmtId="165" fontId="13" fillId="0" borderId="0" xfId="5" applyFont="1" applyFill="1" applyBorder="1" applyAlignment="1">
      <alignment vertical="center"/>
    </xf>
    <xf numFmtId="166" fontId="21" fillId="0" borderId="0" xfId="6" applyNumberFormat="1" applyFont="1" applyAlignment="1">
      <alignment horizontal="center" vertical="center"/>
    </xf>
    <xf numFmtId="166" fontId="22" fillId="0" borderId="0" xfId="6" applyNumberFormat="1" applyFont="1" applyAlignment="1">
      <alignment vertical="center"/>
    </xf>
    <xf numFmtId="0" fontId="22" fillId="0" borderId="0" xfId="6" applyFont="1" applyAlignment="1">
      <alignment horizontal="left" vertical="center"/>
    </xf>
    <xf numFmtId="0" fontId="12" fillId="0" borderId="0" xfId="6" applyFont="1" applyAlignment="1">
      <alignment horizontal="left" vertical="center"/>
    </xf>
    <xf numFmtId="49" fontId="12" fillId="0" borderId="0" xfId="6" applyNumberFormat="1" applyFont="1" applyAlignment="1">
      <alignment horizontal="center" vertical="center"/>
    </xf>
    <xf numFmtId="49" fontId="13" fillId="0" borderId="0" xfId="6" applyNumberFormat="1" applyFont="1" applyAlignment="1">
      <alignment horizontal="center" vertical="center"/>
    </xf>
    <xf numFmtId="0" fontId="12" fillId="0" borderId="0" xfId="6" applyFont="1" applyAlignment="1">
      <alignment vertical="center"/>
    </xf>
    <xf numFmtId="2" fontId="17" fillId="0" borderId="0" xfId="3" applyNumberFormat="1" applyFont="1" applyAlignment="1">
      <alignment horizontal="center" vertical="center"/>
    </xf>
    <xf numFmtId="2" fontId="17" fillId="0" borderId="0" xfId="5" applyNumberFormat="1" applyFont="1" applyFill="1" applyBorder="1" applyAlignment="1">
      <alignment horizontal="center" vertical="center" wrapText="1"/>
    </xf>
    <xf numFmtId="165" fontId="23" fillId="0" borderId="0" xfId="4" applyFont="1" applyFill="1" applyBorder="1" applyAlignment="1">
      <alignment vertical="center"/>
    </xf>
    <xf numFmtId="165" fontId="24" fillId="0" borderId="0" xfId="4" applyFont="1" applyFill="1" applyBorder="1" applyAlignment="1">
      <alignment horizontal="left" vertical="center"/>
    </xf>
    <xf numFmtId="165" fontId="24" fillId="0" borderId="0" xfId="4" applyFont="1" applyFill="1" applyBorder="1" applyAlignment="1">
      <alignment horizontal="center" vertical="center"/>
    </xf>
    <xf numFmtId="165" fontId="24" fillId="0" borderId="41" xfId="4" applyFont="1" applyFill="1" applyBorder="1" applyAlignment="1">
      <alignment vertical="center"/>
    </xf>
    <xf numFmtId="166" fontId="12" fillId="0" borderId="40" xfId="6" applyNumberFormat="1" applyFont="1" applyBorder="1" applyAlignment="1">
      <alignment horizontal="left" vertical="center"/>
    </xf>
    <xf numFmtId="166" fontId="13" fillId="0" borderId="0" xfId="6" applyNumberFormat="1" applyFont="1" applyAlignment="1">
      <alignment horizontal="left" vertical="center"/>
    </xf>
    <xf numFmtId="166" fontId="21" fillId="0" borderId="0" xfId="6" applyNumberFormat="1" applyFont="1" applyAlignment="1">
      <alignment horizontal="left" vertical="center"/>
    </xf>
    <xf numFmtId="165" fontId="17" fillId="0" borderId="0" xfId="7" applyNumberFormat="1" applyFont="1" applyFill="1" applyBorder="1" applyAlignment="1">
      <alignment wrapText="1"/>
    </xf>
    <xf numFmtId="165" fontId="12" fillId="0" borderId="0" xfId="5" applyFont="1" applyFill="1" applyBorder="1" applyAlignment="1">
      <alignment vertical="center"/>
    </xf>
    <xf numFmtId="0" fontId="17" fillId="0" borderId="0" xfId="6" applyFont="1" applyAlignment="1">
      <alignment vertical="top"/>
    </xf>
    <xf numFmtId="0" fontId="17" fillId="0" borderId="0" xfId="6" applyFont="1" applyAlignment="1">
      <alignment vertical="top" wrapText="1"/>
    </xf>
    <xf numFmtId="49" fontId="17" fillId="0" borderId="0" xfId="6" applyNumberFormat="1" applyFont="1" applyAlignment="1">
      <alignment vertical="top" wrapText="1"/>
    </xf>
    <xf numFmtId="165" fontId="17" fillId="0" borderId="0" xfId="4" applyFont="1" applyFill="1" applyBorder="1" applyAlignment="1">
      <alignment vertical="center"/>
    </xf>
    <xf numFmtId="165" fontId="17" fillId="0" borderId="0" xfId="4" applyFont="1" applyFill="1" applyBorder="1" applyAlignment="1">
      <alignment horizontal="left" vertical="center"/>
    </xf>
    <xf numFmtId="165" fontId="17" fillId="0" borderId="0" xfId="4" applyFont="1" applyFill="1" applyBorder="1" applyAlignment="1">
      <alignment horizontal="center" vertical="center"/>
    </xf>
    <xf numFmtId="165" fontId="17" fillId="0" borderId="41" xfId="4" applyFont="1" applyFill="1" applyBorder="1" applyAlignment="1">
      <alignment vertical="center"/>
    </xf>
    <xf numFmtId="0" fontId="25" fillId="0" borderId="0" xfId="6" applyFont="1" applyAlignment="1">
      <alignment vertical="top" wrapText="1"/>
    </xf>
    <xf numFmtId="49" fontId="25" fillId="0" borderId="0" xfId="6" applyNumberFormat="1" applyFont="1" applyAlignment="1">
      <alignment vertical="top" wrapText="1"/>
    </xf>
    <xf numFmtId="49" fontId="13" fillId="0" borderId="0" xfId="6" applyNumberFormat="1" applyFont="1" applyAlignment="1">
      <alignment vertical="top" wrapText="1"/>
    </xf>
    <xf numFmtId="166" fontId="12" fillId="0" borderId="40" xfId="6" applyNumberFormat="1" applyFont="1" applyBorder="1" applyAlignment="1">
      <alignment horizontal="left" vertical="center" wrapText="1"/>
    </xf>
    <xf numFmtId="166" fontId="13" fillId="0" borderId="0" xfId="6" applyNumberFormat="1" applyFont="1" applyAlignment="1">
      <alignment horizontal="left" vertical="center" wrapText="1"/>
    </xf>
    <xf numFmtId="166" fontId="21" fillId="0" borderId="0" xfId="6" applyNumberFormat="1" applyFont="1" applyAlignment="1">
      <alignment horizontal="left" vertical="center" wrapText="1"/>
    </xf>
    <xf numFmtId="165" fontId="12" fillId="0" borderId="0" xfId="8" applyFont="1" applyFill="1" applyBorder="1" applyAlignment="1">
      <alignment wrapText="1"/>
    </xf>
    <xf numFmtId="0" fontId="25" fillId="0" borderId="0" xfId="6" applyFont="1" applyAlignment="1">
      <alignment vertical="top"/>
    </xf>
    <xf numFmtId="165" fontId="12" fillId="0" borderId="42" xfId="8" applyFont="1" applyFill="1" applyBorder="1" applyAlignment="1">
      <alignment wrapText="1"/>
    </xf>
    <xf numFmtId="165" fontId="12" fillId="0" borderId="42" xfId="5" applyFont="1" applyFill="1" applyBorder="1" applyAlignment="1">
      <alignment vertical="center"/>
    </xf>
    <xf numFmtId="165" fontId="12" fillId="0" borderId="0" xfId="5" applyFont="1" applyBorder="1" applyAlignment="1">
      <alignment vertical="center"/>
    </xf>
    <xf numFmtId="49" fontId="12" fillId="0" borderId="0" xfId="5" applyNumberFormat="1" applyFont="1" applyBorder="1" applyAlignment="1">
      <alignment vertical="center"/>
    </xf>
    <xf numFmtId="49" fontId="13" fillId="0" borderId="0" xfId="5" applyNumberFormat="1" applyFont="1" applyBorder="1" applyAlignment="1">
      <alignment vertical="center"/>
    </xf>
    <xf numFmtId="166" fontId="12" fillId="0" borderId="40" xfId="6" applyNumberFormat="1" applyFont="1" applyBorder="1" applyAlignment="1">
      <alignment horizontal="center" vertical="center"/>
    </xf>
    <xf numFmtId="166" fontId="13" fillId="0" borderId="0" xfId="6" applyNumberFormat="1" applyFont="1" applyAlignment="1">
      <alignment vertical="center"/>
    </xf>
    <xf numFmtId="166" fontId="21" fillId="0" borderId="0" xfId="6" applyNumberFormat="1" applyFont="1" applyAlignment="1">
      <alignment vertical="center"/>
    </xf>
    <xf numFmtId="166" fontId="12" fillId="0" borderId="0" xfId="6" applyNumberFormat="1" applyFont="1" applyAlignment="1">
      <alignment vertical="center"/>
    </xf>
    <xf numFmtId="0" fontId="0" fillId="9" borderId="0" xfId="0" applyFill="1"/>
  </cellXfs>
  <cellStyles count="11">
    <cellStyle name="Comma" xfId="1" builtinId="3"/>
    <cellStyle name="Comma 11" xfId="4" xr:uid="{2CEDBAB0-D168-4FCE-89B4-6E76D5397D27}"/>
    <cellStyle name="Comma 2" xfId="8" xr:uid="{E7E0525D-5AAB-4D92-B265-03E1E31F8AEE}"/>
    <cellStyle name="Comma 2 2" xfId="7" xr:uid="{32B763A1-98A4-49F4-9099-330BC36BF306}"/>
    <cellStyle name="Comma 3" xfId="5" xr:uid="{2F26C639-B4EA-4675-BA47-0F0317B2D472}"/>
    <cellStyle name="Comma 7 2" xfId="10" xr:uid="{BE153A6A-7D5B-48B0-BFCD-63C590248AFD}"/>
    <cellStyle name="Normal" xfId="0" builtinId="0"/>
    <cellStyle name="Normal 2" xfId="6" xr:uid="{D883C7C1-ADDB-4E01-8BD6-174F9A68E7AE}"/>
    <cellStyle name="Normal 2 2" xfId="3" xr:uid="{7F66E34D-224C-4F98-887A-7664CFBF955C}"/>
    <cellStyle name="Normal 4" xfId="2" xr:uid="{1359211F-E34A-416B-AFF4-CAC53EC6F61E}"/>
    <cellStyle name="Normal 41" xfId="9" xr:uid="{EADEA96E-24B2-4870-8CED-5D969B3469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9D0F-35D8-469E-B6E5-41FF3010DD1B}">
  <sheetPr>
    <tabColor theme="7" tint="0.59999389629810485"/>
  </sheetPr>
  <dimension ref="A1:CY220"/>
  <sheetViews>
    <sheetView topLeftCell="A203" zoomScaleNormal="100" workbookViewId="0">
      <selection activeCell="A206" sqref="A206:XFD220"/>
    </sheetView>
  </sheetViews>
  <sheetFormatPr defaultRowHeight="15" x14ac:dyDescent="0.25"/>
  <cols>
    <col min="13" max="13" width="13.140625" customWidth="1"/>
    <col min="14" max="14" width="11.85546875" customWidth="1"/>
  </cols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45896</v>
      </c>
      <c r="B5" s="133" t="s">
        <v>127</v>
      </c>
      <c r="C5" s="134"/>
      <c r="D5" s="135" t="s">
        <v>128</v>
      </c>
      <c r="E5" s="136" t="s">
        <v>197</v>
      </c>
      <c r="F5" s="137" t="s">
        <v>130</v>
      </c>
      <c r="G5" s="138" t="s">
        <v>131</v>
      </c>
      <c r="H5" s="138">
        <v>31715</v>
      </c>
      <c r="I5" s="140" t="s">
        <v>132</v>
      </c>
      <c r="J5" s="141" t="s">
        <v>133</v>
      </c>
      <c r="K5" s="142">
        <v>3</v>
      </c>
      <c r="L5" s="143">
        <v>90</v>
      </c>
      <c r="M5" s="144">
        <f t="shared" ref="M5" si="0">L5*K5</f>
        <v>270</v>
      </c>
      <c r="N5" s="145"/>
      <c r="O5" s="146" t="s">
        <v>134</v>
      </c>
      <c r="P5" s="147">
        <f>M5/1.12*0.01</f>
        <v>2.4107142857142856</v>
      </c>
      <c r="Q5" s="148">
        <f>M5/1.12*0.12</f>
        <v>28.928571428571427</v>
      </c>
      <c r="R5" s="147">
        <f>M5+P5-Q5</f>
        <v>243.48214285714286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270</v>
      </c>
      <c r="N6" s="168">
        <f>M6</f>
        <v>270</v>
      </c>
      <c r="O6" s="169" t="s">
        <v>134</v>
      </c>
      <c r="P6" s="168">
        <f>P5</f>
        <v>2.4107142857142856</v>
      </c>
      <c r="Q6" s="168">
        <f>Q5</f>
        <v>28.928571428571427</v>
      </c>
      <c r="R6" s="168">
        <f>SUM(R5:R5)</f>
        <v>243.48214285714286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CEBU CUBE ICE CORPORATION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243.48214285714286</v>
      </c>
      <c r="E10" s="205"/>
      <c r="F10" s="206" t="str">
        <f>"In payment for 3 packs of tube ice using housefund received on " &amp; TEXT(A5, "mmmm dd, yyyy") &amp; " with RR# 5277 " &amp; " CPO#" &amp;B5</f>
        <v>In payment for 3 packs of tube ice using housefund received on August 27, 2025 with RR# 5277  CPO#19029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28.928571428571427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27,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2.4107142857142856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27,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270</v>
      </c>
      <c r="F13" s="220" t="str">
        <f>"Recording house fund expenses for replenishment on " &amp; TEXT(A5, "mmmm dd, yyyy")</f>
        <v>Recording house fund expenses for replenishment on August 27,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272.41071428571428</v>
      </c>
      <c r="E14" s="219">
        <f>SUM(E10:E13)</f>
        <v>272.41071428571428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27,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  <row r="16" spans="1:103" s="230" customFormat="1" x14ac:dyDescent="0.25"/>
    <row r="17" spans="1:103" s="230" customFormat="1" x14ac:dyDescent="0.25"/>
    <row r="18" spans="1:103" s="6" customFormat="1" ht="12.75" x14ac:dyDescent="0.25">
      <c r="A18" s="1" t="s">
        <v>0</v>
      </c>
      <c r="B18" s="2"/>
      <c r="C18" s="3"/>
      <c r="D18" s="4"/>
      <c r="E18" s="5"/>
      <c r="G18" s="7"/>
      <c r="H18" s="8" t="s">
        <v>1</v>
      </c>
      <c r="I18" s="9"/>
      <c r="J18" s="10"/>
      <c r="K18" s="11"/>
      <c r="L18" s="12"/>
      <c r="M18" s="13"/>
      <c r="N18" s="14"/>
      <c r="O18" s="15"/>
      <c r="P18" s="16"/>
      <c r="Q18" s="16"/>
      <c r="R18" s="17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R18" s="16"/>
      <c r="BS18" s="16"/>
      <c r="BT18" s="16"/>
      <c r="BU18" s="16"/>
      <c r="BV18" s="16"/>
      <c r="BY18" s="18"/>
      <c r="CC18" s="18"/>
      <c r="CD18" s="18"/>
      <c r="CE18" s="18"/>
    </row>
    <row r="19" spans="1:103" s="6" customFormat="1" ht="13.5" thickBot="1" x14ac:dyDescent="0.3">
      <c r="A19" s="19"/>
      <c r="B19" s="20"/>
      <c r="C19" s="21"/>
      <c r="D19" s="22"/>
      <c r="E19" s="23"/>
      <c r="G19" s="7"/>
      <c r="H19" s="24"/>
      <c r="I19" s="9" t="s">
        <v>2</v>
      </c>
      <c r="J19" s="10"/>
      <c r="K19" s="11"/>
      <c r="L19" s="12"/>
      <c r="M19" s="13"/>
      <c r="N19" s="14"/>
      <c r="O19" s="15"/>
      <c r="P19" s="16"/>
      <c r="Q19" s="16"/>
      <c r="R19" s="18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R19" s="16"/>
      <c r="BS19" s="16"/>
      <c r="BT19" s="16"/>
      <c r="BU19" s="16"/>
      <c r="BV19" s="16"/>
      <c r="BY19" s="18"/>
      <c r="CC19" s="18"/>
      <c r="CD19" s="18"/>
      <c r="CE19" s="18"/>
    </row>
    <row r="20" spans="1:103" s="81" customFormat="1" ht="22.5" customHeight="1" x14ac:dyDescent="0.2">
      <c r="A20" s="25" t="s">
        <v>3</v>
      </c>
      <c r="B20" s="26" t="s">
        <v>4</v>
      </c>
      <c r="C20" s="27" t="s">
        <v>5</v>
      </c>
      <c r="D20" s="28" t="s">
        <v>6</v>
      </c>
      <c r="E20" s="29" t="s">
        <v>7</v>
      </c>
      <c r="F20" s="30" t="s">
        <v>8</v>
      </c>
      <c r="G20" s="31" t="s">
        <v>9</v>
      </c>
      <c r="H20" s="32" t="s">
        <v>10</v>
      </c>
      <c r="I20" s="26" t="s">
        <v>11</v>
      </c>
      <c r="J20" s="33" t="s">
        <v>12</v>
      </c>
      <c r="K20" s="34" t="s">
        <v>13</v>
      </c>
      <c r="L20" s="35" t="s">
        <v>14</v>
      </c>
      <c r="M20" s="36" t="s">
        <v>15</v>
      </c>
      <c r="N20" s="37" t="s">
        <v>16</v>
      </c>
      <c r="O20" s="37" t="s">
        <v>17</v>
      </c>
      <c r="P20" s="38" t="s">
        <v>18</v>
      </c>
      <c r="Q20" s="39" t="s">
        <v>19</v>
      </c>
      <c r="R20" s="40" t="s">
        <v>20</v>
      </c>
      <c r="S20" s="41"/>
      <c r="T20" s="41"/>
      <c r="U20" s="41"/>
      <c r="V20" s="41"/>
      <c r="W20" s="41"/>
      <c r="X20" s="41"/>
      <c r="Y20" s="41"/>
      <c r="Z20" s="42"/>
      <c r="AA20" s="43" t="s">
        <v>21</v>
      </c>
      <c r="AB20" s="44"/>
      <c r="AC20" s="44"/>
      <c r="AD20" s="44"/>
      <c r="AE20" s="44"/>
      <c r="AF20" s="45"/>
      <c r="AG20" s="46" t="s">
        <v>22</v>
      </c>
      <c r="AH20" s="47" t="s">
        <v>23</v>
      </c>
      <c r="AI20" s="48"/>
      <c r="AJ20" s="48"/>
      <c r="AK20" s="48"/>
      <c r="AL20" s="48"/>
      <c r="AM20" s="48"/>
      <c r="AN20" s="48"/>
      <c r="AO20" s="48"/>
      <c r="AP20" s="48"/>
      <c r="AQ20" s="49"/>
      <c r="AR20" s="50" t="s">
        <v>24</v>
      </c>
      <c r="AS20" s="51"/>
      <c r="AT20" s="51"/>
      <c r="AU20" s="51"/>
      <c r="AV20" s="52"/>
      <c r="AW20" s="53" t="s">
        <v>25</v>
      </c>
      <c r="AX20" s="54" t="s">
        <v>26</v>
      </c>
      <c r="AY20" s="55"/>
      <c r="AZ20" s="54" t="s">
        <v>27</v>
      </c>
      <c r="BA20" s="55"/>
      <c r="BB20" s="56" t="s">
        <v>28</v>
      </c>
      <c r="BC20" s="57"/>
      <c r="BD20" s="58"/>
      <c r="BE20" s="59" t="s">
        <v>29</v>
      </c>
      <c r="BF20" s="60" t="s">
        <v>30</v>
      </c>
      <c r="BG20" s="61"/>
      <c r="BH20" s="62" t="s">
        <v>31</v>
      </c>
      <c r="BI20" s="62" t="s">
        <v>32</v>
      </c>
      <c r="BJ20" s="62" t="s">
        <v>33</v>
      </c>
      <c r="BK20" s="60" t="s">
        <v>34</v>
      </c>
      <c r="BL20" s="63"/>
      <c r="BM20" s="61"/>
      <c r="BN20" s="64" t="s">
        <v>35</v>
      </c>
      <c r="BO20" s="65"/>
      <c r="BP20" s="66" t="s">
        <v>36</v>
      </c>
      <c r="BQ20" s="67" t="s">
        <v>37</v>
      </c>
      <c r="BR20" s="68" t="s">
        <v>38</v>
      </c>
      <c r="BS20" s="67" t="s">
        <v>39</v>
      </c>
      <c r="BT20" s="67" t="s">
        <v>40</v>
      </c>
      <c r="BU20" s="68" t="s">
        <v>41</v>
      </c>
      <c r="BV20" s="68" t="s">
        <v>42</v>
      </c>
      <c r="BW20" s="68" t="s">
        <v>43</v>
      </c>
      <c r="BX20" s="69" t="s">
        <v>44</v>
      </c>
      <c r="BY20" s="68" t="s">
        <v>45</v>
      </c>
      <c r="BZ20" s="68" t="s">
        <v>46</v>
      </c>
      <c r="CA20" s="68" t="s">
        <v>47</v>
      </c>
      <c r="CB20" s="68" t="s">
        <v>48</v>
      </c>
      <c r="CC20" s="70" t="s">
        <v>49</v>
      </c>
      <c r="CD20" s="70" t="s">
        <v>50</v>
      </c>
      <c r="CE20" s="71" t="s">
        <v>51</v>
      </c>
      <c r="CF20" s="72" t="s">
        <v>52</v>
      </c>
      <c r="CG20" s="73" t="s">
        <v>53</v>
      </c>
      <c r="CH20" s="73"/>
      <c r="CI20" s="73"/>
      <c r="CJ20" s="73"/>
      <c r="CK20" s="73"/>
      <c r="CL20" s="73"/>
      <c r="CM20" s="73"/>
      <c r="CN20" s="73"/>
      <c r="CO20" s="73"/>
      <c r="CP20" s="74"/>
      <c r="CQ20" s="75" t="s">
        <v>54</v>
      </c>
      <c r="CR20" s="76" t="s">
        <v>55</v>
      </c>
      <c r="CS20" s="77"/>
      <c r="CT20" s="78" t="s">
        <v>56</v>
      </c>
      <c r="CU20" s="79" t="s">
        <v>57</v>
      </c>
      <c r="CV20" s="80"/>
    </row>
    <row r="21" spans="1:103" s="131" customFormat="1" ht="51.75" thickBot="1" x14ac:dyDescent="0.25">
      <c r="A21" s="82"/>
      <c r="B21" s="83"/>
      <c r="C21" s="84"/>
      <c r="D21" s="85"/>
      <c r="E21" s="86"/>
      <c r="F21" s="87"/>
      <c r="G21" s="88"/>
      <c r="H21" s="89"/>
      <c r="I21" s="83"/>
      <c r="J21" s="90"/>
      <c r="K21" s="91"/>
      <c r="L21" s="92"/>
      <c r="M21" s="93"/>
      <c r="N21" s="94"/>
      <c r="O21" s="94"/>
      <c r="P21" s="95"/>
      <c r="Q21" s="96"/>
      <c r="R21" s="97" t="s">
        <v>58</v>
      </c>
      <c r="S21" s="98" t="s">
        <v>59</v>
      </c>
      <c r="T21" s="98" t="s">
        <v>60</v>
      </c>
      <c r="U21" s="98" t="s">
        <v>61</v>
      </c>
      <c r="V21" s="98" t="s">
        <v>62</v>
      </c>
      <c r="W21" s="99" t="s">
        <v>63</v>
      </c>
      <c r="X21" s="99" t="s">
        <v>64</v>
      </c>
      <c r="Y21" s="99" t="s">
        <v>65</v>
      </c>
      <c r="Z21" s="99" t="s">
        <v>66</v>
      </c>
      <c r="AA21" s="100" t="s">
        <v>67</v>
      </c>
      <c r="AB21" s="100" t="s">
        <v>68</v>
      </c>
      <c r="AC21" s="101" t="s">
        <v>69</v>
      </c>
      <c r="AD21" s="101" t="s">
        <v>70</v>
      </c>
      <c r="AE21" s="101" t="s">
        <v>71</v>
      </c>
      <c r="AF21" s="101" t="s">
        <v>72</v>
      </c>
      <c r="AG21" s="102"/>
      <c r="AH21" s="103" t="s">
        <v>73</v>
      </c>
      <c r="AI21" s="103" t="s">
        <v>74</v>
      </c>
      <c r="AJ21" s="104" t="s">
        <v>75</v>
      </c>
      <c r="AK21" s="104" t="s">
        <v>76</v>
      </c>
      <c r="AL21" s="104" t="s">
        <v>77</v>
      </c>
      <c r="AM21" s="104" t="s">
        <v>72</v>
      </c>
      <c r="AN21" s="104" t="s">
        <v>78</v>
      </c>
      <c r="AO21" s="104" t="s">
        <v>79</v>
      </c>
      <c r="AP21" s="104" t="s">
        <v>80</v>
      </c>
      <c r="AQ21" s="105" t="s">
        <v>81</v>
      </c>
      <c r="AR21" s="105" t="s">
        <v>82</v>
      </c>
      <c r="AS21" s="105" t="s">
        <v>72</v>
      </c>
      <c r="AT21" s="105" t="s">
        <v>83</v>
      </c>
      <c r="AU21" s="106" t="s">
        <v>84</v>
      </c>
      <c r="AV21" s="107" t="s">
        <v>85</v>
      </c>
      <c r="AW21" s="108" t="s">
        <v>83</v>
      </c>
      <c r="AX21" s="109" t="s">
        <v>86</v>
      </c>
      <c r="AY21" s="109" t="s">
        <v>87</v>
      </c>
      <c r="AZ21" s="109" t="s">
        <v>88</v>
      </c>
      <c r="BA21" s="109" t="s">
        <v>72</v>
      </c>
      <c r="BB21" s="110" t="s">
        <v>89</v>
      </c>
      <c r="BC21" s="111" t="s">
        <v>90</v>
      </c>
      <c r="BD21" s="112" t="s">
        <v>91</v>
      </c>
      <c r="BE21" s="113"/>
      <c r="BF21" s="109" t="s">
        <v>92</v>
      </c>
      <c r="BG21" s="109" t="s">
        <v>93</v>
      </c>
      <c r="BH21" s="109" t="s">
        <v>94</v>
      </c>
      <c r="BI21" s="109" t="s">
        <v>95</v>
      </c>
      <c r="BJ21" s="109" t="s">
        <v>96</v>
      </c>
      <c r="BK21" s="114" t="s">
        <v>88</v>
      </c>
      <c r="BL21" s="103" t="s">
        <v>72</v>
      </c>
      <c r="BM21" s="103" t="s">
        <v>83</v>
      </c>
      <c r="BN21" s="115" t="s">
        <v>97</v>
      </c>
      <c r="BO21" s="115" t="s">
        <v>98</v>
      </c>
      <c r="BP21" s="116"/>
      <c r="BQ21" s="117"/>
      <c r="BR21" s="118"/>
      <c r="BS21" s="117"/>
      <c r="BT21" s="117"/>
      <c r="BU21" s="118"/>
      <c r="BV21" s="118"/>
      <c r="BW21" s="118"/>
      <c r="BX21" s="119"/>
      <c r="BY21" s="118"/>
      <c r="BZ21" s="118"/>
      <c r="CA21" s="118"/>
      <c r="CB21" s="118"/>
      <c r="CC21" s="120" t="s">
        <v>99</v>
      </c>
      <c r="CD21" s="120" t="s">
        <v>100</v>
      </c>
      <c r="CE21" s="121"/>
      <c r="CF21" s="122"/>
      <c r="CG21" s="123" t="s">
        <v>101</v>
      </c>
      <c r="CH21" s="123" t="s">
        <v>102</v>
      </c>
      <c r="CI21" s="123" t="s">
        <v>103</v>
      </c>
      <c r="CJ21" s="123" t="s">
        <v>104</v>
      </c>
      <c r="CK21" s="123" t="s">
        <v>105</v>
      </c>
      <c r="CL21" s="123" t="s">
        <v>106</v>
      </c>
      <c r="CM21" s="123" t="s">
        <v>107</v>
      </c>
      <c r="CN21" s="123" t="s">
        <v>108</v>
      </c>
      <c r="CO21" s="123" t="s">
        <v>109</v>
      </c>
      <c r="CP21" s="124" t="s">
        <v>110</v>
      </c>
      <c r="CQ21" s="125" t="s">
        <v>111</v>
      </c>
      <c r="CR21" s="125" t="s">
        <v>112</v>
      </c>
      <c r="CS21" s="125" t="s">
        <v>70</v>
      </c>
      <c r="CT21" s="126"/>
      <c r="CU21" s="127"/>
      <c r="CV21" s="128"/>
      <c r="CW21" s="129"/>
      <c r="CX21" s="129"/>
      <c r="CY21" s="130"/>
    </row>
    <row r="22" spans="1:103" s="135" customFormat="1" ht="12" x14ac:dyDescent="0.2">
      <c r="A22" s="132">
        <v>45896</v>
      </c>
      <c r="B22" s="133" t="s">
        <v>135</v>
      </c>
      <c r="C22" s="134"/>
      <c r="D22" s="135" t="s">
        <v>136</v>
      </c>
      <c r="E22" s="136" t="s">
        <v>137</v>
      </c>
      <c r="F22" s="137" t="s">
        <v>130</v>
      </c>
      <c r="G22" s="138" t="s">
        <v>138</v>
      </c>
      <c r="H22" s="138">
        <v>809991</v>
      </c>
      <c r="I22" s="140" t="s">
        <v>139</v>
      </c>
      <c r="J22" s="141" t="s">
        <v>140</v>
      </c>
      <c r="K22" s="142">
        <v>3</v>
      </c>
      <c r="L22" s="143">
        <v>1573</v>
      </c>
      <c r="M22" s="144">
        <f t="shared" ref="M22" si="4">L22*K22</f>
        <v>4719</v>
      </c>
      <c r="N22" s="145"/>
      <c r="O22" s="146" t="s">
        <v>134</v>
      </c>
      <c r="P22" s="147">
        <f>M22/1.12*0.01</f>
        <v>42.133928571428569</v>
      </c>
      <c r="Q22" s="148">
        <f>M22/1.12*0.12</f>
        <v>505.60714285714283</v>
      </c>
      <c r="R22" s="147">
        <f>M22+P22-Q22</f>
        <v>4255.5267857142853</v>
      </c>
      <c r="T22" s="149"/>
      <c r="U22" s="149"/>
      <c r="V22" s="149"/>
      <c r="W22" s="147"/>
      <c r="X22" s="150"/>
      <c r="Y22" s="149"/>
      <c r="Z22" s="149"/>
      <c r="AA22" s="149"/>
      <c r="AB22" s="149"/>
      <c r="AC22" s="149"/>
      <c r="AD22" s="149"/>
      <c r="AF22" s="149"/>
      <c r="AH22" s="147"/>
      <c r="AI22" s="149"/>
      <c r="AJ22" s="149"/>
      <c r="AK22" s="149"/>
      <c r="AL22" s="149"/>
      <c r="AM22" s="147"/>
      <c r="AN22" s="149"/>
      <c r="AO22" s="149"/>
      <c r="AP22" s="149"/>
      <c r="AQ22" s="149"/>
      <c r="AR22" s="149"/>
      <c r="AS22" s="151"/>
      <c r="AU22" s="149"/>
      <c r="AW22" s="152"/>
      <c r="AX22" s="149"/>
      <c r="AZ22" s="149"/>
      <c r="BC22" s="149"/>
      <c r="BD22" s="149"/>
      <c r="BE22" s="149"/>
      <c r="BF22" s="149"/>
      <c r="BG22" s="149"/>
      <c r="BH22" s="149"/>
      <c r="BI22" s="149"/>
      <c r="BJ22" s="149"/>
      <c r="BK22" s="143"/>
      <c r="BN22" s="149"/>
      <c r="BO22" s="147"/>
      <c r="BP22" s="149"/>
      <c r="BQ22" s="147"/>
      <c r="BR22" s="149"/>
      <c r="BS22" s="143"/>
      <c r="BU22" s="153"/>
      <c r="BV22" s="153"/>
      <c r="BW22" s="154"/>
      <c r="CA22" s="154"/>
      <c r="CB22" s="154"/>
      <c r="CC22" s="154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  <c r="CT22" s="147"/>
      <c r="CU22" s="147"/>
      <c r="CV22" s="155"/>
      <c r="CW22" s="156"/>
    </row>
    <row r="23" spans="1:103" s="160" customFormat="1" ht="11.25" x14ac:dyDescent="0.2">
      <c r="A23" s="157"/>
      <c r="B23" s="158"/>
      <c r="C23" s="159"/>
      <c r="E23" s="161"/>
      <c r="F23" s="162"/>
      <c r="G23" s="163"/>
      <c r="H23" s="164"/>
      <c r="I23" s="164"/>
      <c r="J23" s="165"/>
      <c r="K23" s="166"/>
      <c r="L23" s="167"/>
      <c r="M23" s="168">
        <f>SUM(M22:M22)</f>
        <v>4719</v>
      </c>
      <c r="N23" s="168">
        <f>M23</f>
        <v>4719</v>
      </c>
      <c r="O23" s="169" t="s">
        <v>134</v>
      </c>
      <c r="P23" s="168">
        <f>P22</f>
        <v>42.133928571428569</v>
      </c>
      <c r="Q23" s="168">
        <f>Q22</f>
        <v>505.60714285714283</v>
      </c>
      <c r="R23" s="168">
        <f>SUM(R22:R22)</f>
        <v>4255.5267857142853</v>
      </c>
      <c r="T23" s="168">
        <f t="shared" ref="T23:AD23" si="5">SUM(T22:T22)</f>
        <v>0</v>
      </c>
      <c r="U23" s="168">
        <f t="shared" si="5"/>
        <v>0</v>
      </c>
      <c r="V23" s="168">
        <f t="shared" si="5"/>
        <v>0</v>
      </c>
      <c r="W23" s="168">
        <f t="shared" si="5"/>
        <v>0</v>
      </c>
      <c r="X23" s="168">
        <f t="shared" si="5"/>
        <v>0</v>
      </c>
      <c r="Y23" s="168">
        <f t="shared" si="5"/>
        <v>0</v>
      </c>
      <c r="Z23" s="168">
        <f t="shared" si="5"/>
        <v>0</v>
      </c>
      <c r="AA23" s="168">
        <f t="shared" si="5"/>
        <v>0</v>
      </c>
      <c r="AB23" s="168">
        <f t="shared" si="5"/>
        <v>0</v>
      </c>
      <c r="AC23" s="168">
        <f t="shared" si="5"/>
        <v>0</v>
      </c>
      <c r="AD23" s="168">
        <f t="shared" si="5"/>
        <v>0</v>
      </c>
      <c r="AF23" s="168">
        <f>SUM(AF22:AF22)</f>
        <v>0</v>
      </c>
      <c r="AH23" s="168">
        <f t="shared" ref="AH23:AZ23" si="6">SUM(AH22:AH22)</f>
        <v>0</v>
      </c>
      <c r="AI23" s="168">
        <f t="shared" si="6"/>
        <v>0</v>
      </c>
      <c r="AJ23" s="168">
        <f t="shared" si="6"/>
        <v>0</v>
      </c>
      <c r="AK23" s="168">
        <f t="shared" si="6"/>
        <v>0</v>
      </c>
      <c r="AL23" s="168">
        <f t="shared" si="6"/>
        <v>0</v>
      </c>
      <c r="AM23" s="168">
        <f t="shared" si="6"/>
        <v>0</v>
      </c>
      <c r="AN23" s="168">
        <f t="shared" si="6"/>
        <v>0</v>
      </c>
      <c r="AO23" s="168">
        <f t="shared" si="6"/>
        <v>0</v>
      </c>
      <c r="AP23" s="168">
        <f t="shared" si="6"/>
        <v>0</v>
      </c>
      <c r="AQ23" s="168">
        <f t="shared" si="6"/>
        <v>0</v>
      </c>
      <c r="AR23" s="168">
        <f t="shared" si="6"/>
        <v>0</v>
      </c>
      <c r="AS23" s="168">
        <f t="shared" si="6"/>
        <v>0</v>
      </c>
      <c r="AT23" s="168">
        <f t="shared" si="6"/>
        <v>0</v>
      </c>
      <c r="AU23" s="168">
        <f t="shared" si="6"/>
        <v>0</v>
      </c>
      <c r="AV23" s="168">
        <f t="shared" si="6"/>
        <v>0</v>
      </c>
      <c r="AW23" s="168">
        <f t="shared" si="6"/>
        <v>0</v>
      </c>
      <c r="AX23" s="168">
        <f t="shared" si="6"/>
        <v>0</v>
      </c>
      <c r="AY23" s="168">
        <f t="shared" si="6"/>
        <v>0</v>
      </c>
      <c r="AZ23" s="168">
        <f t="shared" si="6"/>
        <v>0</v>
      </c>
      <c r="BB23" s="168">
        <f t="shared" ref="BB23:CV23" si="7">SUM(BB22:BB22)</f>
        <v>0</v>
      </c>
      <c r="BC23" s="168">
        <f t="shared" si="7"/>
        <v>0</v>
      </c>
      <c r="BD23" s="168">
        <f t="shared" si="7"/>
        <v>0</v>
      </c>
      <c r="BE23" s="168">
        <f t="shared" si="7"/>
        <v>0</v>
      </c>
      <c r="BF23" s="168">
        <f t="shared" si="7"/>
        <v>0</v>
      </c>
      <c r="BG23" s="168">
        <f t="shared" si="7"/>
        <v>0</v>
      </c>
      <c r="BH23" s="168">
        <f t="shared" si="7"/>
        <v>0</v>
      </c>
      <c r="BI23" s="168">
        <f t="shared" si="7"/>
        <v>0</v>
      </c>
      <c r="BJ23" s="168">
        <f t="shared" si="7"/>
        <v>0</v>
      </c>
      <c r="BK23" s="168">
        <f t="shared" si="7"/>
        <v>0</v>
      </c>
      <c r="BL23" s="168">
        <f t="shared" si="7"/>
        <v>0</v>
      </c>
      <c r="BM23" s="168">
        <f t="shared" si="7"/>
        <v>0</v>
      </c>
      <c r="BN23" s="168">
        <f t="shared" si="7"/>
        <v>0</v>
      </c>
      <c r="BO23" s="168">
        <f t="shared" si="7"/>
        <v>0</v>
      </c>
      <c r="BP23" s="168">
        <f t="shared" si="7"/>
        <v>0</v>
      </c>
      <c r="BQ23" s="168">
        <f t="shared" si="7"/>
        <v>0</v>
      </c>
      <c r="BR23" s="168">
        <f t="shared" si="7"/>
        <v>0</v>
      </c>
      <c r="BS23" s="168">
        <f t="shared" si="7"/>
        <v>0</v>
      </c>
      <c r="BT23" s="168">
        <f t="shared" si="7"/>
        <v>0</v>
      </c>
      <c r="BU23" s="168">
        <f t="shared" si="7"/>
        <v>0</v>
      </c>
      <c r="BV23" s="168">
        <f t="shared" si="7"/>
        <v>0</v>
      </c>
      <c r="BW23" s="168">
        <f t="shared" si="7"/>
        <v>0</v>
      </c>
      <c r="BX23" s="168">
        <f t="shared" si="7"/>
        <v>0</v>
      </c>
      <c r="BY23" s="168">
        <f t="shared" si="7"/>
        <v>0</v>
      </c>
      <c r="BZ23" s="168">
        <f t="shared" si="7"/>
        <v>0</v>
      </c>
      <c r="CA23" s="168">
        <f t="shared" si="7"/>
        <v>0</v>
      </c>
      <c r="CB23" s="168">
        <f t="shared" si="7"/>
        <v>0</v>
      </c>
      <c r="CC23" s="168">
        <f t="shared" si="7"/>
        <v>0</v>
      </c>
      <c r="CD23" s="168">
        <f t="shared" si="7"/>
        <v>0</v>
      </c>
      <c r="CE23" s="168">
        <f t="shared" si="7"/>
        <v>0</v>
      </c>
      <c r="CF23" s="168">
        <f t="shared" si="7"/>
        <v>0</v>
      </c>
      <c r="CG23" s="168">
        <f t="shared" si="7"/>
        <v>0</v>
      </c>
      <c r="CH23" s="168">
        <f t="shared" si="7"/>
        <v>0</v>
      </c>
      <c r="CI23" s="168">
        <f t="shared" si="7"/>
        <v>0</v>
      </c>
      <c r="CJ23" s="168">
        <f t="shared" si="7"/>
        <v>0</v>
      </c>
      <c r="CK23" s="168">
        <f t="shared" si="7"/>
        <v>0</v>
      </c>
      <c r="CL23" s="168">
        <f t="shared" si="7"/>
        <v>0</v>
      </c>
      <c r="CM23" s="168">
        <f t="shared" si="7"/>
        <v>0</v>
      </c>
      <c r="CN23" s="168">
        <f t="shared" si="7"/>
        <v>0</v>
      </c>
      <c r="CO23" s="168">
        <f t="shared" si="7"/>
        <v>0</v>
      </c>
      <c r="CP23" s="168">
        <f t="shared" si="7"/>
        <v>0</v>
      </c>
      <c r="CQ23" s="168">
        <f t="shared" si="7"/>
        <v>0</v>
      </c>
      <c r="CR23" s="168">
        <f t="shared" si="7"/>
        <v>0</v>
      </c>
      <c r="CS23" s="168">
        <f t="shared" si="7"/>
        <v>0</v>
      </c>
      <c r="CT23" s="168">
        <f t="shared" si="7"/>
        <v>0</v>
      </c>
      <c r="CU23" s="168">
        <f t="shared" si="7"/>
        <v>0</v>
      </c>
      <c r="CV23" s="168">
        <f t="shared" si="7"/>
        <v>0</v>
      </c>
      <c r="CW23" s="170"/>
    </row>
    <row r="25" spans="1:103" x14ac:dyDescent="0.25">
      <c r="A25" s="171" t="str">
        <f>E22</f>
        <v>INTERNATIONAL PHARMACEUTICALS</v>
      </c>
      <c r="B25" s="172"/>
      <c r="C25" s="173"/>
      <c r="D25" s="174"/>
      <c r="E25" s="174"/>
      <c r="F25" s="175"/>
      <c r="G25" s="176"/>
      <c r="H25" s="177"/>
      <c r="I25" s="178"/>
      <c r="J25" s="179"/>
      <c r="K25" s="180"/>
      <c r="L25" s="181"/>
      <c r="M25" s="182"/>
      <c r="N25" s="183"/>
      <c r="O25" s="184"/>
      <c r="P25" s="185"/>
    </row>
    <row r="26" spans="1:103" x14ac:dyDescent="0.25">
      <c r="A26" s="186"/>
      <c r="B26" s="187"/>
      <c r="C26" s="188"/>
      <c r="D26" s="189" t="s">
        <v>119</v>
      </c>
      <c r="E26" s="189" t="s">
        <v>120</v>
      </c>
      <c r="F26" s="190" t="s">
        <v>121</v>
      </c>
      <c r="G26" s="191"/>
      <c r="H26" s="192"/>
      <c r="I26" s="193"/>
      <c r="J26" s="194"/>
      <c r="K26" s="195"/>
      <c r="L26" s="196"/>
      <c r="M26" s="197"/>
      <c r="N26" s="198"/>
      <c r="O26" s="199"/>
      <c r="P26" s="200"/>
    </row>
    <row r="27" spans="1:103" ht="13.5" customHeight="1" x14ac:dyDescent="0.25">
      <c r="A27" s="201" t="s">
        <v>122</v>
      </c>
      <c r="B27" s="202"/>
      <c r="C27" s="203"/>
      <c r="D27" s="204">
        <f>R23</f>
        <v>4255.5267857142853</v>
      </c>
      <c r="E27" s="205"/>
      <c r="F27" s="206" t="str">
        <f>"In payment for 3 containers of palm oil using housefund received on " &amp; TEXT(A22, "mmmm dd, yyyy") &amp; " with PR#30602 RR# 5278  " &amp; " CPO#" &amp;B22</f>
        <v>In payment for 3 containers of palm oil using housefund received on August 27, 2025 with PR#30602 RR# 5278   CPO#19031</v>
      </c>
      <c r="G27" s="207"/>
      <c r="H27" s="208"/>
      <c r="I27" s="208"/>
      <c r="J27" s="207"/>
      <c r="K27" s="195"/>
      <c r="L27" s="196"/>
      <c r="M27" s="209"/>
      <c r="N27" s="210"/>
      <c r="O27" s="211"/>
      <c r="P27" s="212"/>
    </row>
    <row r="28" spans="1:103" x14ac:dyDescent="0.25">
      <c r="A28" s="201" t="s">
        <v>123</v>
      </c>
      <c r="B28" s="202"/>
      <c r="C28" s="203"/>
      <c r="D28" s="204">
        <f>Q23</f>
        <v>505.60714285714283</v>
      </c>
      <c r="E28" s="205"/>
      <c r="F28" s="194" t="str">
        <f>"Recording input VAT for expenses and purchases made using house fund for " &amp; TEXT(A22, "mmmm dd, yyyy")</f>
        <v>Recording input VAT for expenses and purchases made using house fund for August 27, 2025</v>
      </c>
      <c r="G28" s="213"/>
      <c r="H28" s="214"/>
      <c r="I28" s="215"/>
      <c r="J28" s="213"/>
      <c r="K28" s="195"/>
      <c r="L28" s="196"/>
      <c r="M28" s="197"/>
      <c r="N28" s="198"/>
      <c r="O28" s="199"/>
      <c r="P28" s="200"/>
    </row>
    <row r="29" spans="1:103" x14ac:dyDescent="0.25">
      <c r="A29" s="216" t="s">
        <v>124</v>
      </c>
      <c r="B29" s="217"/>
      <c r="C29" s="218"/>
      <c r="D29" s="219"/>
      <c r="E29" s="205">
        <f>P23</f>
        <v>42.133928571428569</v>
      </c>
      <c r="F29" s="220" t="str">
        <f>"Recording the tax withheld for expenses and purchases using the house fund received on " &amp; TEXT(A22, "mmmm dd, yyyy")</f>
        <v>Recording the tax withheld for expenses and purchases using the house fund received on August 27, 2025</v>
      </c>
      <c r="G29" s="213"/>
      <c r="H29" s="214"/>
      <c r="I29" s="215"/>
      <c r="J29" s="213"/>
      <c r="K29" s="195"/>
      <c r="L29" s="196"/>
      <c r="M29" s="197"/>
      <c r="N29" s="198"/>
      <c r="O29" s="199"/>
      <c r="P29" s="200"/>
    </row>
    <row r="30" spans="1:103" x14ac:dyDescent="0.25">
      <c r="A30" s="201" t="s">
        <v>125</v>
      </c>
      <c r="B30" s="217"/>
      <c r="C30" s="218"/>
      <c r="D30" s="221"/>
      <c r="E30" s="222">
        <f>M23</f>
        <v>4719</v>
      </c>
      <c r="F30" s="220" t="str">
        <f>"Recording house fund expenses for replenishment on " &amp; TEXT(A22, "mmmm dd, yyyy")</f>
        <v>Recording house fund expenses for replenishment on August 27, 2025</v>
      </c>
      <c r="G30" s="213"/>
      <c r="H30" s="214"/>
      <c r="I30" s="215"/>
      <c r="J30" s="213"/>
      <c r="K30" s="195"/>
      <c r="L30" s="196"/>
      <c r="M30" s="197"/>
      <c r="N30" s="198"/>
      <c r="O30" s="199"/>
      <c r="P30" s="200"/>
    </row>
    <row r="31" spans="1:103" x14ac:dyDescent="0.25">
      <c r="A31" s="216"/>
      <c r="B31" s="217"/>
      <c r="C31" s="218"/>
      <c r="D31" s="219">
        <f>SUM(D27:D28)</f>
        <v>4761.1339285714284</v>
      </c>
      <c r="E31" s="219">
        <f>SUM(E27:E30)</f>
        <v>4761.1339285714284</v>
      </c>
      <c r="F31" s="223"/>
      <c r="G31" s="223"/>
      <c r="H31" s="224"/>
      <c r="I31" s="225"/>
      <c r="J31" s="223"/>
      <c r="K31" s="195"/>
      <c r="L31" s="196"/>
      <c r="M31" s="197"/>
      <c r="N31" s="198"/>
      <c r="O31" s="199"/>
      <c r="P31" s="200"/>
    </row>
    <row r="32" spans="1:103" x14ac:dyDescent="0.25">
      <c r="A32" s="226" t="s">
        <v>126</v>
      </c>
      <c r="B32" s="227" t="str">
        <f>"To record house fund expenses on " &amp; TEXT(A22, "mmmm dd, yyyy") &amp; " with PCV#" &amp; C22</f>
        <v>To record house fund expenses on August 27, 2025 with PCV#</v>
      </c>
      <c r="C32" s="228"/>
      <c r="D32" s="229"/>
      <c r="E32" s="229"/>
      <c r="F32" s="229"/>
      <c r="G32" s="223"/>
      <c r="H32" s="224"/>
      <c r="I32" s="225"/>
      <c r="J32" s="223"/>
      <c r="K32" s="195"/>
      <c r="L32" s="196"/>
      <c r="M32" s="197"/>
      <c r="N32" s="198"/>
      <c r="O32" s="199"/>
      <c r="P32" s="200"/>
    </row>
    <row r="33" spans="1:103" s="230" customFormat="1" x14ac:dyDescent="0.25"/>
    <row r="34" spans="1:103" s="230" customFormat="1" x14ac:dyDescent="0.25"/>
    <row r="35" spans="1:103" s="6" customFormat="1" ht="12.75" x14ac:dyDescent="0.25">
      <c r="A35" s="1" t="s">
        <v>0</v>
      </c>
      <c r="B35" s="2"/>
      <c r="C35" s="3"/>
      <c r="D35" s="4"/>
      <c r="E35" s="5"/>
      <c r="G35" s="7"/>
      <c r="H35" s="8" t="s">
        <v>1</v>
      </c>
      <c r="I35" s="9"/>
      <c r="J35" s="10"/>
      <c r="K35" s="11"/>
      <c r="L35" s="12"/>
      <c r="M35" s="13"/>
      <c r="N35" s="14"/>
      <c r="O35" s="15"/>
      <c r="P35" s="16"/>
      <c r="Q35" s="16"/>
      <c r="R35" s="17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R35" s="16"/>
      <c r="BS35" s="16"/>
      <c r="BT35" s="16"/>
      <c r="BU35" s="16"/>
      <c r="BV35" s="16"/>
      <c r="BY35" s="18"/>
      <c r="CC35" s="18"/>
      <c r="CD35" s="18"/>
      <c r="CE35" s="18"/>
    </row>
    <row r="36" spans="1:103" s="6" customFormat="1" ht="13.5" thickBot="1" x14ac:dyDescent="0.3">
      <c r="A36" s="19"/>
      <c r="B36" s="20"/>
      <c r="C36" s="21"/>
      <c r="D36" s="22"/>
      <c r="E36" s="23"/>
      <c r="G36" s="7"/>
      <c r="H36" s="24"/>
      <c r="I36" s="9" t="s">
        <v>2</v>
      </c>
      <c r="J36" s="10"/>
      <c r="K36" s="11"/>
      <c r="L36" s="12"/>
      <c r="M36" s="13"/>
      <c r="N36" s="14"/>
      <c r="O36" s="15"/>
      <c r="P36" s="16"/>
      <c r="Q36" s="16"/>
      <c r="R36" s="18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R36" s="16"/>
      <c r="BS36" s="16"/>
      <c r="BT36" s="16"/>
      <c r="BU36" s="16"/>
      <c r="BV36" s="16"/>
      <c r="BY36" s="18"/>
      <c r="CC36" s="18"/>
      <c r="CD36" s="18"/>
      <c r="CE36" s="18"/>
    </row>
    <row r="37" spans="1:103" s="81" customFormat="1" ht="22.5" customHeight="1" x14ac:dyDescent="0.2">
      <c r="A37" s="25" t="s">
        <v>3</v>
      </c>
      <c r="B37" s="26" t="s">
        <v>4</v>
      </c>
      <c r="C37" s="27" t="s">
        <v>5</v>
      </c>
      <c r="D37" s="28" t="s">
        <v>6</v>
      </c>
      <c r="E37" s="29" t="s">
        <v>7</v>
      </c>
      <c r="F37" s="30" t="s">
        <v>8</v>
      </c>
      <c r="G37" s="31" t="s">
        <v>9</v>
      </c>
      <c r="H37" s="32" t="s">
        <v>10</v>
      </c>
      <c r="I37" s="26" t="s">
        <v>11</v>
      </c>
      <c r="J37" s="33" t="s">
        <v>12</v>
      </c>
      <c r="K37" s="34" t="s">
        <v>13</v>
      </c>
      <c r="L37" s="35" t="s">
        <v>14</v>
      </c>
      <c r="M37" s="36" t="s">
        <v>15</v>
      </c>
      <c r="N37" s="37" t="s">
        <v>16</v>
      </c>
      <c r="O37" s="37" t="s">
        <v>17</v>
      </c>
      <c r="P37" s="38" t="s">
        <v>18</v>
      </c>
      <c r="Q37" s="39" t="s">
        <v>19</v>
      </c>
      <c r="R37" s="40" t="s">
        <v>20</v>
      </c>
      <c r="S37" s="41"/>
      <c r="T37" s="41"/>
      <c r="U37" s="41"/>
      <c r="V37" s="41"/>
      <c r="W37" s="41"/>
      <c r="X37" s="41"/>
      <c r="Y37" s="41"/>
      <c r="Z37" s="42"/>
      <c r="AA37" s="43" t="s">
        <v>21</v>
      </c>
      <c r="AB37" s="44"/>
      <c r="AC37" s="44"/>
      <c r="AD37" s="44"/>
      <c r="AE37" s="44"/>
      <c r="AF37" s="45"/>
      <c r="AG37" s="46" t="s">
        <v>22</v>
      </c>
      <c r="AH37" s="47" t="s">
        <v>23</v>
      </c>
      <c r="AI37" s="48"/>
      <c r="AJ37" s="48"/>
      <c r="AK37" s="48"/>
      <c r="AL37" s="48"/>
      <c r="AM37" s="48"/>
      <c r="AN37" s="48"/>
      <c r="AO37" s="48"/>
      <c r="AP37" s="48"/>
      <c r="AQ37" s="49"/>
      <c r="AR37" s="50" t="s">
        <v>24</v>
      </c>
      <c r="AS37" s="51"/>
      <c r="AT37" s="51"/>
      <c r="AU37" s="51"/>
      <c r="AV37" s="52"/>
      <c r="AW37" s="53" t="s">
        <v>25</v>
      </c>
      <c r="AX37" s="54" t="s">
        <v>26</v>
      </c>
      <c r="AY37" s="55"/>
      <c r="AZ37" s="54" t="s">
        <v>27</v>
      </c>
      <c r="BA37" s="55"/>
      <c r="BB37" s="56" t="s">
        <v>28</v>
      </c>
      <c r="BC37" s="57"/>
      <c r="BD37" s="58"/>
      <c r="BE37" s="59" t="s">
        <v>29</v>
      </c>
      <c r="BF37" s="60" t="s">
        <v>30</v>
      </c>
      <c r="BG37" s="61"/>
      <c r="BH37" s="62" t="s">
        <v>31</v>
      </c>
      <c r="BI37" s="62" t="s">
        <v>32</v>
      </c>
      <c r="BJ37" s="62" t="s">
        <v>33</v>
      </c>
      <c r="BK37" s="60" t="s">
        <v>34</v>
      </c>
      <c r="BL37" s="63"/>
      <c r="BM37" s="61"/>
      <c r="BN37" s="64" t="s">
        <v>35</v>
      </c>
      <c r="BO37" s="65"/>
      <c r="BP37" s="66" t="s">
        <v>36</v>
      </c>
      <c r="BQ37" s="67" t="s">
        <v>37</v>
      </c>
      <c r="BR37" s="68" t="s">
        <v>38</v>
      </c>
      <c r="BS37" s="67" t="s">
        <v>39</v>
      </c>
      <c r="BT37" s="67" t="s">
        <v>40</v>
      </c>
      <c r="BU37" s="68" t="s">
        <v>41</v>
      </c>
      <c r="BV37" s="68" t="s">
        <v>42</v>
      </c>
      <c r="BW37" s="68" t="s">
        <v>43</v>
      </c>
      <c r="BX37" s="69" t="s">
        <v>44</v>
      </c>
      <c r="BY37" s="68" t="s">
        <v>45</v>
      </c>
      <c r="BZ37" s="68" t="s">
        <v>46</v>
      </c>
      <c r="CA37" s="68" t="s">
        <v>47</v>
      </c>
      <c r="CB37" s="68" t="s">
        <v>48</v>
      </c>
      <c r="CC37" s="70" t="s">
        <v>49</v>
      </c>
      <c r="CD37" s="70" t="s">
        <v>50</v>
      </c>
      <c r="CE37" s="71" t="s">
        <v>51</v>
      </c>
      <c r="CF37" s="72" t="s">
        <v>52</v>
      </c>
      <c r="CG37" s="73" t="s">
        <v>53</v>
      </c>
      <c r="CH37" s="73"/>
      <c r="CI37" s="73"/>
      <c r="CJ37" s="73"/>
      <c r="CK37" s="73"/>
      <c r="CL37" s="73"/>
      <c r="CM37" s="73"/>
      <c r="CN37" s="73"/>
      <c r="CO37" s="73"/>
      <c r="CP37" s="74"/>
      <c r="CQ37" s="75" t="s">
        <v>54</v>
      </c>
      <c r="CR37" s="76" t="s">
        <v>55</v>
      </c>
      <c r="CS37" s="77"/>
      <c r="CT37" s="78" t="s">
        <v>56</v>
      </c>
      <c r="CU37" s="79" t="s">
        <v>57</v>
      </c>
      <c r="CV37" s="80"/>
    </row>
    <row r="38" spans="1:103" s="131" customFormat="1" ht="51.75" thickBot="1" x14ac:dyDescent="0.25">
      <c r="A38" s="82"/>
      <c r="B38" s="83"/>
      <c r="C38" s="84"/>
      <c r="D38" s="85"/>
      <c r="E38" s="86"/>
      <c r="F38" s="87"/>
      <c r="G38" s="88"/>
      <c r="H38" s="89"/>
      <c r="I38" s="83"/>
      <c r="J38" s="90"/>
      <c r="K38" s="91"/>
      <c r="L38" s="92"/>
      <c r="M38" s="93"/>
      <c r="N38" s="94"/>
      <c r="O38" s="94"/>
      <c r="P38" s="95"/>
      <c r="Q38" s="96"/>
      <c r="R38" s="97" t="s">
        <v>58</v>
      </c>
      <c r="S38" s="98" t="s">
        <v>59</v>
      </c>
      <c r="T38" s="98" t="s">
        <v>60</v>
      </c>
      <c r="U38" s="98" t="s">
        <v>61</v>
      </c>
      <c r="V38" s="98" t="s">
        <v>62</v>
      </c>
      <c r="W38" s="99" t="s">
        <v>63</v>
      </c>
      <c r="X38" s="99" t="s">
        <v>64</v>
      </c>
      <c r="Y38" s="99" t="s">
        <v>65</v>
      </c>
      <c r="Z38" s="99" t="s">
        <v>66</v>
      </c>
      <c r="AA38" s="100" t="s">
        <v>67</v>
      </c>
      <c r="AB38" s="100" t="s">
        <v>68</v>
      </c>
      <c r="AC38" s="101" t="s">
        <v>69</v>
      </c>
      <c r="AD38" s="101" t="s">
        <v>70</v>
      </c>
      <c r="AE38" s="101" t="s">
        <v>71</v>
      </c>
      <c r="AF38" s="101" t="s">
        <v>72</v>
      </c>
      <c r="AG38" s="102"/>
      <c r="AH38" s="103" t="s">
        <v>73</v>
      </c>
      <c r="AI38" s="103" t="s">
        <v>74</v>
      </c>
      <c r="AJ38" s="104" t="s">
        <v>75</v>
      </c>
      <c r="AK38" s="104" t="s">
        <v>76</v>
      </c>
      <c r="AL38" s="104" t="s">
        <v>77</v>
      </c>
      <c r="AM38" s="104" t="s">
        <v>72</v>
      </c>
      <c r="AN38" s="104" t="s">
        <v>78</v>
      </c>
      <c r="AO38" s="104" t="s">
        <v>79</v>
      </c>
      <c r="AP38" s="104" t="s">
        <v>80</v>
      </c>
      <c r="AQ38" s="105" t="s">
        <v>81</v>
      </c>
      <c r="AR38" s="105" t="s">
        <v>82</v>
      </c>
      <c r="AS38" s="105" t="s">
        <v>72</v>
      </c>
      <c r="AT38" s="105" t="s">
        <v>83</v>
      </c>
      <c r="AU38" s="106" t="s">
        <v>84</v>
      </c>
      <c r="AV38" s="107" t="s">
        <v>85</v>
      </c>
      <c r="AW38" s="108" t="s">
        <v>83</v>
      </c>
      <c r="AX38" s="109" t="s">
        <v>86</v>
      </c>
      <c r="AY38" s="109" t="s">
        <v>87</v>
      </c>
      <c r="AZ38" s="109" t="s">
        <v>88</v>
      </c>
      <c r="BA38" s="109" t="s">
        <v>72</v>
      </c>
      <c r="BB38" s="110" t="s">
        <v>89</v>
      </c>
      <c r="BC38" s="111" t="s">
        <v>90</v>
      </c>
      <c r="BD38" s="112" t="s">
        <v>91</v>
      </c>
      <c r="BE38" s="113"/>
      <c r="BF38" s="109" t="s">
        <v>92</v>
      </c>
      <c r="BG38" s="109" t="s">
        <v>93</v>
      </c>
      <c r="BH38" s="109" t="s">
        <v>94</v>
      </c>
      <c r="BI38" s="109" t="s">
        <v>95</v>
      </c>
      <c r="BJ38" s="109" t="s">
        <v>96</v>
      </c>
      <c r="BK38" s="114" t="s">
        <v>88</v>
      </c>
      <c r="BL38" s="103" t="s">
        <v>72</v>
      </c>
      <c r="BM38" s="103" t="s">
        <v>83</v>
      </c>
      <c r="BN38" s="115" t="s">
        <v>97</v>
      </c>
      <c r="BO38" s="115" t="s">
        <v>98</v>
      </c>
      <c r="BP38" s="116"/>
      <c r="BQ38" s="117"/>
      <c r="BR38" s="118"/>
      <c r="BS38" s="117"/>
      <c r="BT38" s="117"/>
      <c r="BU38" s="118"/>
      <c r="BV38" s="118"/>
      <c r="BW38" s="118"/>
      <c r="BX38" s="119"/>
      <c r="BY38" s="118"/>
      <c r="BZ38" s="118"/>
      <c r="CA38" s="118"/>
      <c r="CB38" s="118"/>
      <c r="CC38" s="120" t="s">
        <v>99</v>
      </c>
      <c r="CD38" s="120" t="s">
        <v>100</v>
      </c>
      <c r="CE38" s="121"/>
      <c r="CF38" s="122"/>
      <c r="CG38" s="123" t="s">
        <v>101</v>
      </c>
      <c r="CH38" s="123" t="s">
        <v>102</v>
      </c>
      <c r="CI38" s="123" t="s">
        <v>103</v>
      </c>
      <c r="CJ38" s="123" t="s">
        <v>104</v>
      </c>
      <c r="CK38" s="123" t="s">
        <v>105</v>
      </c>
      <c r="CL38" s="123" t="s">
        <v>106</v>
      </c>
      <c r="CM38" s="123" t="s">
        <v>107</v>
      </c>
      <c r="CN38" s="123" t="s">
        <v>108</v>
      </c>
      <c r="CO38" s="123" t="s">
        <v>109</v>
      </c>
      <c r="CP38" s="124" t="s">
        <v>110</v>
      </c>
      <c r="CQ38" s="125" t="s">
        <v>111</v>
      </c>
      <c r="CR38" s="125" t="s">
        <v>112</v>
      </c>
      <c r="CS38" s="125" t="s">
        <v>70</v>
      </c>
      <c r="CT38" s="126"/>
      <c r="CU38" s="127"/>
      <c r="CV38" s="128"/>
      <c r="CW38" s="129"/>
      <c r="CX38" s="129"/>
      <c r="CY38" s="130"/>
    </row>
    <row r="39" spans="1:103" s="135" customFormat="1" ht="12" x14ac:dyDescent="0.2">
      <c r="A39" s="132">
        <v>45896</v>
      </c>
      <c r="B39" s="133" t="s">
        <v>148</v>
      </c>
      <c r="C39" s="134"/>
      <c r="D39" s="135" t="s">
        <v>114</v>
      </c>
      <c r="E39" s="136" t="s">
        <v>141</v>
      </c>
      <c r="F39" s="137" t="s">
        <v>142</v>
      </c>
      <c r="G39" s="138" t="s">
        <v>143</v>
      </c>
      <c r="H39" s="138">
        <v>273661</v>
      </c>
      <c r="I39" s="140" t="s">
        <v>144</v>
      </c>
      <c r="J39" s="141" t="s">
        <v>145</v>
      </c>
      <c r="K39" s="142">
        <v>6</v>
      </c>
      <c r="L39" s="143">
        <v>75.849999999999994</v>
      </c>
      <c r="M39" s="144">
        <f t="shared" ref="M39" si="8">L39*K39</f>
        <v>455.09999999999997</v>
      </c>
      <c r="N39" s="145"/>
      <c r="O39" s="146" t="s">
        <v>134</v>
      </c>
      <c r="P39" s="147">
        <f>M39/1.12*0.01</f>
        <v>4.0633928571428566</v>
      </c>
      <c r="Q39" s="148">
        <f>M39/1.12*0.12</f>
        <v>48.760714285714279</v>
      </c>
      <c r="R39" s="147">
        <f>M39+P39-Q39</f>
        <v>410.40267857142851</v>
      </c>
      <c r="T39" s="149"/>
      <c r="U39" s="149"/>
      <c r="V39" s="149"/>
      <c r="W39" s="147"/>
      <c r="X39" s="150"/>
      <c r="Y39" s="149"/>
      <c r="Z39" s="149"/>
      <c r="AA39" s="149"/>
      <c r="AB39" s="149"/>
      <c r="AC39" s="149"/>
      <c r="AD39" s="149"/>
      <c r="AF39" s="149"/>
      <c r="AH39" s="147"/>
      <c r="AI39" s="149"/>
      <c r="AJ39" s="149"/>
      <c r="AK39" s="149"/>
      <c r="AL39" s="149"/>
      <c r="AM39" s="147"/>
      <c r="AN39" s="149"/>
      <c r="AO39" s="149"/>
      <c r="AP39" s="149"/>
      <c r="AQ39" s="149"/>
      <c r="AR39" s="149"/>
      <c r="AS39" s="151"/>
      <c r="AU39" s="149"/>
      <c r="AW39" s="152"/>
      <c r="AX39" s="149"/>
      <c r="AZ39" s="149"/>
      <c r="BC39" s="149"/>
      <c r="BD39" s="149"/>
      <c r="BE39" s="149"/>
      <c r="BF39" s="149"/>
      <c r="BG39" s="149"/>
      <c r="BH39" s="149"/>
      <c r="BI39" s="149"/>
      <c r="BJ39" s="149"/>
      <c r="BK39" s="143"/>
      <c r="BN39" s="149"/>
      <c r="BO39" s="147"/>
      <c r="BP39" s="149"/>
      <c r="BQ39" s="147"/>
      <c r="BR39" s="149"/>
      <c r="BS39" s="143"/>
      <c r="BU39" s="153"/>
      <c r="BV39" s="153"/>
      <c r="BW39" s="154"/>
      <c r="CA39" s="154"/>
      <c r="CB39" s="154"/>
      <c r="CC39" s="154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  <c r="CT39" s="147"/>
      <c r="CU39" s="147"/>
      <c r="CV39" s="155"/>
      <c r="CW39" s="156"/>
    </row>
    <row r="40" spans="1:103" s="135" customFormat="1" ht="12" x14ac:dyDescent="0.2">
      <c r="A40" s="132"/>
      <c r="B40" s="133"/>
      <c r="C40" s="134"/>
      <c r="E40" s="136"/>
      <c r="F40" s="137"/>
      <c r="G40" s="138"/>
      <c r="H40" s="138"/>
      <c r="I40" s="140"/>
      <c r="J40" s="141" t="s">
        <v>146</v>
      </c>
      <c r="K40" s="142">
        <v>5</v>
      </c>
      <c r="L40" s="143">
        <v>27.3</v>
      </c>
      <c r="M40" s="144">
        <f t="shared" ref="M40:M41" si="9">L40*K40</f>
        <v>136.5</v>
      </c>
      <c r="N40" s="145"/>
      <c r="O40" s="146" t="s">
        <v>134</v>
      </c>
      <c r="P40" s="147">
        <f t="shared" ref="P40:P41" si="10">M40/1.12*0.01</f>
        <v>1.2187499999999998</v>
      </c>
      <c r="Q40" s="148">
        <f t="shared" ref="Q40:Q41" si="11">M40/1.12*0.12</f>
        <v>14.624999999999998</v>
      </c>
      <c r="R40" s="147">
        <f t="shared" ref="R40:R41" si="12">M40+P40-Q40</f>
        <v>123.09375</v>
      </c>
      <c r="T40" s="149"/>
      <c r="U40" s="149"/>
      <c r="V40" s="149"/>
      <c r="W40" s="147"/>
      <c r="X40" s="150"/>
      <c r="Y40" s="149"/>
      <c r="Z40" s="149"/>
      <c r="AA40" s="149"/>
      <c r="AB40" s="149"/>
      <c r="AC40" s="149"/>
      <c r="AD40" s="149"/>
      <c r="AF40" s="149"/>
      <c r="AH40" s="147"/>
      <c r="AI40" s="149"/>
      <c r="AJ40" s="149"/>
      <c r="AK40" s="149"/>
      <c r="AL40" s="149"/>
      <c r="AM40" s="147"/>
      <c r="AN40" s="149"/>
      <c r="AO40" s="149"/>
      <c r="AP40" s="149"/>
      <c r="AQ40" s="149"/>
      <c r="AR40" s="149"/>
      <c r="AS40" s="151"/>
      <c r="AU40" s="149"/>
      <c r="AW40" s="152"/>
      <c r="AX40" s="149"/>
      <c r="AZ40" s="149"/>
      <c r="BC40" s="149"/>
      <c r="BD40" s="149"/>
      <c r="BE40" s="149"/>
      <c r="BF40" s="149"/>
      <c r="BG40" s="149"/>
      <c r="BH40" s="149"/>
      <c r="BI40" s="149"/>
      <c r="BJ40" s="149"/>
      <c r="BK40" s="143"/>
      <c r="BN40" s="149"/>
      <c r="BO40" s="147"/>
      <c r="BP40" s="149"/>
      <c r="BQ40" s="147"/>
      <c r="BR40" s="149"/>
      <c r="BS40" s="143"/>
      <c r="BU40" s="153"/>
      <c r="BV40" s="153"/>
      <c r="BW40" s="154"/>
      <c r="CA40" s="154"/>
      <c r="CB40" s="154"/>
      <c r="CC40" s="154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  <c r="CT40" s="147"/>
      <c r="CU40" s="147"/>
      <c r="CV40" s="155"/>
      <c r="CW40" s="156"/>
    </row>
    <row r="41" spans="1:103" s="135" customFormat="1" ht="12" x14ac:dyDescent="0.2">
      <c r="A41" s="132"/>
      <c r="B41" s="133"/>
      <c r="C41" s="134"/>
      <c r="E41" s="136"/>
      <c r="F41" s="137"/>
      <c r="G41" s="138"/>
      <c r="H41" s="138"/>
      <c r="I41" s="140"/>
      <c r="J41" s="141" t="s">
        <v>147</v>
      </c>
      <c r="K41" s="142">
        <v>3</v>
      </c>
      <c r="L41" s="143">
        <v>33.9</v>
      </c>
      <c r="M41" s="144">
        <f t="shared" si="9"/>
        <v>101.69999999999999</v>
      </c>
      <c r="N41" s="145"/>
      <c r="O41" s="146" t="s">
        <v>134</v>
      </c>
      <c r="P41" s="147">
        <f t="shared" si="10"/>
        <v>0.90803571428571417</v>
      </c>
      <c r="Q41" s="148">
        <f t="shared" si="11"/>
        <v>10.896428571428569</v>
      </c>
      <c r="R41" s="147">
        <f t="shared" si="12"/>
        <v>91.711607142857133</v>
      </c>
      <c r="T41" s="149"/>
      <c r="U41" s="149"/>
      <c r="V41" s="149"/>
      <c r="W41" s="147"/>
      <c r="X41" s="150"/>
      <c r="Y41" s="149"/>
      <c r="Z41" s="149"/>
      <c r="AA41" s="149"/>
      <c r="AB41" s="149"/>
      <c r="AC41" s="149"/>
      <c r="AD41" s="149"/>
      <c r="AF41" s="149"/>
      <c r="AH41" s="147"/>
      <c r="AI41" s="149"/>
      <c r="AJ41" s="149"/>
      <c r="AK41" s="149"/>
      <c r="AL41" s="149"/>
      <c r="AM41" s="147"/>
      <c r="AN41" s="149"/>
      <c r="AO41" s="149"/>
      <c r="AP41" s="149"/>
      <c r="AQ41" s="149"/>
      <c r="AR41" s="149"/>
      <c r="AS41" s="151"/>
      <c r="AU41" s="149"/>
      <c r="AW41" s="152"/>
      <c r="AX41" s="149"/>
      <c r="AZ41" s="149"/>
      <c r="BC41" s="149"/>
      <c r="BD41" s="149"/>
      <c r="BE41" s="149"/>
      <c r="BF41" s="149"/>
      <c r="BG41" s="149"/>
      <c r="BH41" s="149"/>
      <c r="BI41" s="149"/>
      <c r="BJ41" s="149"/>
      <c r="BK41" s="143"/>
      <c r="BN41" s="149"/>
      <c r="BO41" s="147"/>
      <c r="BP41" s="149"/>
      <c r="BQ41" s="147"/>
      <c r="BR41" s="149"/>
      <c r="BS41" s="143"/>
      <c r="BU41" s="153"/>
      <c r="BV41" s="153"/>
      <c r="BW41" s="154"/>
      <c r="CA41" s="154"/>
      <c r="CB41" s="154"/>
      <c r="CC41" s="154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  <c r="CT41" s="147"/>
      <c r="CU41" s="147"/>
      <c r="CV41" s="155"/>
      <c r="CW41" s="156"/>
    </row>
    <row r="42" spans="1:103" s="160" customFormat="1" ht="11.25" x14ac:dyDescent="0.2">
      <c r="A42" s="157"/>
      <c r="B42" s="158"/>
      <c r="C42" s="159"/>
      <c r="E42" s="161"/>
      <c r="F42" s="162"/>
      <c r="G42" s="163"/>
      <c r="H42" s="164"/>
      <c r="I42" s="164"/>
      <c r="J42" s="165"/>
      <c r="K42" s="166"/>
      <c r="L42" s="167"/>
      <c r="M42" s="168">
        <f>SUM(M39:M41)</f>
        <v>693.3</v>
      </c>
      <c r="N42" s="168">
        <f>M42</f>
        <v>693.3</v>
      </c>
      <c r="O42" s="169" t="s">
        <v>134</v>
      </c>
      <c r="P42" s="168">
        <f>P41+P40+P39</f>
        <v>6.1901785714285706</v>
      </c>
      <c r="Q42" s="168">
        <f>Q41+Q40+Q39</f>
        <v>74.282142857142844</v>
      </c>
      <c r="R42" s="168">
        <f>SUM(R39:R41)</f>
        <v>625.20803571428564</v>
      </c>
      <c r="T42" s="168">
        <f t="shared" ref="T42:AD42" si="13">SUM(T39:T39)</f>
        <v>0</v>
      </c>
      <c r="U42" s="168">
        <f t="shared" si="13"/>
        <v>0</v>
      </c>
      <c r="V42" s="168">
        <f t="shared" si="13"/>
        <v>0</v>
      </c>
      <c r="W42" s="168">
        <f t="shared" si="13"/>
        <v>0</v>
      </c>
      <c r="X42" s="168">
        <f t="shared" si="13"/>
        <v>0</v>
      </c>
      <c r="Y42" s="168">
        <f t="shared" si="13"/>
        <v>0</v>
      </c>
      <c r="Z42" s="168">
        <f t="shared" si="13"/>
        <v>0</v>
      </c>
      <c r="AA42" s="168">
        <f t="shared" si="13"/>
        <v>0</v>
      </c>
      <c r="AB42" s="168">
        <f t="shared" si="13"/>
        <v>0</v>
      </c>
      <c r="AC42" s="168">
        <f t="shared" si="13"/>
        <v>0</v>
      </c>
      <c r="AD42" s="168">
        <f t="shared" si="13"/>
        <v>0</v>
      </c>
      <c r="AF42" s="168">
        <f>SUM(AF39:AF39)</f>
        <v>0</v>
      </c>
      <c r="AH42" s="168">
        <f t="shared" ref="AH42:AZ42" si="14">SUM(AH39:AH39)</f>
        <v>0</v>
      </c>
      <c r="AI42" s="168">
        <f t="shared" si="14"/>
        <v>0</v>
      </c>
      <c r="AJ42" s="168">
        <f t="shared" si="14"/>
        <v>0</v>
      </c>
      <c r="AK42" s="168">
        <f t="shared" si="14"/>
        <v>0</v>
      </c>
      <c r="AL42" s="168">
        <f t="shared" si="14"/>
        <v>0</v>
      </c>
      <c r="AM42" s="168">
        <f t="shared" si="14"/>
        <v>0</v>
      </c>
      <c r="AN42" s="168">
        <f t="shared" si="14"/>
        <v>0</v>
      </c>
      <c r="AO42" s="168">
        <f t="shared" si="14"/>
        <v>0</v>
      </c>
      <c r="AP42" s="168">
        <f t="shared" si="14"/>
        <v>0</v>
      </c>
      <c r="AQ42" s="168">
        <f t="shared" si="14"/>
        <v>0</v>
      </c>
      <c r="AR42" s="168">
        <f t="shared" si="14"/>
        <v>0</v>
      </c>
      <c r="AS42" s="168">
        <f t="shared" si="14"/>
        <v>0</v>
      </c>
      <c r="AT42" s="168">
        <f t="shared" si="14"/>
        <v>0</v>
      </c>
      <c r="AU42" s="168">
        <f t="shared" si="14"/>
        <v>0</v>
      </c>
      <c r="AV42" s="168">
        <f t="shared" si="14"/>
        <v>0</v>
      </c>
      <c r="AW42" s="168">
        <f t="shared" si="14"/>
        <v>0</v>
      </c>
      <c r="AX42" s="168">
        <f t="shared" si="14"/>
        <v>0</v>
      </c>
      <c r="AY42" s="168">
        <f t="shared" si="14"/>
        <v>0</v>
      </c>
      <c r="AZ42" s="168">
        <f t="shared" si="14"/>
        <v>0</v>
      </c>
      <c r="BB42" s="168">
        <f t="shared" ref="BB42:CV42" si="15">SUM(BB39:BB39)</f>
        <v>0</v>
      </c>
      <c r="BC42" s="168">
        <f t="shared" si="15"/>
        <v>0</v>
      </c>
      <c r="BD42" s="168">
        <f t="shared" si="15"/>
        <v>0</v>
      </c>
      <c r="BE42" s="168">
        <f t="shared" si="15"/>
        <v>0</v>
      </c>
      <c r="BF42" s="168">
        <f t="shared" si="15"/>
        <v>0</v>
      </c>
      <c r="BG42" s="168">
        <f t="shared" si="15"/>
        <v>0</v>
      </c>
      <c r="BH42" s="168">
        <f t="shared" si="15"/>
        <v>0</v>
      </c>
      <c r="BI42" s="168">
        <f t="shared" si="15"/>
        <v>0</v>
      </c>
      <c r="BJ42" s="168">
        <f t="shared" si="15"/>
        <v>0</v>
      </c>
      <c r="BK42" s="168">
        <f t="shared" si="15"/>
        <v>0</v>
      </c>
      <c r="BL42" s="168">
        <f t="shared" si="15"/>
        <v>0</v>
      </c>
      <c r="BM42" s="168">
        <f t="shared" si="15"/>
        <v>0</v>
      </c>
      <c r="BN42" s="168">
        <f t="shared" si="15"/>
        <v>0</v>
      </c>
      <c r="BO42" s="168">
        <f t="shared" si="15"/>
        <v>0</v>
      </c>
      <c r="BP42" s="168">
        <f t="shared" si="15"/>
        <v>0</v>
      </c>
      <c r="BQ42" s="168">
        <f t="shared" si="15"/>
        <v>0</v>
      </c>
      <c r="BR42" s="168">
        <f t="shared" si="15"/>
        <v>0</v>
      </c>
      <c r="BS42" s="168">
        <f t="shared" si="15"/>
        <v>0</v>
      </c>
      <c r="BT42" s="168">
        <f t="shared" si="15"/>
        <v>0</v>
      </c>
      <c r="BU42" s="168">
        <f t="shared" si="15"/>
        <v>0</v>
      </c>
      <c r="BV42" s="168">
        <f t="shared" si="15"/>
        <v>0</v>
      </c>
      <c r="BW42" s="168">
        <f t="shared" si="15"/>
        <v>0</v>
      </c>
      <c r="BX42" s="168">
        <f t="shared" si="15"/>
        <v>0</v>
      </c>
      <c r="BY42" s="168">
        <f t="shared" si="15"/>
        <v>0</v>
      </c>
      <c r="BZ42" s="168">
        <f t="shared" si="15"/>
        <v>0</v>
      </c>
      <c r="CA42" s="168">
        <f t="shared" si="15"/>
        <v>0</v>
      </c>
      <c r="CB42" s="168">
        <f t="shared" si="15"/>
        <v>0</v>
      </c>
      <c r="CC42" s="168">
        <f t="shared" si="15"/>
        <v>0</v>
      </c>
      <c r="CD42" s="168">
        <f t="shared" si="15"/>
        <v>0</v>
      </c>
      <c r="CE42" s="168">
        <f t="shared" si="15"/>
        <v>0</v>
      </c>
      <c r="CF42" s="168">
        <f t="shared" si="15"/>
        <v>0</v>
      </c>
      <c r="CG42" s="168">
        <f t="shared" si="15"/>
        <v>0</v>
      </c>
      <c r="CH42" s="168">
        <f t="shared" si="15"/>
        <v>0</v>
      </c>
      <c r="CI42" s="168">
        <f t="shared" si="15"/>
        <v>0</v>
      </c>
      <c r="CJ42" s="168">
        <f t="shared" si="15"/>
        <v>0</v>
      </c>
      <c r="CK42" s="168">
        <f t="shared" si="15"/>
        <v>0</v>
      </c>
      <c r="CL42" s="168">
        <f t="shared" si="15"/>
        <v>0</v>
      </c>
      <c r="CM42" s="168">
        <f t="shared" si="15"/>
        <v>0</v>
      </c>
      <c r="CN42" s="168">
        <f t="shared" si="15"/>
        <v>0</v>
      </c>
      <c r="CO42" s="168">
        <f t="shared" si="15"/>
        <v>0</v>
      </c>
      <c r="CP42" s="168">
        <f t="shared" si="15"/>
        <v>0</v>
      </c>
      <c r="CQ42" s="168">
        <f t="shared" si="15"/>
        <v>0</v>
      </c>
      <c r="CR42" s="168">
        <f t="shared" si="15"/>
        <v>0</v>
      </c>
      <c r="CS42" s="168">
        <f t="shared" si="15"/>
        <v>0</v>
      </c>
      <c r="CT42" s="168">
        <f t="shared" si="15"/>
        <v>0</v>
      </c>
      <c r="CU42" s="168">
        <f t="shared" si="15"/>
        <v>0</v>
      </c>
      <c r="CV42" s="168">
        <f t="shared" si="15"/>
        <v>0</v>
      </c>
      <c r="CW42" s="170"/>
    </row>
    <row r="44" spans="1:103" x14ac:dyDescent="0.25">
      <c r="A44" s="171" t="str">
        <f>E39</f>
        <v>METRO GAISANO LG-GARDEN MACTAN</v>
      </c>
      <c r="B44" s="172"/>
      <c r="C44" s="173"/>
      <c r="D44" s="174"/>
      <c r="E44" s="174"/>
      <c r="F44" s="175"/>
      <c r="G44" s="176"/>
      <c r="H44" s="177"/>
      <c r="I44" s="178"/>
      <c r="J44" s="179"/>
      <c r="K44" s="180"/>
      <c r="L44" s="181"/>
      <c r="M44" s="182"/>
      <c r="N44" s="183"/>
      <c r="O44" s="184"/>
      <c r="P44" s="185"/>
    </row>
    <row r="45" spans="1:103" x14ac:dyDescent="0.25">
      <c r="A45" s="186"/>
      <c r="B45" s="187"/>
      <c r="C45" s="188"/>
      <c r="D45" s="189" t="s">
        <v>119</v>
      </c>
      <c r="E45" s="189" t="s">
        <v>120</v>
      </c>
      <c r="F45" s="190" t="s">
        <v>121</v>
      </c>
      <c r="G45" s="191"/>
      <c r="H45" s="192"/>
      <c r="I45" s="193"/>
      <c r="J45" s="194"/>
      <c r="K45" s="195"/>
      <c r="L45" s="196"/>
      <c r="M45" s="197"/>
      <c r="N45" s="198"/>
      <c r="O45" s="199"/>
      <c r="P45" s="200"/>
    </row>
    <row r="46" spans="1:103" ht="13.5" customHeight="1" x14ac:dyDescent="0.25">
      <c r="A46" s="201" t="s">
        <v>122</v>
      </c>
      <c r="B46" s="202"/>
      <c r="C46" s="203"/>
      <c r="D46" s="204">
        <f>R42</f>
        <v>625.20803571428564</v>
      </c>
      <c r="E46" s="205"/>
      <c r="F46" s="206" t="str">
        <f>"In payment for 6 bottles of Banana Catsup, 5 packs of Star Anise, and 3 cans of Jolly Salted Black Beans using housefund received on " &amp; TEXT(A39, "mmmm dd, yyyy") &amp; " with SI#273661 RR# 5305  " &amp; " CPO#" &amp;B39</f>
        <v>In payment for 6 bottles of Banana Catsup, 5 packs of Star Anise, and 3 cans of Jolly Salted Black Beans using housefund received on August 27, 2025 with SI#273661 RR# 5305   CPO#19035</v>
      </c>
      <c r="G46" s="207"/>
      <c r="H46" s="208"/>
      <c r="I46" s="208"/>
      <c r="J46" s="207"/>
      <c r="K46" s="195"/>
      <c r="L46" s="196"/>
      <c r="M46" s="209"/>
      <c r="N46" s="210"/>
      <c r="O46" s="211"/>
      <c r="P46" s="212"/>
    </row>
    <row r="47" spans="1:103" x14ac:dyDescent="0.25">
      <c r="A47" s="201" t="s">
        <v>123</v>
      </c>
      <c r="B47" s="202"/>
      <c r="C47" s="203"/>
      <c r="D47" s="204">
        <f>Q42</f>
        <v>74.282142857142844</v>
      </c>
      <c r="E47" s="205"/>
      <c r="F47" s="194" t="str">
        <f>"Recording input VAT for expenses and purchases made using house fund for " &amp; TEXT(A39, "mmmm dd, yyyy")</f>
        <v>Recording input VAT for expenses and purchases made using house fund for August 27, 2025</v>
      </c>
      <c r="G47" s="213"/>
      <c r="H47" s="214"/>
      <c r="I47" s="215"/>
      <c r="J47" s="213"/>
      <c r="K47" s="195"/>
      <c r="L47" s="196"/>
      <c r="M47" s="197"/>
      <c r="N47" s="198"/>
      <c r="O47" s="199"/>
      <c r="P47" s="200"/>
    </row>
    <row r="48" spans="1:103" x14ac:dyDescent="0.25">
      <c r="A48" s="216" t="s">
        <v>124</v>
      </c>
      <c r="B48" s="217"/>
      <c r="C48" s="218"/>
      <c r="D48" s="219"/>
      <c r="E48" s="205">
        <f>P42</f>
        <v>6.1901785714285706</v>
      </c>
      <c r="F48" s="220" t="str">
        <f>"Recording the tax withheld for expenses and purchases using the house fund received on " &amp; TEXT(A39, "mmmm dd, yyyy")</f>
        <v>Recording the tax withheld for expenses and purchases using the house fund received on August 27, 2025</v>
      </c>
      <c r="G48" s="213"/>
      <c r="H48" s="214"/>
      <c r="I48" s="215"/>
      <c r="J48" s="213"/>
      <c r="K48" s="195"/>
      <c r="L48" s="196"/>
      <c r="M48" s="197"/>
      <c r="N48" s="198"/>
      <c r="O48" s="199"/>
      <c r="P48" s="200"/>
    </row>
    <row r="49" spans="1:103" x14ac:dyDescent="0.25">
      <c r="A49" s="201" t="s">
        <v>125</v>
      </c>
      <c r="B49" s="217"/>
      <c r="C49" s="218"/>
      <c r="D49" s="221"/>
      <c r="E49" s="222">
        <f>M42</f>
        <v>693.3</v>
      </c>
      <c r="F49" s="220" t="str">
        <f>"Recording house fund expenses for replenishment on " &amp; TEXT(A39, "mmmm dd, yyyy")</f>
        <v>Recording house fund expenses for replenishment on August 27, 2025</v>
      </c>
      <c r="G49" s="213"/>
      <c r="H49" s="214"/>
      <c r="I49" s="215"/>
      <c r="J49" s="213"/>
      <c r="K49" s="195"/>
      <c r="L49" s="196"/>
      <c r="M49" s="197"/>
      <c r="N49" s="198"/>
      <c r="O49" s="199"/>
      <c r="P49" s="200"/>
    </row>
    <row r="50" spans="1:103" x14ac:dyDescent="0.25">
      <c r="A50" s="216"/>
      <c r="B50" s="217"/>
      <c r="C50" s="218"/>
      <c r="D50" s="219">
        <f>SUM(D46:D47)</f>
        <v>699.49017857142849</v>
      </c>
      <c r="E50" s="219">
        <f>SUM(E46:E49)</f>
        <v>699.49017857142849</v>
      </c>
      <c r="F50" s="223"/>
      <c r="G50" s="223"/>
      <c r="H50" s="224"/>
      <c r="I50" s="225"/>
      <c r="J50" s="223"/>
      <c r="K50" s="195"/>
      <c r="L50" s="196"/>
      <c r="M50" s="197"/>
      <c r="N50" s="198"/>
      <c r="O50" s="199"/>
      <c r="P50" s="200"/>
    </row>
    <row r="51" spans="1:103" x14ac:dyDescent="0.25">
      <c r="A51" s="226" t="s">
        <v>126</v>
      </c>
      <c r="B51" s="227" t="str">
        <f>"To record house fund expenses on " &amp; TEXT(A39, "mmmm dd, yyyy") &amp; " with PCV#" &amp; C39</f>
        <v>To record house fund expenses on August 27, 2025 with PCV#</v>
      </c>
      <c r="C51" s="228"/>
      <c r="D51" s="229"/>
      <c r="E51" s="229"/>
      <c r="F51" s="229"/>
      <c r="G51" s="223"/>
      <c r="H51" s="224"/>
      <c r="I51" s="225"/>
      <c r="J51" s="223"/>
      <c r="K51" s="195"/>
      <c r="L51" s="196"/>
      <c r="M51" s="197"/>
      <c r="N51" s="198"/>
      <c r="O51" s="199"/>
      <c r="P51" s="200"/>
    </row>
    <row r="52" spans="1:103" s="230" customFormat="1" x14ac:dyDescent="0.25"/>
    <row r="53" spans="1:103" s="230" customFormat="1" x14ac:dyDescent="0.25"/>
    <row r="54" spans="1:103" s="6" customFormat="1" ht="12.75" x14ac:dyDescent="0.25">
      <c r="A54" s="1" t="s">
        <v>0</v>
      </c>
      <c r="B54" s="2"/>
      <c r="C54" s="3"/>
      <c r="D54" s="4"/>
      <c r="E54" s="5"/>
      <c r="G54" s="7"/>
      <c r="H54" s="8" t="s">
        <v>1</v>
      </c>
      <c r="I54" s="9"/>
      <c r="J54" s="10"/>
      <c r="K54" s="11"/>
      <c r="L54" s="12"/>
      <c r="M54" s="13"/>
      <c r="N54" s="14"/>
      <c r="O54" s="15"/>
      <c r="P54" s="16"/>
      <c r="Q54" s="16"/>
      <c r="R54" s="17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R54" s="16"/>
      <c r="BS54" s="16"/>
      <c r="BT54" s="16"/>
      <c r="BU54" s="16"/>
      <c r="BV54" s="16"/>
      <c r="BY54" s="18"/>
      <c r="CC54" s="18"/>
      <c r="CD54" s="18"/>
      <c r="CE54" s="18"/>
    </row>
    <row r="55" spans="1:103" s="6" customFormat="1" ht="13.5" thickBot="1" x14ac:dyDescent="0.3">
      <c r="A55" s="19"/>
      <c r="B55" s="20"/>
      <c r="C55" s="21"/>
      <c r="D55" s="22"/>
      <c r="E55" s="23"/>
      <c r="G55" s="7"/>
      <c r="H55" s="24"/>
      <c r="I55" s="9" t="s">
        <v>2</v>
      </c>
      <c r="J55" s="10"/>
      <c r="K55" s="11"/>
      <c r="L55" s="12"/>
      <c r="M55" s="13"/>
      <c r="N55" s="14"/>
      <c r="O55" s="15"/>
      <c r="P55" s="16"/>
      <c r="Q55" s="16"/>
      <c r="R55" s="18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R55" s="16"/>
      <c r="BS55" s="16"/>
      <c r="BT55" s="16"/>
      <c r="BU55" s="16"/>
      <c r="BV55" s="16"/>
      <c r="BY55" s="18"/>
      <c r="CC55" s="18"/>
      <c r="CD55" s="18"/>
      <c r="CE55" s="18"/>
    </row>
    <row r="56" spans="1:103" s="81" customFormat="1" ht="22.5" customHeight="1" x14ac:dyDescent="0.2">
      <c r="A56" s="25" t="s">
        <v>3</v>
      </c>
      <c r="B56" s="26" t="s">
        <v>4</v>
      </c>
      <c r="C56" s="27" t="s">
        <v>5</v>
      </c>
      <c r="D56" s="28" t="s">
        <v>6</v>
      </c>
      <c r="E56" s="29" t="s">
        <v>7</v>
      </c>
      <c r="F56" s="30" t="s">
        <v>8</v>
      </c>
      <c r="G56" s="31" t="s">
        <v>9</v>
      </c>
      <c r="H56" s="32" t="s">
        <v>10</v>
      </c>
      <c r="I56" s="26" t="s">
        <v>11</v>
      </c>
      <c r="J56" s="33" t="s">
        <v>12</v>
      </c>
      <c r="K56" s="34" t="s">
        <v>13</v>
      </c>
      <c r="L56" s="35" t="s">
        <v>14</v>
      </c>
      <c r="M56" s="36" t="s">
        <v>15</v>
      </c>
      <c r="N56" s="37" t="s">
        <v>16</v>
      </c>
      <c r="O56" s="37" t="s">
        <v>17</v>
      </c>
      <c r="P56" s="38" t="s">
        <v>18</v>
      </c>
      <c r="Q56" s="39" t="s">
        <v>19</v>
      </c>
      <c r="R56" s="40" t="s">
        <v>20</v>
      </c>
      <c r="S56" s="41"/>
      <c r="T56" s="41"/>
      <c r="U56" s="41"/>
      <c r="V56" s="41"/>
      <c r="W56" s="41"/>
      <c r="X56" s="41"/>
      <c r="Y56" s="41"/>
      <c r="Z56" s="42"/>
      <c r="AA56" s="43" t="s">
        <v>21</v>
      </c>
      <c r="AB56" s="44"/>
      <c r="AC56" s="44"/>
      <c r="AD56" s="44"/>
      <c r="AE56" s="44"/>
      <c r="AF56" s="45"/>
      <c r="AG56" s="46" t="s">
        <v>22</v>
      </c>
      <c r="AH56" s="47" t="s">
        <v>23</v>
      </c>
      <c r="AI56" s="48"/>
      <c r="AJ56" s="48"/>
      <c r="AK56" s="48"/>
      <c r="AL56" s="48"/>
      <c r="AM56" s="48"/>
      <c r="AN56" s="48"/>
      <c r="AO56" s="48"/>
      <c r="AP56" s="48"/>
      <c r="AQ56" s="49"/>
      <c r="AR56" s="50" t="s">
        <v>24</v>
      </c>
      <c r="AS56" s="51"/>
      <c r="AT56" s="51"/>
      <c r="AU56" s="51"/>
      <c r="AV56" s="52"/>
      <c r="AW56" s="53" t="s">
        <v>25</v>
      </c>
      <c r="AX56" s="54" t="s">
        <v>26</v>
      </c>
      <c r="AY56" s="55"/>
      <c r="AZ56" s="54" t="s">
        <v>27</v>
      </c>
      <c r="BA56" s="55"/>
      <c r="BB56" s="56" t="s">
        <v>28</v>
      </c>
      <c r="BC56" s="57"/>
      <c r="BD56" s="58"/>
      <c r="BE56" s="59" t="s">
        <v>29</v>
      </c>
      <c r="BF56" s="60" t="s">
        <v>30</v>
      </c>
      <c r="BG56" s="61"/>
      <c r="BH56" s="62" t="s">
        <v>31</v>
      </c>
      <c r="BI56" s="62" t="s">
        <v>32</v>
      </c>
      <c r="BJ56" s="62" t="s">
        <v>33</v>
      </c>
      <c r="BK56" s="60" t="s">
        <v>34</v>
      </c>
      <c r="BL56" s="63"/>
      <c r="BM56" s="61"/>
      <c r="BN56" s="64" t="s">
        <v>35</v>
      </c>
      <c r="BO56" s="65"/>
      <c r="BP56" s="66" t="s">
        <v>36</v>
      </c>
      <c r="BQ56" s="67" t="s">
        <v>37</v>
      </c>
      <c r="BR56" s="68" t="s">
        <v>38</v>
      </c>
      <c r="BS56" s="67" t="s">
        <v>39</v>
      </c>
      <c r="BT56" s="67" t="s">
        <v>40</v>
      </c>
      <c r="BU56" s="68" t="s">
        <v>41</v>
      </c>
      <c r="BV56" s="68" t="s">
        <v>42</v>
      </c>
      <c r="BW56" s="68" t="s">
        <v>43</v>
      </c>
      <c r="BX56" s="69" t="s">
        <v>44</v>
      </c>
      <c r="BY56" s="68" t="s">
        <v>45</v>
      </c>
      <c r="BZ56" s="68" t="s">
        <v>46</v>
      </c>
      <c r="CA56" s="68" t="s">
        <v>47</v>
      </c>
      <c r="CB56" s="68" t="s">
        <v>48</v>
      </c>
      <c r="CC56" s="70" t="s">
        <v>49</v>
      </c>
      <c r="CD56" s="70" t="s">
        <v>50</v>
      </c>
      <c r="CE56" s="71" t="s">
        <v>51</v>
      </c>
      <c r="CF56" s="72" t="s">
        <v>52</v>
      </c>
      <c r="CG56" s="73" t="s">
        <v>53</v>
      </c>
      <c r="CH56" s="73"/>
      <c r="CI56" s="73"/>
      <c r="CJ56" s="73"/>
      <c r="CK56" s="73"/>
      <c r="CL56" s="73"/>
      <c r="CM56" s="73"/>
      <c r="CN56" s="73"/>
      <c r="CO56" s="73"/>
      <c r="CP56" s="74"/>
      <c r="CQ56" s="75" t="s">
        <v>54</v>
      </c>
      <c r="CR56" s="76" t="s">
        <v>55</v>
      </c>
      <c r="CS56" s="77"/>
      <c r="CT56" s="78" t="s">
        <v>56</v>
      </c>
      <c r="CU56" s="79" t="s">
        <v>57</v>
      </c>
      <c r="CV56" s="80"/>
    </row>
    <row r="57" spans="1:103" s="131" customFormat="1" ht="51.75" thickBot="1" x14ac:dyDescent="0.25">
      <c r="A57" s="82"/>
      <c r="B57" s="83"/>
      <c r="C57" s="84"/>
      <c r="D57" s="85"/>
      <c r="E57" s="86"/>
      <c r="F57" s="87"/>
      <c r="G57" s="88"/>
      <c r="H57" s="89"/>
      <c r="I57" s="83"/>
      <c r="J57" s="90"/>
      <c r="K57" s="91"/>
      <c r="L57" s="92"/>
      <c r="M57" s="93"/>
      <c r="N57" s="94"/>
      <c r="O57" s="94"/>
      <c r="P57" s="95"/>
      <c r="Q57" s="96"/>
      <c r="R57" s="97" t="s">
        <v>58</v>
      </c>
      <c r="S57" s="98" t="s">
        <v>59</v>
      </c>
      <c r="T57" s="98" t="s">
        <v>60</v>
      </c>
      <c r="U57" s="98" t="s">
        <v>61</v>
      </c>
      <c r="V57" s="98" t="s">
        <v>62</v>
      </c>
      <c r="W57" s="99" t="s">
        <v>63</v>
      </c>
      <c r="X57" s="99" t="s">
        <v>64</v>
      </c>
      <c r="Y57" s="99" t="s">
        <v>65</v>
      </c>
      <c r="Z57" s="99" t="s">
        <v>66</v>
      </c>
      <c r="AA57" s="100" t="s">
        <v>67</v>
      </c>
      <c r="AB57" s="100" t="s">
        <v>68</v>
      </c>
      <c r="AC57" s="101" t="s">
        <v>69</v>
      </c>
      <c r="AD57" s="101" t="s">
        <v>70</v>
      </c>
      <c r="AE57" s="101" t="s">
        <v>71</v>
      </c>
      <c r="AF57" s="101" t="s">
        <v>72</v>
      </c>
      <c r="AG57" s="102"/>
      <c r="AH57" s="103" t="s">
        <v>73</v>
      </c>
      <c r="AI57" s="103" t="s">
        <v>74</v>
      </c>
      <c r="AJ57" s="104" t="s">
        <v>75</v>
      </c>
      <c r="AK57" s="104" t="s">
        <v>76</v>
      </c>
      <c r="AL57" s="104" t="s">
        <v>77</v>
      </c>
      <c r="AM57" s="104" t="s">
        <v>72</v>
      </c>
      <c r="AN57" s="104" t="s">
        <v>78</v>
      </c>
      <c r="AO57" s="104" t="s">
        <v>79</v>
      </c>
      <c r="AP57" s="104" t="s">
        <v>80</v>
      </c>
      <c r="AQ57" s="105" t="s">
        <v>81</v>
      </c>
      <c r="AR57" s="105" t="s">
        <v>82</v>
      </c>
      <c r="AS57" s="105" t="s">
        <v>72</v>
      </c>
      <c r="AT57" s="105" t="s">
        <v>83</v>
      </c>
      <c r="AU57" s="106" t="s">
        <v>84</v>
      </c>
      <c r="AV57" s="107" t="s">
        <v>85</v>
      </c>
      <c r="AW57" s="108" t="s">
        <v>83</v>
      </c>
      <c r="AX57" s="109" t="s">
        <v>86</v>
      </c>
      <c r="AY57" s="109" t="s">
        <v>87</v>
      </c>
      <c r="AZ57" s="109" t="s">
        <v>88</v>
      </c>
      <c r="BA57" s="109" t="s">
        <v>72</v>
      </c>
      <c r="BB57" s="110" t="s">
        <v>89</v>
      </c>
      <c r="BC57" s="111" t="s">
        <v>90</v>
      </c>
      <c r="BD57" s="112" t="s">
        <v>91</v>
      </c>
      <c r="BE57" s="113"/>
      <c r="BF57" s="109" t="s">
        <v>92</v>
      </c>
      <c r="BG57" s="109" t="s">
        <v>93</v>
      </c>
      <c r="BH57" s="109" t="s">
        <v>94</v>
      </c>
      <c r="BI57" s="109" t="s">
        <v>95</v>
      </c>
      <c r="BJ57" s="109" t="s">
        <v>96</v>
      </c>
      <c r="BK57" s="114" t="s">
        <v>88</v>
      </c>
      <c r="BL57" s="103" t="s">
        <v>72</v>
      </c>
      <c r="BM57" s="103" t="s">
        <v>83</v>
      </c>
      <c r="BN57" s="115" t="s">
        <v>97</v>
      </c>
      <c r="BO57" s="115" t="s">
        <v>98</v>
      </c>
      <c r="BP57" s="116"/>
      <c r="BQ57" s="117"/>
      <c r="BR57" s="118"/>
      <c r="BS57" s="117"/>
      <c r="BT57" s="117"/>
      <c r="BU57" s="118"/>
      <c r="BV57" s="118"/>
      <c r="BW57" s="118"/>
      <c r="BX57" s="119"/>
      <c r="BY57" s="118"/>
      <c r="BZ57" s="118"/>
      <c r="CA57" s="118"/>
      <c r="CB57" s="118"/>
      <c r="CC57" s="120" t="s">
        <v>99</v>
      </c>
      <c r="CD57" s="120" t="s">
        <v>100</v>
      </c>
      <c r="CE57" s="121"/>
      <c r="CF57" s="122"/>
      <c r="CG57" s="123" t="s">
        <v>101</v>
      </c>
      <c r="CH57" s="123" t="s">
        <v>102</v>
      </c>
      <c r="CI57" s="123" t="s">
        <v>103</v>
      </c>
      <c r="CJ57" s="123" t="s">
        <v>104</v>
      </c>
      <c r="CK57" s="123" t="s">
        <v>105</v>
      </c>
      <c r="CL57" s="123" t="s">
        <v>106</v>
      </c>
      <c r="CM57" s="123" t="s">
        <v>107</v>
      </c>
      <c r="CN57" s="123" t="s">
        <v>108</v>
      </c>
      <c r="CO57" s="123" t="s">
        <v>109</v>
      </c>
      <c r="CP57" s="124" t="s">
        <v>110</v>
      </c>
      <c r="CQ57" s="125" t="s">
        <v>111</v>
      </c>
      <c r="CR57" s="125" t="s">
        <v>112</v>
      </c>
      <c r="CS57" s="125" t="s">
        <v>70</v>
      </c>
      <c r="CT57" s="126"/>
      <c r="CU57" s="127"/>
      <c r="CV57" s="128"/>
      <c r="CW57" s="129"/>
      <c r="CX57" s="129"/>
      <c r="CY57" s="130"/>
    </row>
    <row r="58" spans="1:103" s="135" customFormat="1" ht="12" x14ac:dyDescent="0.2">
      <c r="A58" s="132">
        <v>45898</v>
      </c>
      <c r="B58" s="133" t="s">
        <v>149</v>
      </c>
      <c r="C58" s="134"/>
      <c r="D58" s="135" t="s">
        <v>150</v>
      </c>
      <c r="E58" s="136" t="s">
        <v>129</v>
      </c>
      <c r="F58" s="137" t="s">
        <v>130</v>
      </c>
      <c r="G58" s="138" t="s">
        <v>151</v>
      </c>
      <c r="H58" s="138">
        <v>32207</v>
      </c>
      <c r="I58" s="140" t="s">
        <v>152</v>
      </c>
      <c r="J58" s="141" t="s">
        <v>133</v>
      </c>
      <c r="K58" s="142">
        <v>6</v>
      </c>
      <c r="L58" s="143">
        <v>90</v>
      </c>
      <c r="M58" s="144">
        <f t="shared" ref="M58" si="16">L58*K58</f>
        <v>540</v>
      </c>
      <c r="N58" s="145"/>
      <c r="O58" s="146" t="s">
        <v>134</v>
      </c>
      <c r="P58" s="147">
        <f>M58/1.12*0.01</f>
        <v>4.8214285714285712</v>
      </c>
      <c r="Q58" s="148">
        <f>M58/1.12*0.12</f>
        <v>57.857142857142854</v>
      </c>
      <c r="R58" s="147">
        <f>M58+P58-Q58</f>
        <v>486.96428571428572</v>
      </c>
      <c r="T58" s="149"/>
      <c r="U58" s="149"/>
      <c r="V58" s="149"/>
      <c r="W58" s="147"/>
      <c r="X58" s="150"/>
      <c r="Y58" s="149"/>
      <c r="Z58" s="149"/>
      <c r="AA58" s="149"/>
      <c r="AB58" s="149"/>
      <c r="AC58" s="149"/>
      <c r="AD58" s="149"/>
      <c r="AF58" s="149"/>
      <c r="AH58" s="147"/>
      <c r="AI58" s="149"/>
      <c r="AJ58" s="149"/>
      <c r="AK58" s="149"/>
      <c r="AL58" s="149"/>
      <c r="AM58" s="147"/>
      <c r="AN58" s="149"/>
      <c r="AO58" s="149"/>
      <c r="AP58" s="149"/>
      <c r="AQ58" s="149"/>
      <c r="AR58" s="149"/>
      <c r="AS58" s="151"/>
      <c r="AU58" s="149"/>
      <c r="AW58" s="152"/>
      <c r="AX58" s="149"/>
      <c r="AZ58" s="149"/>
      <c r="BC58" s="149"/>
      <c r="BD58" s="149"/>
      <c r="BE58" s="149"/>
      <c r="BF58" s="149"/>
      <c r="BG58" s="149"/>
      <c r="BH58" s="149"/>
      <c r="BI58" s="149"/>
      <c r="BJ58" s="149"/>
      <c r="BK58" s="143"/>
      <c r="BN58" s="149"/>
      <c r="BO58" s="147"/>
      <c r="BP58" s="149"/>
      <c r="BQ58" s="147"/>
      <c r="BR58" s="149"/>
      <c r="BS58" s="143"/>
      <c r="BU58" s="153"/>
      <c r="BV58" s="153"/>
      <c r="BW58" s="154"/>
      <c r="CA58" s="154"/>
      <c r="CB58" s="154"/>
      <c r="CC58" s="154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55"/>
      <c r="CW58" s="156"/>
    </row>
    <row r="59" spans="1:103" s="160" customFormat="1" ht="11.25" x14ac:dyDescent="0.2">
      <c r="A59" s="157"/>
      <c r="B59" s="158"/>
      <c r="C59" s="159"/>
      <c r="E59" s="161"/>
      <c r="F59" s="162"/>
      <c r="G59" s="163"/>
      <c r="H59" s="164"/>
      <c r="I59" s="164"/>
      <c r="J59" s="165"/>
      <c r="K59" s="166"/>
      <c r="L59" s="167"/>
      <c r="M59" s="168">
        <f>SUM(M58:M58)</f>
        <v>540</v>
      </c>
      <c r="N59" s="168">
        <f>M59</f>
        <v>540</v>
      </c>
      <c r="O59" s="169" t="s">
        <v>134</v>
      </c>
      <c r="P59" s="168">
        <f>P58</f>
        <v>4.8214285714285712</v>
      </c>
      <c r="Q59" s="168">
        <f>Q58</f>
        <v>57.857142857142854</v>
      </c>
      <c r="R59" s="168">
        <f>SUM(R58:R58)</f>
        <v>486.96428571428572</v>
      </c>
      <c r="T59" s="168">
        <f t="shared" ref="T59:AD59" si="17">SUM(T58:T58)</f>
        <v>0</v>
      </c>
      <c r="U59" s="168">
        <f t="shared" si="17"/>
        <v>0</v>
      </c>
      <c r="V59" s="168">
        <f t="shared" si="17"/>
        <v>0</v>
      </c>
      <c r="W59" s="168">
        <f t="shared" si="17"/>
        <v>0</v>
      </c>
      <c r="X59" s="168">
        <f t="shared" si="17"/>
        <v>0</v>
      </c>
      <c r="Y59" s="168">
        <f t="shared" si="17"/>
        <v>0</v>
      </c>
      <c r="Z59" s="168">
        <f t="shared" si="17"/>
        <v>0</v>
      </c>
      <c r="AA59" s="168">
        <f t="shared" si="17"/>
        <v>0</v>
      </c>
      <c r="AB59" s="168">
        <f t="shared" si="17"/>
        <v>0</v>
      </c>
      <c r="AC59" s="168">
        <f t="shared" si="17"/>
        <v>0</v>
      </c>
      <c r="AD59" s="168">
        <f t="shared" si="17"/>
        <v>0</v>
      </c>
      <c r="AF59" s="168">
        <f>SUM(AF58:AF58)</f>
        <v>0</v>
      </c>
      <c r="AH59" s="168">
        <f t="shared" ref="AH59:AZ59" si="18">SUM(AH58:AH58)</f>
        <v>0</v>
      </c>
      <c r="AI59" s="168">
        <f t="shared" si="18"/>
        <v>0</v>
      </c>
      <c r="AJ59" s="168">
        <f t="shared" si="18"/>
        <v>0</v>
      </c>
      <c r="AK59" s="168">
        <f t="shared" si="18"/>
        <v>0</v>
      </c>
      <c r="AL59" s="168">
        <f t="shared" si="18"/>
        <v>0</v>
      </c>
      <c r="AM59" s="168">
        <f t="shared" si="18"/>
        <v>0</v>
      </c>
      <c r="AN59" s="168">
        <f t="shared" si="18"/>
        <v>0</v>
      </c>
      <c r="AO59" s="168">
        <f t="shared" si="18"/>
        <v>0</v>
      </c>
      <c r="AP59" s="168">
        <f t="shared" si="18"/>
        <v>0</v>
      </c>
      <c r="AQ59" s="168">
        <f t="shared" si="18"/>
        <v>0</v>
      </c>
      <c r="AR59" s="168">
        <f t="shared" si="18"/>
        <v>0</v>
      </c>
      <c r="AS59" s="168">
        <f t="shared" si="18"/>
        <v>0</v>
      </c>
      <c r="AT59" s="168">
        <f t="shared" si="18"/>
        <v>0</v>
      </c>
      <c r="AU59" s="168">
        <f t="shared" si="18"/>
        <v>0</v>
      </c>
      <c r="AV59" s="168">
        <f t="shared" si="18"/>
        <v>0</v>
      </c>
      <c r="AW59" s="168">
        <f t="shared" si="18"/>
        <v>0</v>
      </c>
      <c r="AX59" s="168">
        <f t="shared" si="18"/>
        <v>0</v>
      </c>
      <c r="AY59" s="168">
        <f t="shared" si="18"/>
        <v>0</v>
      </c>
      <c r="AZ59" s="168">
        <f t="shared" si="18"/>
        <v>0</v>
      </c>
      <c r="BB59" s="168">
        <f t="shared" ref="BB59:CV59" si="19">SUM(BB58:BB58)</f>
        <v>0</v>
      </c>
      <c r="BC59" s="168">
        <f t="shared" si="19"/>
        <v>0</v>
      </c>
      <c r="BD59" s="168">
        <f t="shared" si="19"/>
        <v>0</v>
      </c>
      <c r="BE59" s="168">
        <f t="shared" si="19"/>
        <v>0</v>
      </c>
      <c r="BF59" s="168">
        <f t="shared" si="19"/>
        <v>0</v>
      </c>
      <c r="BG59" s="168">
        <f t="shared" si="19"/>
        <v>0</v>
      </c>
      <c r="BH59" s="168">
        <f t="shared" si="19"/>
        <v>0</v>
      </c>
      <c r="BI59" s="168">
        <f t="shared" si="19"/>
        <v>0</v>
      </c>
      <c r="BJ59" s="168">
        <f t="shared" si="19"/>
        <v>0</v>
      </c>
      <c r="BK59" s="168">
        <f t="shared" si="19"/>
        <v>0</v>
      </c>
      <c r="BL59" s="168">
        <f t="shared" si="19"/>
        <v>0</v>
      </c>
      <c r="BM59" s="168">
        <f t="shared" si="19"/>
        <v>0</v>
      </c>
      <c r="BN59" s="168">
        <f t="shared" si="19"/>
        <v>0</v>
      </c>
      <c r="BO59" s="168">
        <f t="shared" si="19"/>
        <v>0</v>
      </c>
      <c r="BP59" s="168">
        <f t="shared" si="19"/>
        <v>0</v>
      </c>
      <c r="BQ59" s="168">
        <f t="shared" si="19"/>
        <v>0</v>
      </c>
      <c r="BR59" s="168">
        <f t="shared" si="19"/>
        <v>0</v>
      </c>
      <c r="BS59" s="168">
        <f t="shared" si="19"/>
        <v>0</v>
      </c>
      <c r="BT59" s="168">
        <f t="shared" si="19"/>
        <v>0</v>
      </c>
      <c r="BU59" s="168">
        <f t="shared" si="19"/>
        <v>0</v>
      </c>
      <c r="BV59" s="168">
        <f t="shared" si="19"/>
        <v>0</v>
      </c>
      <c r="BW59" s="168">
        <f t="shared" si="19"/>
        <v>0</v>
      </c>
      <c r="BX59" s="168">
        <f t="shared" si="19"/>
        <v>0</v>
      </c>
      <c r="BY59" s="168">
        <f t="shared" si="19"/>
        <v>0</v>
      </c>
      <c r="BZ59" s="168">
        <f t="shared" si="19"/>
        <v>0</v>
      </c>
      <c r="CA59" s="168">
        <f t="shared" si="19"/>
        <v>0</v>
      </c>
      <c r="CB59" s="168">
        <f t="shared" si="19"/>
        <v>0</v>
      </c>
      <c r="CC59" s="168">
        <f t="shared" si="19"/>
        <v>0</v>
      </c>
      <c r="CD59" s="168">
        <f t="shared" si="19"/>
        <v>0</v>
      </c>
      <c r="CE59" s="168">
        <f t="shared" si="19"/>
        <v>0</v>
      </c>
      <c r="CF59" s="168">
        <f t="shared" si="19"/>
        <v>0</v>
      </c>
      <c r="CG59" s="168">
        <f t="shared" si="19"/>
        <v>0</v>
      </c>
      <c r="CH59" s="168">
        <f t="shared" si="19"/>
        <v>0</v>
      </c>
      <c r="CI59" s="168">
        <f t="shared" si="19"/>
        <v>0</v>
      </c>
      <c r="CJ59" s="168">
        <f t="shared" si="19"/>
        <v>0</v>
      </c>
      <c r="CK59" s="168">
        <f t="shared" si="19"/>
        <v>0</v>
      </c>
      <c r="CL59" s="168">
        <f t="shared" si="19"/>
        <v>0</v>
      </c>
      <c r="CM59" s="168">
        <f t="shared" si="19"/>
        <v>0</v>
      </c>
      <c r="CN59" s="168">
        <f t="shared" si="19"/>
        <v>0</v>
      </c>
      <c r="CO59" s="168">
        <f t="shared" si="19"/>
        <v>0</v>
      </c>
      <c r="CP59" s="168">
        <f t="shared" si="19"/>
        <v>0</v>
      </c>
      <c r="CQ59" s="168">
        <f t="shared" si="19"/>
        <v>0</v>
      </c>
      <c r="CR59" s="168">
        <f t="shared" si="19"/>
        <v>0</v>
      </c>
      <c r="CS59" s="168">
        <f t="shared" si="19"/>
        <v>0</v>
      </c>
      <c r="CT59" s="168">
        <f t="shared" si="19"/>
        <v>0</v>
      </c>
      <c r="CU59" s="168">
        <f t="shared" si="19"/>
        <v>0</v>
      </c>
      <c r="CV59" s="168">
        <f t="shared" si="19"/>
        <v>0</v>
      </c>
      <c r="CW59" s="170"/>
    </row>
    <row r="61" spans="1:103" x14ac:dyDescent="0.25">
      <c r="A61" s="171" t="str">
        <f>E58</f>
        <v>CUBE ICE CORPORATION</v>
      </c>
      <c r="B61" s="172"/>
      <c r="C61" s="173"/>
      <c r="D61" s="174"/>
      <c r="E61" s="174"/>
      <c r="F61" s="175"/>
      <c r="G61" s="176"/>
      <c r="H61" s="177"/>
      <c r="I61" s="178"/>
      <c r="J61" s="179"/>
      <c r="K61" s="180"/>
      <c r="L61" s="181"/>
      <c r="M61" s="182"/>
      <c r="N61" s="183"/>
      <c r="O61" s="184"/>
      <c r="P61" s="185"/>
    </row>
    <row r="62" spans="1:103" x14ac:dyDescent="0.25">
      <c r="A62" s="186"/>
      <c r="B62" s="187"/>
      <c r="C62" s="188"/>
      <c r="D62" s="189" t="s">
        <v>119</v>
      </c>
      <c r="E62" s="189" t="s">
        <v>120</v>
      </c>
      <c r="F62" s="190" t="s">
        <v>121</v>
      </c>
      <c r="G62" s="191"/>
      <c r="H62" s="192"/>
      <c r="I62" s="193"/>
      <c r="J62" s="194"/>
      <c r="K62" s="195"/>
      <c r="L62" s="196"/>
      <c r="M62" s="197"/>
      <c r="N62" s="198"/>
      <c r="O62" s="199"/>
      <c r="P62" s="200"/>
    </row>
    <row r="63" spans="1:103" ht="13.5" customHeight="1" x14ac:dyDescent="0.25">
      <c r="A63" s="201" t="s">
        <v>122</v>
      </c>
      <c r="B63" s="202"/>
      <c r="C63" s="203"/>
      <c r="D63" s="204">
        <f>R59</f>
        <v>486.96428571428572</v>
      </c>
      <c r="E63" s="205"/>
      <c r="F63" s="206" t="str">
        <f>"In payment for 6 packs of Tube Ice using housefund received on " &amp; TEXT(A58, "mmmm dd, yyyy") &amp; " with SI#32207  RR# 5304  " &amp; " CPO#" &amp;B58</f>
        <v>In payment for 6 packs of Tube Ice using housefund received on August 29, 2025 with SI#32207  RR# 5304   CPO#19036</v>
      </c>
      <c r="G63" s="207"/>
      <c r="H63" s="208"/>
      <c r="I63" s="208"/>
      <c r="J63" s="207"/>
      <c r="K63" s="195"/>
      <c r="L63" s="196"/>
      <c r="M63" s="209"/>
      <c r="N63" s="210"/>
      <c r="O63" s="211"/>
      <c r="P63" s="212"/>
    </row>
    <row r="64" spans="1:103" x14ac:dyDescent="0.25">
      <c r="A64" s="201" t="s">
        <v>123</v>
      </c>
      <c r="B64" s="202"/>
      <c r="C64" s="203"/>
      <c r="D64" s="204">
        <f>Q59</f>
        <v>57.857142857142854</v>
      </c>
      <c r="E64" s="205"/>
      <c r="F64" s="194" t="str">
        <f>"Recording input VAT for expenses and purchases made using house fund for " &amp; TEXT(A58, "mmmm dd, yyyy")</f>
        <v>Recording input VAT for expenses and purchases made using house fund for August 29, 2025</v>
      </c>
      <c r="G64" s="213"/>
      <c r="H64" s="214"/>
      <c r="I64" s="215"/>
      <c r="J64" s="213"/>
      <c r="K64" s="195"/>
      <c r="L64" s="196"/>
      <c r="M64" s="197"/>
      <c r="N64" s="198"/>
      <c r="O64" s="199"/>
      <c r="P64" s="200"/>
    </row>
    <row r="65" spans="1:103" x14ac:dyDescent="0.25">
      <c r="A65" s="216" t="s">
        <v>124</v>
      </c>
      <c r="B65" s="217"/>
      <c r="C65" s="218"/>
      <c r="D65" s="219"/>
      <c r="E65" s="205">
        <f>P59</f>
        <v>4.8214285714285712</v>
      </c>
      <c r="F65" s="220" t="str">
        <f>"Recording the tax withheld for expenses and purchases using the house fund received on " &amp; TEXT(A58, "mmmm dd, yyyy")</f>
        <v>Recording the tax withheld for expenses and purchases using the house fund received on August 29, 2025</v>
      </c>
      <c r="G65" s="213"/>
      <c r="H65" s="214"/>
      <c r="I65" s="215"/>
      <c r="J65" s="213"/>
      <c r="K65" s="195"/>
      <c r="L65" s="196"/>
      <c r="M65" s="197"/>
      <c r="N65" s="198"/>
      <c r="O65" s="199"/>
      <c r="P65" s="200"/>
    </row>
    <row r="66" spans="1:103" x14ac:dyDescent="0.25">
      <c r="A66" s="201" t="s">
        <v>125</v>
      </c>
      <c r="B66" s="217"/>
      <c r="C66" s="218"/>
      <c r="D66" s="221"/>
      <c r="E66" s="222">
        <f>M59</f>
        <v>540</v>
      </c>
      <c r="F66" s="220" t="str">
        <f>"Recording house fund expenses for replenishment on " &amp; TEXT(A58, "mmmm dd, yyyy")</f>
        <v>Recording house fund expenses for replenishment on August 29, 2025</v>
      </c>
      <c r="G66" s="213"/>
      <c r="H66" s="214"/>
      <c r="I66" s="215"/>
      <c r="J66" s="213"/>
      <c r="K66" s="195"/>
      <c r="L66" s="196"/>
      <c r="M66" s="197"/>
      <c r="N66" s="198"/>
      <c r="O66" s="199"/>
      <c r="P66" s="200"/>
    </row>
    <row r="67" spans="1:103" x14ac:dyDescent="0.25">
      <c r="A67" s="216"/>
      <c r="B67" s="217"/>
      <c r="C67" s="218"/>
      <c r="D67" s="219">
        <f>SUM(D63:D64)</f>
        <v>544.82142857142856</v>
      </c>
      <c r="E67" s="219">
        <f>SUM(E63:E66)</f>
        <v>544.82142857142856</v>
      </c>
      <c r="F67" s="223"/>
      <c r="G67" s="223"/>
      <c r="H67" s="224"/>
      <c r="I67" s="225"/>
      <c r="J67" s="223"/>
      <c r="K67" s="195"/>
      <c r="L67" s="196"/>
      <c r="M67" s="197"/>
      <c r="N67" s="198"/>
      <c r="O67" s="199"/>
      <c r="P67" s="200"/>
    </row>
    <row r="68" spans="1:103" x14ac:dyDescent="0.25">
      <c r="A68" s="226" t="s">
        <v>126</v>
      </c>
      <c r="B68" s="227" t="str">
        <f>"To record house fund expenses on " &amp; TEXT(A58, "mmmm dd, yyyy") &amp; " with PCV#" &amp; C58</f>
        <v>To record house fund expenses on August 29, 2025 with PCV#</v>
      </c>
      <c r="C68" s="228"/>
      <c r="D68" s="229"/>
      <c r="E68" s="229"/>
      <c r="F68" s="229"/>
      <c r="G68" s="223"/>
      <c r="H68" s="224"/>
      <c r="I68" s="225"/>
      <c r="J68" s="223"/>
      <c r="K68" s="195"/>
      <c r="L68" s="196"/>
      <c r="M68" s="197"/>
      <c r="N68" s="198"/>
      <c r="O68" s="199"/>
      <c r="P68" s="200"/>
    </row>
    <row r="69" spans="1:103" s="230" customFormat="1" x14ac:dyDescent="0.25"/>
    <row r="70" spans="1:103" s="230" customFormat="1" x14ac:dyDescent="0.25"/>
    <row r="71" spans="1:103" s="6" customFormat="1" ht="12.75" x14ac:dyDescent="0.25">
      <c r="A71" s="1" t="s">
        <v>0</v>
      </c>
      <c r="B71" s="2"/>
      <c r="C71" s="3"/>
      <c r="D71" s="4"/>
      <c r="E71" s="5"/>
      <c r="G71" s="7"/>
      <c r="H71" s="8" t="s">
        <v>1</v>
      </c>
      <c r="I71" s="9"/>
      <c r="J71" s="10"/>
      <c r="K71" s="11"/>
      <c r="L71" s="12"/>
      <c r="M71" s="13"/>
      <c r="N71" s="14"/>
      <c r="O71" s="15"/>
      <c r="P71" s="16"/>
      <c r="Q71" s="16"/>
      <c r="R71" s="17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R71" s="16"/>
      <c r="BS71" s="16"/>
      <c r="BT71" s="16"/>
      <c r="BU71" s="16"/>
      <c r="BV71" s="16"/>
      <c r="BY71" s="18"/>
      <c r="CC71" s="18"/>
      <c r="CD71" s="18"/>
      <c r="CE71" s="18"/>
    </row>
    <row r="72" spans="1:103" s="6" customFormat="1" ht="13.5" thickBot="1" x14ac:dyDescent="0.3">
      <c r="A72" s="19"/>
      <c r="B72" s="20"/>
      <c r="C72" s="21"/>
      <c r="D72" s="22"/>
      <c r="E72" s="23"/>
      <c r="G72" s="7"/>
      <c r="H72" s="24"/>
      <c r="I72" s="9" t="s">
        <v>2</v>
      </c>
      <c r="J72" s="10"/>
      <c r="K72" s="11"/>
      <c r="L72" s="12"/>
      <c r="M72" s="13"/>
      <c r="N72" s="14"/>
      <c r="O72" s="15"/>
      <c r="P72" s="16"/>
      <c r="Q72" s="16"/>
      <c r="R72" s="18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R72" s="16"/>
      <c r="BS72" s="16"/>
      <c r="BT72" s="16"/>
      <c r="BU72" s="16"/>
      <c r="BV72" s="16"/>
      <c r="BY72" s="18"/>
      <c r="CC72" s="18"/>
      <c r="CD72" s="18"/>
      <c r="CE72" s="18"/>
    </row>
    <row r="73" spans="1:103" s="81" customFormat="1" ht="22.5" customHeight="1" x14ac:dyDescent="0.2">
      <c r="A73" s="25" t="s">
        <v>3</v>
      </c>
      <c r="B73" s="26" t="s">
        <v>4</v>
      </c>
      <c r="C73" s="27" t="s">
        <v>5</v>
      </c>
      <c r="D73" s="28" t="s">
        <v>6</v>
      </c>
      <c r="E73" s="29" t="s">
        <v>7</v>
      </c>
      <c r="F73" s="30" t="s">
        <v>8</v>
      </c>
      <c r="G73" s="31" t="s">
        <v>9</v>
      </c>
      <c r="H73" s="32" t="s">
        <v>10</v>
      </c>
      <c r="I73" s="26" t="s">
        <v>11</v>
      </c>
      <c r="J73" s="33" t="s">
        <v>12</v>
      </c>
      <c r="K73" s="34" t="s">
        <v>13</v>
      </c>
      <c r="L73" s="35" t="s">
        <v>14</v>
      </c>
      <c r="M73" s="36" t="s">
        <v>15</v>
      </c>
      <c r="N73" s="37" t="s">
        <v>16</v>
      </c>
      <c r="O73" s="37" t="s">
        <v>17</v>
      </c>
      <c r="P73" s="38" t="s">
        <v>18</v>
      </c>
      <c r="Q73" s="39" t="s">
        <v>19</v>
      </c>
      <c r="R73" s="40" t="s">
        <v>20</v>
      </c>
      <c r="S73" s="41"/>
      <c r="T73" s="41"/>
      <c r="U73" s="41"/>
      <c r="V73" s="41"/>
      <c r="W73" s="41"/>
      <c r="X73" s="41"/>
      <c r="Y73" s="41"/>
      <c r="Z73" s="42"/>
      <c r="AA73" s="43" t="s">
        <v>21</v>
      </c>
      <c r="AB73" s="44"/>
      <c r="AC73" s="44"/>
      <c r="AD73" s="44"/>
      <c r="AE73" s="44"/>
      <c r="AF73" s="45"/>
      <c r="AG73" s="46" t="s">
        <v>22</v>
      </c>
      <c r="AH73" s="47" t="s">
        <v>23</v>
      </c>
      <c r="AI73" s="48"/>
      <c r="AJ73" s="48"/>
      <c r="AK73" s="48"/>
      <c r="AL73" s="48"/>
      <c r="AM73" s="48"/>
      <c r="AN73" s="48"/>
      <c r="AO73" s="48"/>
      <c r="AP73" s="48"/>
      <c r="AQ73" s="49"/>
      <c r="AR73" s="50" t="s">
        <v>24</v>
      </c>
      <c r="AS73" s="51"/>
      <c r="AT73" s="51"/>
      <c r="AU73" s="51"/>
      <c r="AV73" s="52"/>
      <c r="AW73" s="53" t="s">
        <v>25</v>
      </c>
      <c r="AX73" s="54" t="s">
        <v>26</v>
      </c>
      <c r="AY73" s="55"/>
      <c r="AZ73" s="54" t="s">
        <v>27</v>
      </c>
      <c r="BA73" s="55"/>
      <c r="BB73" s="56" t="s">
        <v>28</v>
      </c>
      <c r="BC73" s="57"/>
      <c r="BD73" s="58"/>
      <c r="BE73" s="59" t="s">
        <v>29</v>
      </c>
      <c r="BF73" s="60" t="s">
        <v>30</v>
      </c>
      <c r="BG73" s="61"/>
      <c r="BH73" s="62" t="s">
        <v>31</v>
      </c>
      <c r="BI73" s="62" t="s">
        <v>32</v>
      </c>
      <c r="BJ73" s="62" t="s">
        <v>33</v>
      </c>
      <c r="BK73" s="60" t="s">
        <v>34</v>
      </c>
      <c r="BL73" s="63"/>
      <c r="BM73" s="61"/>
      <c r="BN73" s="64" t="s">
        <v>35</v>
      </c>
      <c r="BO73" s="65"/>
      <c r="BP73" s="66" t="s">
        <v>36</v>
      </c>
      <c r="BQ73" s="67" t="s">
        <v>37</v>
      </c>
      <c r="BR73" s="68" t="s">
        <v>38</v>
      </c>
      <c r="BS73" s="67" t="s">
        <v>39</v>
      </c>
      <c r="BT73" s="67" t="s">
        <v>40</v>
      </c>
      <c r="BU73" s="68" t="s">
        <v>41</v>
      </c>
      <c r="BV73" s="68" t="s">
        <v>42</v>
      </c>
      <c r="BW73" s="68" t="s">
        <v>43</v>
      </c>
      <c r="BX73" s="69" t="s">
        <v>44</v>
      </c>
      <c r="BY73" s="68" t="s">
        <v>45</v>
      </c>
      <c r="BZ73" s="68" t="s">
        <v>46</v>
      </c>
      <c r="CA73" s="68" t="s">
        <v>47</v>
      </c>
      <c r="CB73" s="68" t="s">
        <v>48</v>
      </c>
      <c r="CC73" s="70" t="s">
        <v>49</v>
      </c>
      <c r="CD73" s="70" t="s">
        <v>50</v>
      </c>
      <c r="CE73" s="71" t="s">
        <v>51</v>
      </c>
      <c r="CF73" s="72" t="s">
        <v>52</v>
      </c>
      <c r="CG73" s="73" t="s">
        <v>53</v>
      </c>
      <c r="CH73" s="73"/>
      <c r="CI73" s="73"/>
      <c r="CJ73" s="73"/>
      <c r="CK73" s="73"/>
      <c r="CL73" s="73"/>
      <c r="CM73" s="73"/>
      <c r="CN73" s="73"/>
      <c r="CO73" s="73"/>
      <c r="CP73" s="74"/>
      <c r="CQ73" s="75" t="s">
        <v>54</v>
      </c>
      <c r="CR73" s="76" t="s">
        <v>55</v>
      </c>
      <c r="CS73" s="77"/>
      <c r="CT73" s="78" t="s">
        <v>56</v>
      </c>
      <c r="CU73" s="79" t="s">
        <v>57</v>
      </c>
      <c r="CV73" s="80"/>
    </row>
    <row r="74" spans="1:103" s="131" customFormat="1" ht="51.75" thickBot="1" x14ac:dyDescent="0.25">
      <c r="A74" s="82"/>
      <c r="B74" s="83"/>
      <c r="C74" s="84"/>
      <c r="D74" s="85"/>
      <c r="E74" s="86"/>
      <c r="F74" s="87"/>
      <c r="G74" s="88"/>
      <c r="H74" s="89"/>
      <c r="I74" s="83"/>
      <c r="J74" s="90"/>
      <c r="K74" s="91"/>
      <c r="L74" s="92"/>
      <c r="M74" s="93"/>
      <c r="N74" s="94"/>
      <c r="O74" s="94"/>
      <c r="P74" s="95"/>
      <c r="Q74" s="96"/>
      <c r="R74" s="97" t="s">
        <v>58</v>
      </c>
      <c r="S74" s="98" t="s">
        <v>59</v>
      </c>
      <c r="T74" s="98" t="s">
        <v>60</v>
      </c>
      <c r="U74" s="98" t="s">
        <v>61</v>
      </c>
      <c r="V74" s="98" t="s">
        <v>62</v>
      </c>
      <c r="W74" s="99" t="s">
        <v>63</v>
      </c>
      <c r="X74" s="99" t="s">
        <v>64</v>
      </c>
      <c r="Y74" s="99" t="s">
        <v>65</v>
      </c>
      <c r="Z74" s="99" t="s">
        <v>66</v>
      </c>
      <c r="AA74" s="100" t="s">
        <v>67</v>
      </c>
      <c r="AB74" s="100" t="s">
        <v>68</v>
      </c>
      <c r="AC74" s="101" t="s">
        <v>69</v>
      </c>
      <c r="AD74" s="101" t="s">
        <v>70</v>
      </c>
      <c r="AE74" s="101" t="s">
        <v>71</v>
      </c>
      <c r="AF74" s="101" t="s">
        <v>72</v>
      </c>
      <c r="AG74" s="102"/>
      <c r="AH74" s="103" t="s">
        <v>73</v>
      </c>
      <c r="AI74" s="103" t="s">
        <v>74</v>
      </c>
      <c r="AJ74" s="104" t="s">
        <v>75</v>
      </c>
      <c r="AK74" s="104" t="s">
        <v>76</v>
      </c>
      <c r="AL74" s="104" t="s">
        <v>77</v>
      </c>
      <c r="AM74" s="104" t="s">
        <v>72</v>
      </c>
      <c r="AN74" s="104" t="s">
        <v>78</v>
      </c>
      <c r="AO74" s="104" t="s">
        <v>79</v>
      </c>
      <c r="AP74" s="104" t="s">
        <v>80</v>
      </c>
      <c r="AQ74" s="105" t="s">
        <v>81</v>
      </c>
      <c r="AR74" s="105" t="s">
        <v>82</v>
      </c>
      <c r="AS74" s="105" t="s">
        <v>72</v>
      </c>
      <c r="AT74" s="105" t="s">
        <v>83</v>
      </c>
      <c r="AU74" s="106" t="s">
        <v>84</v>
      </c>
      <c r="AV74" s="107" t="s">
        <v>85</v>
      </c>
      <c r="AW74" s="108" t="s">
        <v>83</v>
      </c>
      <c r="AX74" s="109" t="s">
        <v>86</v>
      </c>
      <c r="AY74" s="109" t="s">
        <v>87</v>
      </c>
      <c r="AZ74" s="109" t="s">
        <v>88</v>
      </c>
      <c r="BA74" s="109" t="s">
        <v>72</v>
      </c>
      <c r="BB74" s="110" t="s">
        <v>89</v>
      </c>
      <c r="BC74" s="111" t="s">
        <v>90</v>
      </c>
      <c r="BD74" s="112" t="s">
        <v>91</v>
      </c>
      <c r="BE74" s="113"/>
      <c r="BF74" s="109" t="s">
        <v>92</v>
      </c>
      <c r="BG74" s="109" t="s">
        <v>93</v>
      </c>
      <c r="BH74" s="109" t="s">
        <v>94</v>
      </c>
      <c r="BI74" s="109" t="s">
        <v>95</v>
      </c>
      <c r="BJ74" s="109" t="s">
        <v>96</v>
      </c>
      <c r="BK74" s="114" t="s">
        <v>88</v>
      </c>
      <c r="BL74" s="103" t="s">
        <v>72</v>
      </c>
      <c r="BM74" s="103" t="s">
        <v>83</v>
      </c>
      <c r="BN74" s="115" t="s">
        <v>97</v>
      </c>
      <c r="BO74" s="115" t="s">
        <v>98</v>
      </c>
      <c r="BP74" s="116"/>
      <c r="BQ74" s="117"/>
      <c r="BR74" s="118"/>
      <c r="BS74" s="117"/>
      <c r="BT74" s="117"/>
      <c r="BU74" s="118"/>
      <c r="BV74" s="118"/>
      <c r="BW74" s="118"/>
      <c r="BX74" s="119"/>
      <c r="BY74" s="118"/>
      <c r="BZ74" s="118"/>
      <c r="CA74" s="118"/>
      <c r="CB74" s="118"/>
      <c r="CC74" s="120" t="s">
        <v>99</v>
      </c>
      <c r="CD74" s="120" t="s">
        <v>100</v>
      </c>
      <c r="CE74" s="121"/>
      <c r="CF74" s="122"/>
      <c r="CG74" s="123" t="s">
        <v>101</v>
      </c>
      <c r="CH74" s="123" t="s">
        <v>102</v>
      </c>
      <c r="CI74" s="123" t="s">
        <v>103</v>
      </c>
      <c r="CJ74" s="123" t="s">
        <v>104</v>
      </c>
      <c r="CK74" s="123" t="s">
        <v>105</v>
      </c>
      <c r="CL74" s="123" t="s">
        <v>106</v>
      </c>
      <c r="CM74" s="123" t="s">
        <v>107</v>
      </c>
      <c r="CN74" s="123" t="s">
        <v>108</v>
      </c>
      <c r="CO74" s="123" t="s">
        <v>109</v>
      </c>
      <c r="CP74" s="124" t="s">
        <v>110</v>
      </c>
      <c r="CQ74" s="125" t="s">
        <v>111</v>
      </c>
      <c r="CR74" s="125" t="s">
        <v>112</v>
      </c>
      <c r="CS74" s="125" t="s">
        <v>70</v>
      </c>
      <c r="CT74" s="126"/>
      <c r="CU74" s="127"/>
      <c r="CV74" s="128"/>
      <c r="CW74" s="129"/>
      <c r="CX74" s="129"/>
      <c r="CY74" s="130"/>
    </row>
    <row r="75" spans="1:103" s="135" customFormat="1" ht="12" x14ac:dyDescent="0.2">
      <c r="A75" s="132">
        <v>45898</v>
      </c>
      <c r="B75" s="133" t="s">
        <v>149</v>
      </c>
      <c r="C75" s="134"/>
      <c r="D75" s="135" t="s">
        <v>150</v>
      </c>
      <c r="E75" s="136" t="s">
        <v>129</v>
      </c>
      <c r="F75" s="137" t="s">
        <v>130</v>
      </c>
      <c r="G75" s="138" t="s">
        <v>151</v>
      </c>
      <c r="H75" s="138">
        <v>32207</v>
      </c>
      <c r="I75" s="140" t="s">
        <v>152</v>
      </c>
      <c r="J75" s="141" t="s">
        <v>133</v>
      </c>
      <c r="K75" s="142">
        <v>6</v>
      </c>
      <c r="L75" s="143">
        <v>90</v>
      </c>
      <c r="M75" s="144">
        <f t="shared" ref="M75" si="20">L75*K75</f>
        <v>540</v>
      </c>
      <c r="N75" s="145"/>
      <c r="O75" s="146" t="s">
        <v>134</v>
      </c>
      <c r="P75" s="147">
        <f>M75/1.12*0.01</f>
        <v>4.8214285714285712</v>
      </c>
      <c r="Q75" s="148">
        <f>M75/1.12*0.12</f>
        <v>57.857142857142854</v>
      </c>
      <c r="R75" s="147">
        <f>M75+P75-Q75</f>
        <v>486.96428571428572</v>
      </c>
      <c r="T75" s="149"/>
      <c r="U75" s="149"/>
      <c r="V75" s="149"/>
      <c r="W75" s="147"/>
      <c r="X75" s="150"/>
      <c r="Y75" s="149"/>
      <c r="Z75" s="149"/>
      <c r="AA75" s="149"/>
      <c r="AB75" s="149"/>
      <c r="AC75" s="149"/>
      <c r="AD75" s="149"/>
      <c r="AF75" s="149"/>
      <c r="AH75" s="147"/>
      <c r="AI75" s="149"/>
      <c r="AJ75" s="149"/>
      <c r="AK75" s="149"/>
      <c r="AL75" s="149"/>
      <c r="AM75" s="147"/>
      <c r="AN75" s="149"/>
      <c r="AO75" s="149"/>
      <c r="AP75" s="149"/>
      <c r="AQ75" s="149"/>
      <c r="AR75" s="149"/>
      <c r="AS75" s="151"/>
      <c r="AU75" s="149"/>
      <c r="AW75" s="152"/>
      <c r="AX75" s="149"/>
      <c r="AZ75" s="149"/>
      <c r="BC75" s="149"/>
      <c r="BD75" s="149"/>
      <c r="BE75" s="149"/>
      <c r="BF75" s="149"/>
      <c r="BG75" s="149"/>
      <c r="BH75" s="149"/>
      <c r="BI75" s="149"/>
      <c r="BJ75" s="149"/>
      <c r="BK75" s="143"/>
      <c r="BN75" s="149"/>
      <c r="BO75" s="147"/>
      <c r="BP75" s="149"/>
      <c r="BQ75" s="147"/>
      <c r="BR75" s="149"/>
      <c r="BS75" s="143"/>
      <c r="BU75" s="153"/>
      <c r="BV75" s="153"/>
      <c r="BW75" s="154"/>
      <c r="CA75" s="154"/>
      <c r="CB75" s="154"/>
      <c r="CC75" s="154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  <c r="CT75" s="147"/>
      <c r="CU75" s="147"/>
      <c r="CV75" s="155"/>
      <c r="CW75" s="156"/>
    </row>
    <row r="76" spans="1:103" s="160" customFormat="1" ht="11.25" x14ac:dyDescent="0.2">
      <c r="A76" s="157"/>
      <c r="B76" s="158"/>
      <c r="C76" s="159"/>
      <c r="E76" s="161"/>
      <c r="F76" s="162"/>
      <c r="G76" s="163"/>
      <c r="H76" s="164"/>
      <c r="I76" s="164"/>
      <c r="J76" s="165"/>
      <c r="K76" s="166"/>
      <c r="L76" s="167"/>
      <c r="M76" s="168">
        <f>SUM(M75:M75)</f>
        <v>540</v>
      </c>
      <c r="N76" s="168">
        <f>M76</f>
        <v>540</v>
      </c>
      <c r="O76" s="169" t="s">
        <v>134</v>
      </c>
      <c r="P76" s="168">
        <f>P75</f>
        <v>4.8214285714285712</v>
      </c>
      <c r="Q76" s="168">
        <f>Q75</f>
        <v>57.857142857142854</v>
      </c>
      <c r="R76" s="168">
        <f>SUM(R75:R75)</f>
        <v>486.96428571428572</v>
      </c>
      <c r="T76" s="168">
        <f t="shared" ref="T76:AD76" si="21">SUM(T75:T75)</f>
        <v>0</v>
      </c>
      <c r="U76" s="168">
        <f t="shared" si="21"/>
        <v>0</v>
      </c>
      <c r="V76" s="168">
        <f t="shared" si="21"/>
        <v>0</v>
      </c>
      <c r="W76" s="168">
        <f t="shared" si="21"/>
        <v>0</v>
      </c>
      <c r="X76" s="168">
        <f t="shared" si="21"/>
        <v>0</v>
      </c>
      <c r="Y76" s="168">
        <f t="shared" si="21"/>
        <v>0</v>
      </c>
      <c r="Z76" s="168">
        <f t="shared" si="21"/>
        <v>0</v>
      </c>
      <c r="AA76" s="168">
        <f t="shared" si="21"/>
        <v>0</v>
      </c>
      <c r="AB76" s="168">
        <f t="shared" si="21"/>
        <v>0</v>
      </c>
      <c r="AC76" s="168">
        <f t="shared" si="21"/>
        <v>0</v>
      </c>
      <c r="AD76" s="168">
        <f t="shared" si="21"/>
        <v>0</v>
      </c>
      <c r="AF76" s="168">
        <f>SUM(AF75:AF75)</f>
        <v>0</v>
      </c>
      <c r="AH76" s="168">
        <f t="shared" ref="AH76:AZ76" si="22">SUM(AH75:AH75)</f>
        <v>0</v>
      </c>
      <c r="AI76" s="168">
        <f t="shared" si="22"/>
        <v>0</v>
      </c>
      <c r="AJ76" s="168">
        <f t="shared" si="22"/>
        <v>0</v>
      </c>
      <c r="AK76" s="168">
        <f t="shared" si="22"/>
        <v>0</v>
      </c>
      <c r="AL76" s="168">
        <f t="shared" si="22"/>
        <v>0</v>
      </c>
      <c r="AM76" s="168">
        <f t="shared" si="22"/>
        <v>0</v>
      </c>
      <c r="AN76" s="168">
        <f t="shared" si="22"/>
        <v>0</v>
      </c>
      <c r="AO76" s="168">
        <f t="shared" si="22"/>
        <v>0</v>
      </c>
      <c r="AP76" s="168">
        <f t="shared" si="22"/>
        <v>0</v>
      </c>
      <c r="AQ76" s="168">
        <f t="shared" si="22"/>
        <v>0</v>
      </c>
      <c r="AR76" s="168">
        <f t="shared" si="22"/>
        <v>0</v>
      </c>
      <c r="AS76" s="168">
        <f t="shared" si="22"/>
        <v>0</v>
      </c>
      <c r="AT76" s="168">
        <f t="shared" si="22"/>
        <v>0</v>
      </c>
      <c r="AU76" s="168">
        <f t="shared" si="22"/>
        <v>0</v>
      </c>
      <c r="AV76" s="168">
        <f t="shared" si="22"/>
        <v>0</v>
      </c>
      <c r="AW76" s="168">
        <f t="shared" si="22"/>
        <v>0</v>
      </c>
      <c r="AX76" s="168">
        <f t="shared" si="22"/>
        <v>0</v>
      </c>
      <c r="AY76" s="168">
        <f t="shared" si="22"/>
        <v>0</v>
      </c>
      <c r="AZ76" s="168">
        <f t="shared" si="22"/>
        <v>0</v>
      </c>
      <c r="BB76" s="168">
        <f t="shared" ref="BB76:CV76" si="23">SUM(BB75:BB75)</f>
        <v>0</v>
      </c>
      <c r="BC76" s="168">
        <f t="shared" si="23"/>
        <v>0</v>
      </c>
      <c r="BD76" s="168">
        <f t="shared" si="23"/>
        <v>0</v>
      </c>
      <c r="BE76" s="168">
        <f t="shared" si="23"/>
        <v>0</v>
      </c>
      <c r="BF76" s="168">
        <f t="shared" si="23"/>
        <v>0</v>
      </c>
      <c r="BG76" s="168">
        <f t="shared" si="23"/>
        <v>0</v>
      </c>
      <c r="BH76" s="168">
        <f t="shared" si="23"/>
        <v>0</v>
      </c>
      <c r="BI76" s="168">
        <f t="shared" si="23"/>
        <v>0</v>
      </c>
      <c r="BJ76" s="168">
        <f t="shared" si="23"/>
        <v>0</v>
      </c>
      <c r="BK76" s="168">
        <f t="shared" si="23"/>
        <v>0</v>
      </c>
      <c r="BL76" s="168">
        <f t="shared" si="23"/>
        <v>0</v>
      </c>
      <c r="BM76" s="168">
        <f t="shared" si="23"/>
        <v>0</v>
      </c>
      <c r="BN76" s="168">
        <f t="shared" si="23"/>
        <v>0</v>
      </c>
      <c r="BO76" s="168">
        <f t="shared" si="23"/>
        <v>0</v>
      </c>
      <c r="BP76" s="168">
        <f t="shared" si="23"/>
        <v>0</v>
      </c>
      <c r="BQ76" s="168">
        <f t="shared" si="23"/>
        <v>0</v>
      </c>
      <c r="BR76" s="168">
        <f t="shared" si="23"/>
        <v>0</v>
      </c>
      <c r="BS76" s="168">
        <f t="shared" si="23"/>
        <v>0</v>
      </c>
      <c r="BT76" s="168">
        <f t="shared" si="23"/>
        <v>0</v>
      </c>
      <c r="BU76" s="168">
        <f t="shared" si="23"/>
        <v>0</v>
      </c>
      <c r="BV76" s="168">
        <f t="shared" si="23"/>
        <v>0</v>
      </c>
      <c r="BW76" s="168">
        <f t="shared" si="23"/>
        <v>0</v>
      </c>
      <c r="BX76" s="168">
        <f t="shared" si="23"/>
        <v>0</v>
      </c>
      <c r="BY76" s="168">
        <f t="shared" si="23"/>
        <v>0</v>
      </c>
      <c r="BZ76" s="168">
        <f t="shared" si="23"/>
        <v>0</v>
      </c>
      <c r="CA76" s="168">
        <f t="shared" si="23"/>
        <v>0</v>
      </c>
      <c r="CB76" s="168">
        <f t="shared" si="23"/>
        <v>0</v>
      </c>
      <c r="CC76" s="168">
        <f t="shared" si="23"/>
        <v>0</v>
      </c>
      <c r="CD76" s="168">
        <f t="shared" si="23"/>
        <v>0</v>
      </c>
      <c r="CE76" s="168">
        <f t="shared" si="23"/>
        <v>0</v>
      </c>
      <c r="CF76" s="168">
        <f t="shared" si="23"/>
        <v>0</v>
      </c>
      <c r="CG76" s="168">
        <f t="shared" si="23"/>
        <v>0</v>
      </c>
      <c r="CH76" s="168">
        <f t="shared" si="23"/>
        <v>0</v>
      </c>
      <c r="CI76" s="168">
        <f t="shared" si="23"/>
        <v>0</v>
      </c>
      <c r="CJ76" s="168">
        <f t="shared" si="23"/>
        <v>0</v>
      </c>
      <c r="CK76" s="168">
        <f t="shared" si="23"/>
        <v>0</v>
      </c>
      <c r="CL76" s="168">
        <f t="shared" si="23"/>
        <v>0</v>
      </c>
      <c r="CM76" s="168">
        <f t="shared" si="23"/>
        <v>0</v>
      </c>
      <c r="CN76" s="168">
        <f t="shared" si="23"/>
        <v>0</v>
      </c>
      <c r="CO76" s="168">
        <f t="shared" si="23"/>
        <v>0</v>
      </c>
      <c r="CP76" s="168">
        <f t="shared" si="23"/>
        <v>0</v>
      </c>
      <c r="CQ76" s="168">
        <f t="shared" si="23"/>
        <v>0</v>
      </c>
      <c r="CR76" s="168">
        <f t="shared" si="23"/>
        <v>0</v>
      </c>
      <c r="CS76" s="168">
        <f t="shared" si="23"/>
        <v>0</v>
      </c>
      <c r="CT76" s="168">
        <f t="shared" si="23"/>
        <v>0</v>
      </c>
      <c r="CU76" s="168">
        <f t="shared" si="23"/>
        <v>0</v>
      </c>
      <c r="CV76" s="168">
        <f t="shared" si="23"/>
        <v>0</v>
      </c>
      <c r="CW76" s="170"/>
    </row>
    <row r="78" spans="1:103" x14ac:dyDescent="0.25">
      <c r="A78" s="171" t="str">
        <f>E75</f>
        <v>CUBE ICE CORPORATION</v>
      </c>
      <c r="B78" s="172"/>
      <c r="C78" s="173"/>
      <c r="D78" s="174"/>
      <c r="E78" s="174"/>
      <c r="F78" s="175"/>
      <c r="G78" s="176"/>
      <c r="H78" s="177"/>
      <c r="I78" s="178"/>
      <c r="J78" s="179"/>
      <c r="K78" s="180"/>
      <c r="L78" s="181"/>
      <c r="M78" s="182"/>
      <c r="N78" s="183" t="s">
        <v>198</v>
      </c>
      <c r="O78" s="184"/>
      <c r="P78" s="185"/>
    </row>
    <row r="79" spans="1:103" x14ac:dyDescent="0.25">
      <c r="A79" s="186"/>
      <c r="B79" s="187"/>
      <c r="C79" s="188"/>
      <c r="D79" s="189" t="s">
        <v>119</v>
      </c>
      <c r="E79" s="189" t="s">
        <v>120</v>
      </c>
      <c r="F79" s="190" t="s">
        <v>121</v>
      </c>
      <c r="G79" s="191"/>
      <c r="H79" s="192"/>
      <c r="I79" s="193"/>
      <c r="J79" s="194"/>
      <c r="K79" s="195"/>
      <c r="L79" s="196"/>
      <c r="M79" s="197"/>
      <c r="N79" s="198"/>
      <c r="O79" s="199"/>
      <c r="P79" s="200"/>
    </row>
    <row r="80" spans="1:103" ht="13.5" customHeight="1" x14ac:dyDescent="0.25">
      <c r="A80" s="201" t="s">
        <v>122</v>
      </c>
      <c r="B80" s="202"/>
      <c r="C80" s="203"/>
      <c r="D80" s="204">
        <f>R76</f>
        <v>486.96428571428572</v>
      </c>
      <c r="E80" s="205"/>
      <c r="F80" s="206" t="str">
        <f>"In payment for 6 packs of Tube Ice using housefund received on " &amp; TEXT(A75, "mmmm dd, yyyy") &amp; " with SI#32207  RR# 5304  " &amp; " CPO#" &amp;B75</f>
        <v>In payment for 6 packs of Tube Ice using housefund received on August 29, 2025 with SI#32207  RR# 5304   CPO#19036</v>
      </c>
      <c r="G80" s="207"/>
      <c r="H80" s="208"/>
      <c r="I80" s="208"/>
      <c r="J80" s="207"/>
      <c r="K80" s="195"/>
      <c r="L80" s="196"/>
      <c r="M80" s="209"/>
      <c r="N80" s="210"/>
      <c r="O80" s="211"/>
      <c r="P80" s="212"/>
    </row>
    <row r="81" spans="1:103" x14ac:dyDescent="0.25">
      <c r="A81" s="201" t="s">
        <v>123</v>
      </c>
      <c r="B81" s="202"/>
      <c r="C81" s="203"/>
      <c r="D81" s="204">
        <f>Q76</f>
        <v>57.857142857142854</v>
      </c>
      <c r="E81" s="205"/>
      <c r="F81" s="194" t="str">
        <f>"Recording input VAT for expenses and purchases made using house fund for " &amp; TEXT(A75, "mmmm dd, yyyy")</f>
        <v>Recording input VAT for expenses and purchases made using house fund for August 29, 2025</v>
      </c>
      <c r="G81" s="213"/>
      <c r="H81" s="214"/>
      <c r="I81" s="215"/>
      <c r="J81" s="213"/>
      <c r="K81" s="195"/>
      <c r="L81" s="196"/>
      <c r="M81" s="197"/>
      <c r="N81" s="198"/>
      <c r="O81" s="199"/>
      <c r="P81" s="200"/>
    </row>
    <row r="82" spans="1:103" x14ac:dyDescent="0.25">
      <c r="A82" s="216" t="s">
        <v>124</v>
      </c>
      <c r="B82" s="217"/>
      <c r="C82" s="218"/>
      <c r="D82" s="219"/>
      <c r="E82" s="205">
        <f>P76</f>
        <v>4.8214285714285712</v>
      </c>
      <c r="F82" s="220" t="str">
        <f>"Recording the tax withheld for expenses and purchases using the house fund received on " &amp; TEXT(A75, "mmmm dd, yyyy")</f>
        <v>Recording the tax withheld for expenses and purchases using the house fund received on August 29, 2025</v>
      </c>
      <c r="G82" s="213"/>
      <c r="H82" s="214"/>
      <c r="I82" s="215"/>
      <c r="J82" s="213"/>
      <c r="K82" s="195"/>
      <c r="L82" s="196"/>
      <c r="M82" s="197"/>
      <c r="N82" s="198"/>
      <c r="O82" s="199"/>
      <c r="P82" s="200"/>
    </row>
    <row r="83" spans="1:103" x14ac:dyDescent="0.25">
      <c r="A83" s="201" t="s">
        <v>125</v>
      </c>
      <c r="B83" s="217"/>
      <c r="C83" s="218"/>
      <c r="D83" s="221"/>
      <c r="E83" s="222">
        <f>M76</f>
        <v>540</v>
      </c>
      <c r="F83" s="220" t="str">
        <f>"Recording house fund expenses for replenishment on " &amp; TEXT(A75, "mmmm dd, yyyy")</f>
        <v>Recording house fund expenses for replenishment on August 29, 2025</v>
      </c>
      <c r="G83" s="213"/>
      <c r="H83" s="214"/>
      <c r="I83" s="215"/>
      <c r="J83" s="213"/>
      <c r="K83" s="195"/>
      <c r="L83" s="196"/>
      <c r="M83" s="197"/>
      <c r="N83" s="198"/>
      <c r="O83" s="199"/>
      <c r="P83" s="200"/>
    </row>
    <row r="84" spans="1:103" x14ac:dyDescent="0.25">
      <c r="A84" s="216"/>
      <c r="B84" s="217"/>
      <c r="C84" s="218"/>
      <c r="D84" s="219">
        <f>SUM(D80:D81)</f>
        <v>544.82142857142856</v>
      </c>
      <c r="E84" s="219">
        <f>SUM(E80:E83)</f>
        <v>544.82142857142856</v>
      </c>
      <c r="F84" s="223"/>
      <c r="G84" s="223"/>
      <c r="H84" s="224"/>
      <c r="I84" s="225"/>
      <c r="J84" s="223"/>
      <c r="K84" s="195"/>
      <c r="L84" s="196"/>
      <c r="M84" s="197"/>
      <c r="N84" s="198"/>
      <c r="O84" s="199"/>
      <c r="P84" s="200"/>
    </row>
    <row r="85" spans="1:103" x14ac:dyDescent="0.25">
      <c r="A85" s="226" t="s">
        <v>126</v>
      </c>
      <c r="B85" s="227" t="str">
        <f>"To record house fund expenses on " &amp; TEXT(A75, "mmmm dd, yyyy") &amp; " with PCV#" &amp; C75</f>
        <v>To record house fund expenses on August 29, 2025 with PCV#</v>
      </c>
      <c r="C85" s="228"/>
      <c r="D85" s="229"/>
      <c r="E85" s="229"/>
      <c r="F85" s="229"/>
      <c r="G85" s="223"/>
      <c r="H85" s="224"/>
      <c r="I85" s="225"/>
      <c r="J85" s="223"/>
      <c r="K85" s="195"/>
      <c r="L85" s="196"/>
      <c r="M85" s="197"/>
      <c r="N85" s="198"/>
      <c r="O85" s="199"/>
      <c r="P85" s="200"/>
    </row>
    <row r="86" spans="1:103" s="230" customFormat="1" x14ac:dyDescent="0.25"/>
    <row r="87" spans="1:103" s="230" customFormat="1" x14ac:dyDescent="0.25"/>
    <row r="88" spans="1:103" s="6" customFormat="1" ht="12.75" x14ac:dyDescent="0.25">
      <c r="A88" s="1" t="s">
        <v>0</v>
      </c>
      <c r="B88" s="2"/>
      <c r="C88" s="3"/>
      <c r="D88" s="4"/>
      <c r="E88" s="5"/>
      <c r="G88" s="7"/>
      <c r="H88" s="8" t="s">
        <v>1</v>
      </c>
      <c r="I88" s="9"/>
      <c r="J88" s="10"/>
      <c r="K88" s="11"/>
      <c r="L88" s="12"/>
      <c r="M88" s="13"/>
      <c r="N88" s="14"/>
      <c r="O88" s="15"/>
      <c r="P88" s="16"/>
      <c r="Q88" s="16"/>
      <c r="R88" s="17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R88" s="16"/>
      <c r="BS88" s="16"/>
      <c r="BT88" s="16"/>
      <c r="BU88" s="16"/>
      <c r="BV88" s="16"/>
      <c r="BY88" s="18"/>
      <c r="CC88" s="18"/>
      <c r="CD88" s="18"/>
      <c r="CE88" s="18"/>
    </row>
    <row r="89" spans="1:103" s="6" customFormat="1" ht="13.5" thickBot="1" x14ac:dyDescent="0.3">
      <c r="A89" s="19"/>
      <c r="B89" s="20"/>
      <c r="C89" s="21"/>
      <c r="D89" s="22"/>
      <c r="E89" s="23"/>
      <c r="G89" s="7"/>
      <c r="H89" s="24"/>
      <c r="I89" s="9" t="s">
        <v>2</v>
      </c>
      <c r="J89" s="10"/>
      <c r="K89" s="11"/>
      <c r="L89" s="12"/>
      <c r="M89" s="13"/>
      <c r="N89" s="14"/>
      <c r="O89" s="15"/>
      <c r="P89" s="16"/>
      <c r="Q89" s="16"/>
      <c r="R89" s="18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R89" s="16"/>
      <c r="BS89" s="16"/>
      <c r="BT89" s="16"/>
      <c r="BU89" s="16"/>
      <c r="BV89" s="16"/>
      <c r="BY89" s="18"/>
      <c r="CC89" s="18"/>
      <c r="CD89" s="18"/>
      <c r="CE89" s="18"/>
    </row>
    <row r="90" spans="1:103" s="81" customFormat="1" ht="22.5" customHeight="1" x14ac:dyDescent="0.2">
      <c r="A90" s="25" t="s">
        <v>3</v>
      </c>
      <c r="B90" s="26" t="s">
        <v>4</v>
      </c>
      <c r="C90" s="27" t="s">
        <v>5</v>
      </c>
      <c r="D90" s="28" t="s">
        <v>6</v>
      </c>
      <c r="E90" s="29" t="s">
        <v>7</v>
      </c>
      <c r="F90" s="30" t="s">
        <v>8</v>
      </c>
      <c r="G90" s="31" t="s">
        <v>9</v>
      </c>
      <c r="H90" s="32" t="s">
        <v>10</v>
      </c>
      <c r="I90" s="26" t="s">
        <v>11</v>
      </c>
      <c r="J90" s="33" t="s">
        <v>12</v>
      </c>
      <c r="K90" s="34" t="s">
        <v>13</v>
      </c>
      <c r="L90" s="35" t="s">
        <v>14</v>
      </c>
      <c r="M90" s="36" t="s">
        <v>15</v>
      </c>
      <c r="N90" s="37" t="s">
        <v>16</v>
      </c>
      <c r="O90" s="37" t="s">
        <v>17</v>
      </c>
      <c r="P90" s="38" t="s">
        <v>18</v>
      </c>
      <c r="Q90" s="39" t="s">
        <v>19</v>
      </c>
      <c r="R90" s="40" t="s">
        <v>20</v>
      </c>
      <c r="S90" s="41"/>
      <c r="T90" s="41"/>
      <c r="U90" s="41"/>
      <c r="V90" s="41"/>
      <c r="W90" s="41"/>
      <c r="X90" s="41"/>
      <c r="Y90" s="41"/>
      <c r="Z90" s="42"/>
      <c r="AA90" s="43" t="s">
        <v>21</v>
      </c>
      <c r="AB90" s="44"/>
      <c r="AC90" s="44"/>
      <c r="AD90" s="44"/>
      <c r="AE90" s="44"/>
      <c r="AF90" s="45"/>
      <c r="AG90" s="46" t="s">
        <v>22</v>
      </c>
      <c r="AH90" s="47" t="s">
        <v>23</v>
      </c>
      <c r="AI90" s="48"/>
      <c r="AJ90" s="48"/>
      <c r="AK90" s="48"/>
      <c r="AL90" s="48"/>
      <c r="AM90" s="48"/>
      <c r="AN90" s="48"/>
      <c r="AO90" s="48"/>
      <c r="AP90" s="48"/>
      <c r="AQ90" s="49"/>
      <c r="AR90" s="50" t="s">
        <v>24</v>
      </c>
      <c r="AS90" s="51"/>
      <c r="AT90" s="51"/>
      <c r="AU90" s="51"/>
      <c r="AV90" s="52"/>
      <c r="AW90" s="53" t="s">
        <v>25</v>
      </c>
      <c r="AX90" s="54" t="s">
        <v>26</v>
      </c>
      <c r="AY90" s="55"/>
      <c r="AZ90" s="54" t="s">
        <v>27</v>
      </c>
      <c r="BA90" s="55"/>
      <c r="BB90" s="56" t="s">
        <v>28</v>
      </c>
      <c r="BC90" s="57"/>
      <c r="BD90" s="58"/>
      <c r="BE90" s="59" t="s">
        <v>29</v>
      </c>
      <c r="BF90" s="60" t="s">
        <v>30</v>
      </c>
      <c r="BG90" s="61"/>
      <c r="BH90" s="62" t="s">
        <v>31</v>
      </c>
      <c r="BI90" s="62" t="s">
        <v>32</v>
      </c>
      <c r="BJ90" s="62" t="s">
        <v>33</v>
      </c>
      <c r="BK90" s="60" t="s">
        <v>34</v>
      </c>
      <c r="BL90" s="63"/>
      <c r="BM90" s="61"/>
      <c r="BN90" s="64" t="s">
        <v>35</v>
      </c>
      <c r="BO90" s="65"/>
      <c r="BP90" s="66" t="s">
        <v>36</v>
      </c>
      <c r="BQ90" s="67" t="s">
        <v>37</v>
      </c>
      <c r="BR90" s="68" t="s">
        <v>38</v>
      </c>
      <c r="BS90" s="67" t="s">
        <v>39</v>
      </c>
      <c r="BT90" s="67" t="s">
        <v>40</v>
      </c>
      <c r="BU90" s="68" t="s">
        <v>41</v>
      </c>
      <c r="BV90" s="68" t="s">
        <v>42</v>
      </c>
      <c r="BW90" s="68" t="s">
        <v>43</v>
      </c>
      <c r="BX90" s="69" t="s">
        <v>44</v>
      </c>
      <c r="BY90" s="68" t="s">
        <v>45</v>
      </c>
      <c r="BZ90" s="68" t="s">
        <v>46</v>
      </c>
      <c r="CA90" s="68" t="s">
        <v>47</v>
      </c>
      <c r="CB90" s="68" t="s">
        <v>48</v>
      </c>
      <c r="CC90" s="70" t="s">
        <v>49</v>
      </c>
      <c r="CD90" s="70" t="s">
        <v>50</v>
      </c>
      <c r="CE90" s="71" t="s">
        <v>51</v>
      </c>
      <c r="CF90" s="72" t="s">
        <v>52</v>
      </c>
      <c r="CG90" s="73" t="s">
        <v>53</v>
      </c>
      <c r="CH90" s="73"/>
      <c r="CI90" s="73"/>
      <c r="CJ90" s="73"/>
      <c r="CK90" s="73"/>
      <c r="CL90" s="73"/>
      <c r="CM90" s="73"/>
      <c r="CN90" s="73"/>
      <c r="CO90" s="73"/>
      <c r="CP90" s="74"/>
      <c r="CQ90" s="75" t="s">
        <v>54</v>
      </c>
      <c r="CR90" s="76" t="s">
        <v>55</v>
      </c>
      <c r="CS90" s="77"/>
      <c r="CT90" s="78" t="s">
        <v>56</v>
      </c>
      <c r="CU90" s="79" t="s">
        <v>57</v>
      </c>
      <c r="CV90" s="80"/>
    </row>
    <row r="91" spans="1:103" s="131" customFormat="1" ht="51.75" thickBot="1" x14ac:dyDescent="0.25">
      <c r="A91" s="82"/>
      <c r="B91" s="83"/>
      <c r="C91" s="84"/>
      <c r="D91" s="85"/>
      <c r="E91" s="86"/>
      <c r="F91" s="87"/>
      <c r="G91" s="88"/>
      <c r="H91" s="89"/>
      <c r="I91" s="83"/>
      <c r="J91" s="90"/>
      <c r="K91" s="91"/>
      <c r="L91" s="92"/>
      <c r="M91" s="93"/>
      <c r="N91" s="94"/>
      <c r="O91" s="94"/>
      <c r="P91" s="95"/>
      <c r="Q91" s="96"/>
      <c r="R91" s="97" t="s">
        <v>58</v>
      </c>
      <c r="S91" s="98" t="s">
        <v>59</v>
      </c>
      <c r="T91" s="98" t="s">
        <v>60</v>
      </c>
      <c r="U91" s="98" t="s">
        <v>61</v>
      </c>
      <c r="V91" s="98" t="s">
        <v>62</v>
      </c>
      <c r="W91" s="99" t="s">
        <v>63</v>
      </c>
      <c r="X91" s="99" t="s">
        <v>64</v>
      </c>
      <c r="Y91" s="99" t="s">
        <v>65</v>
      </c>
      <c r="Z91" s="99" t="s">
        <v>66</v>
      </c>
      <c r="AA91" s="100" t="s">
        <v>67</v>
      </c>
      <c r="AB91" s="100" t="s">
        <v>68</v>
      </c>
      <c r="AC91" s="101" t="s">
        <v>69</v>
      </c>
      <c r="AD91" s="101" t="s">
        <v>70</v>
      </c>
      <c r="AE91" s="101" t="s">
        <v>71</v>
      </c>
      <c r="AF91" s="101" t="s">
        <v>72</v>
      </c>
      <c r="AG91" s="102"/>
      <c r="AH91" s="103" t="s">
        <v>73</v>
      </c>
      <c r="AI91" s="103" t="s">
        <v>74</v>
      </c>
      <c r="AJ91" s="104" t="s">
        <v>75</v>
      </c>
      <c r="AK91" s="104" t="s">
        <v>76</v>
      </c>
      <c r="AL91" s="104" t="s">
        <v>77</v>
      </c>
      <c r="AM91" s="104" t="s">
        <v>72</v>
      </c>
      <c r="AN91" s="104" t="s">
        <v>78</v>
      </c>
      <c r="AO91" s="104" t="s">
        <v>79</v>
      </c>
      <c r="AP91" s="104" t="s">
        <v>80</v>
      </c>
      <c r="AQ91" s="105" t="s">
        <v>81</v>
      </c>
      <c r="AR91" s="105" t="s">
        <v>82</v>
      </c>
      <c r="AS91" s="105" t="s">
        <v>72</v>
      </c>
      <c r="AT91" s="105" t="s">
        <v>83</v>
      </c>
      <c r="AU91" s="106" t="s">
        <v>84</v>
      </c>
      <c r="AV91" s="107" t="s">
        <v>85</v>
      </c>
      <c r="AW91" s="108" t="s">
        <v>83</v>
      </c>
      <c r="AX91" s="109" t="s">
        <v>86</v>
      </c>
      <c r="AY91" s="109" t="s">
        <v>87</v>
      </c>
      <c r="AZ91" s="109" t="s">
        <v>88</v>
      </c>
      <c r="BA91" s="109" t="s">
        <v>72</v>
      </c>
      <c r="BB91" s="110" t="s">
        <v>89</v>
      </c>
      <c r="BC91" s="111" t="s">
        <v>90</v>
      </c>
      <c r="BD91" s="112" t="s">
        <v>91</v>
      </c>
      <c r="BE91" s="113"/>
      <c r="BF91" s="109" t="s">
        <v>92</v>
      </c>
      <c r="BG91" s="109" t="s">
        <v>93</v>
      </c>
      <c r="BH91" s="109" t="s">
        <v>94</v>
      </c>
      <c r="BI91" s="109" t="s">
        <v>95</v>
      </c>
      <c r="BJ91" s="109" t="s">
        <v>96</v>
      </c>
      <c r="BK91" s="114" t="s">
        <v>88</v>
      </c>
      <c r="BL91" s="103" t="s">
        <v>72</v>
      </c>
      <c r="BM91" s="103" t="s">
        <v>83</v>
      </c>
      <c r="BN91" s="115" t="s">
        <v>97</v>
      </c>
      <c r="BO91" s="115" t="s">
        <v>98</v>
      </c>
      <c r="BP91" s="116"/>
      <c r="BQ91" s="117"/>
      <c r="BR91" s="118"/>
      <c r="BS91" s="117"/>
      <c r="BT91" s="117"/>
      <c r="BU91" s="118"/>
      <c r="BV91" s="118"/>
      <c r="BW91" s="118"/>
      <c r="BX91" s="119"/>
      <c r="BY91" s="118"/>
      <c r="BZ91" s="118"/>
      <c r="CA91" s="118"/>
      <c r="CB91" s="118"/>
      <c r="CC91" s="120" t="s">
        <v>99</v>
      </c>
      <c r="CD91" s="120" t="s">
        <v>100</v>
      </c>
      <c r="CE91" s="121"/>
      <c r="CF91" s="122"/>
      <c r="CG91" s="123" t="s">
        <v>101</v>
      </c>
      <c r="CH91" s="123" t="s">
        <v>102</v>
      </c>
      <c r="CI91" s="123" t="s">
        <v>103</v>
      </c>
      <c r="CJ91" s="123" t="s">
        <v>104</v>
      </c>
      <c r="CK91" s="123" t="s">
        <v>105</v>
      </c>
      <c r="CL91" s="123" t="s">
        <v>106</v>
      </c>
      <c r="CM91" s="123" t="s">
        <v>107</v>
      </c>
      <c r="CN91" s="123" t="s">
        <v>108</v>
      </c>
      <c r="CO91" s="123" t="s">
        <v>109</v>
      </c>
      <c r="CP91" s="124" t="s">
        <v>110</v>
      </c>
      <c r="CQ91" s="125" t="s">
        <v>111</v>
      </c>
      <c r="CR91" s="125" t="s">
        <v>112</v>
      </c>
      <c r="CS91" s="125" t="s">
        <v>70</v>
      </c>
      <c r="CT91" s="126"/>
      <c r="CU91" s="127"/>
      <c r="CV91" s="128"/>
      <c r="CW91" s="129"/>
      <c r="CX91" s="129"/>
      <c r="CY91" s="130"/>
    </row>
    <row r="92" spans="1:103" s="135" customFormat="1" ht="12" x14ac:dyDescent="0.2">
      <c r="A92" s="132">
        <v>45888</v>
      </c>
      <c r="B92" s="133" t="s">
        <v>153</v>
      </c>
      <c r="C92" s="134"/>
      <c r="D92" s="135" t="s">
        <v>154</v>
      </c>
      <c r="E92" s="136" t="s">
        <v>155</v>
      </c>
      <c r="F92" s="137" t="s">
        <v>156</v>
      </c>
      <c r="G92" s="138" t="s">
        <v>157</v>
      </c>
      <c r="H92" s="138"/>
      <c r="I92" s="140"/>
      <c r="J92" s="141" t="s">
        <v>158</v>
      </c>
      <c r="K92" s="142">
        <v>2</v>
      </c>
      <c r="L92" s="143">
        <v>217.5</v>
      </c>
      <c r="M92" s="144">
        <f t="shared" ref="M92" si="24">L92*K92</f>
        <v>435</v>
      </c>
      <c r="N92" s="145"/>
      <c r="O92" s="146" t="s">
        <v>134</v>
      </c>
      <c r="P92" s="147">
        <f>M92/1.12*0.01</f>
        <v>3.8839285714285712</v>
      </c>
      <c r="Q92" s="148">
        <f>M92/1.12*0.12</f>
        <v>46.607142857142854</v>
      </c>
      <c r="R92" s="147">
        <f>M92+P92-Q92</f>
        <v>392.27678571428572</v>
      </c>
      <c r="T92" s="149"/>
      <c r="U92" s="149"/>
      <c r="V92" s="149"/>
      <c r="W92" s="147"/>
      <c r="X92" s="150"/>
      <c r="Y92" s="149"/>
      <c r="Z92" s="149"/>
      <c r="AA92" s="149"/>
      <c r="AB92" s="149"/>
      <c r="AC92" s="149"/>
      <c r="AD92" s="149"/>
      <c r="AF92" s="149"/>
      <c r="AH92" s="147"/>
      <c r="AI92" s="149"/>
      <c r="AJ92" s="149"/>
      <c r="AK92" s="149"/>
      <c r="AL92" s="149"/>
      <c r="AM92" s="147"/>
      <c r="AN92" s="149"/>
      <c r="AO92" s="149"/>
      <c r="AP92" s="149"/>
      <c r="AQ92" s="149"/>
      <c r="AR92" s="149"/>
      <c r="AS92" s="151"/>
      <c r="AU92" s="149"/>
      <c r="AW92" s="152"/>
      <c r="AX92" s="149"/>
      <c r="AZ92" s="149"/>
      <c r="BC92" s="149"/>
      <c r="BD92" s="149"/>
      <c r="BE92" s="149"/>
      <c r="BF92" s="149"/>
      <c r="BG92" s="149"/>
      <c r="BH92" s="149"/>
      <c r="BI92" s="149"/>
      <c r="BJ92" s="149"/>
      <c r="BK92" s="143"/>
      <c r="BN92" s="149"/>
      <c r="BO92" s="147"/>
      <c r="BP92" s="149"/>
      <c r="BQ92" s="147"/>
      <c r="BR92" s="149"/>
      <c r="BS92" s="143"/>
      <c r="BU92" s="153"/>
      <c r="BV92" s="153"/>
      <c r="BW92" s="154"/>
      <c r="CA92" s="154"/>
      <c r="CB92" s="154"/>
      <c r="CC92" s="154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  <c r="CT92" s="147"/>
      <c r="CU92" s="147"/>
      <c r="CV92" s="155"/>
      <c r="CW92" s="156"/>
    </row>
    <row r="93" spans="1:103" s="160" customFormat="1" ht="11.25" x14ac:dyDescent="0.2">
      <c r="A93" s="157"/>
      <c r="B93" s="158"/>
      <c r="C93" s="159"/>
      <c r="E93" s="161"/>
      <c r="F93" s="162"/>
      <c r="G93" s="163"/>
      <c r="H93" s="164"/>
      <c r="I93" s="164"/>
      <c r="J93" s="165"/>
      <c r="K93" s="166"/>
      <c r="L93" s="167"/>
      <c r="M93" s="168">
        <f>SUM(M92:M92)</f>
        <v>435</v>
      </c>
      <c r="N93" s="168">
        <f>M93</f>
        <v>435</v>
      </c>
      <c r="O93" s="169" t="s">
        <v>134</v>
      </c>
      <c r="P93" s="168">
        <f>P92</f>
        <v>3.8839285714285712</v>
      </c>
      <c r="Q93" s="168">
        <f>Q92</f>
        <v>46.607142857142854</v>
      </c>
      <c r="R93" s="168">
        <f>SUM(R92:R92)</f>
        <v>392.27678571428572</v>
      </c>
      <c r="T93" s="168">
        <f t="shared" ref="T93:AD93" si="25">SUM(T92:T92)</f>
        <v>0</v>
      </c>
      <c r="U93" s="168">
        <f t="shared" si="25"/>
        <v>0</v>
      </c>
      <c r="V93" s="168">
        <f t="shared" si="25"/>
        <v>0</v>
      </c>
      <c r="W93" s="168">
        <f t="shared" si="25"/>
        <v>0</v>
      </c>
      <c r="X93" s="168">
        <f t="shared" si="25"/>
        <v>0</v>
      </c>
      <c r="Y93" s="168">
        <f t="shared" si="25"/>
        <v>0</v>
      </c>
      <c r="Z93" s="168">
        <f t="shared" si="25"/>
        <v>0</v>
      </c>
      <c r="AA93" s="168">
        <f t="shared" si="25"/>
        <v>0</v>
      </c>
      <c r="AB93" s="168">
        <f t="shared" si="25"/>
        <v>0</v>
      </c>
      <c r="AC93" s="168">
        <f t="shared" si="25"/>
        <v>0</v>
      </c>
      <c r="AD93" s="168">
        <f t="shared" si="25"/>
        <v>0</v>
      </c>
      <c r="AF93" s="168">
        <f>SUM(AF92:AF92)</f>
        <v>0</v>
      </c>
      <c r="AH93" s="168">
        <f t="shared" ref="AH93:AZ93" si="26">SUM(AH92:AH92)</f>
        <v>0</v>
      </c>
      <c r="AI93" s="168">
        <f t="shared" si="26"/>
        <v>0</v>
      </c>
      <c r="AJ93" s="168">
        <f t="shared" si="26"/>
        <v>0</v>
      </c>
      <c r="AK93" s="168">
        <f t="shared" si="26"/>
        <v>0</v>
      </c>
      <c r="AL93" s="168">
        <f t="shared" si="26"/>
        <v>0</v>
      </c>
      <c r="AM93" s="168">
        <f t="shared" si="26"/>
        <v>0</v>
      </c>
      <c r="AN93" s="168">
        <f t="shared" si="26"/>
        <v>0</v>
      </c>
      <c r="AO93" s="168">
        <f t="shared" si="26"/>
        <v>0</v>
      </c>
      <c r="AP93" s="168">
        <f t="shared" si="26"/>
        <v>0</v>
      </c>
      <c r="AQ93" s="168">
        <f t="shared" si="26"/>
        <v>0</v>
      </c>
      <c r="AR93" s="168">
        <f t="shared" si="26"/>
        <v>0</v>
      </c>
      <c r="AS93" s="168">
        <f t="shared" si="26"/>
        <v>0</v>
      </c>
      <c r="AT93" s="168">
        <f t="shared" si="26"/>
        <v>0</v>
      </c>
      <c r="AU93" s="168">
        <f t="shared" si="26"/>
        <v>0</v>
      </c>
      <c r="AV93" s="168">
        <f t="shared" si="26"/>
        <v>0</v>
      </c>
      <c r="AW93" s="168">
        <f t="shared" si="26"/>
        <v>0</v>
      </c>
      <c r="AX93" s="168">
        <f t="shared" si="26"/>
        <v>0</v>
      </c>
      <c r="AY93" s="168">
        <f t="shared" si="26"/>
        <v>0</v>
      </c>
      <c r="AZ93" s="168">
        <f t="shared" si="26"/>
        <v>0</v>
      </c>
      <c r="BB93" s="168">
        <f t="shared" ref="BB93:CV93" si="27">SUM(BB92:BB92)</f>
        <v>0</v>
      </c>
      <c r="BC93" s="168">
        <f t="shared" si="27"/>
        <v>0</v>
      </c>
      <c r="BD93" s="168">
        <f t="shared" si="27"/>
        <v>0</v>
      </c>
      <c r="BE93" s="168">
        <f t="shared" si="27"/>
        <v>0</v>
      </c>
      <c r="BF93" s="168">
        <f t="shared" si="27"/>
        <v>0</v>
      </c>
      <c r="BG93" s="168">
        <f t="shared" si="27"/>
        <v>0</v>
      </c>
      <c r="BH93" s="168">
        <f t="shared" si="27"/>
        <v>0</v>
      </c>
      <c r="BI93" s="168">
        <f t="shared" si="27"/>
        <v>0</v>
      </c>
      <c r="BJ93" s="168">
        <f t="shared" si="27"/>
        <v>0</v>
      </c>
      <c r="BK93" s="168">
        <f t="shared" si="27"/>
        <v>0</v>
      </c>
      <c r="BL93" s="168">
        <f t="shared" si="27"/>
        <v>0</v>
      </c>
      <c r="BM93" s="168">
        <f t="shared" si="27"/>
        <v>0</v>
      </c>
      <c r="BN93" s="168">
        <f t="shared" si="27"/>
        <v>0</v>
      </c>
      <c r="BO93" s="168">
        <f t="shared" si="27"/>
        <v>0</v>
      </c>
      <c r="BP93" s="168">
        <f t="shared" si="27"/>
        <v>0</v>
      </c>
      <c r="BQ93" s="168">
        <f t="shared" si="27"/>
        <v>0</v>
      </c>
      <c r="BR93" s="168">
        <f t="shared" si="27"/>
        <v>0</v>
      </c>
      <c r="BS93" s="168">
        <f t="shared" si="27"/>
        <v>0</v>
      </c>
      <c r="BT93" s="168">
        <f t="shared" si="27"/>
        <v>0</v>
      </c>
      <c r="BU93" s="168">
        <f t="shared" si="27"/>
        <v>0</v>
      </c>
      <c r="BV93" s="168">
        <f t="shared" si="27"/>
        <v>0</v>
      </c>
      <c r="BW93" s="168">
        <f t="shared" si="27"/>
        <v>0</v>
      </c>
      <c r="BX93" s="168">
        <f t="shared" si="27"/>
        <v>0</v>
      </c>
      <c r="BY93" s="168">
        <f t="shared" si="27"/>
        <v>0</v>
      </c>
      <c r="BZ93" s="168">
        <f t="shared" si="27"/>
        <v>0</v>
      </c>
      <c r="CA93" s="168">
        <f t="shared" si="27"/>
        <v>0</v>
      </c>
      <c r="CB93" s="168">
        <f t="shared" si="27"/>
        <v>0</v>
      </c>
      <c r="CC93" s="168">
        <f t="shared" si="27"/>
        <v>0</v>
      </c>
      <c r="CD93" s="168">
        <f t="shared" si="27"/>
        <v>0</v>
      </c>
      <c r="CE93" s="168">
        <f t="shared" si="27"/>
        <v>0</v>
      </c>
      <c r="CF93" s="168">
        <f t="shared" si="27"/>
        <v>0</v>
      </c>
      <c r="CG93" s="168">
        <f t="shared" si="27"/>
        <v>0</v>
      </c>
      <c r="CH93" s="168">
        <f t="shared" si="27"/>
        <v>0</v>
      </c>
      <c r="CI93" s="168">
        <f t="shared" si="27"/>
        <v>0</v>
      </c>
      <c r="CJ93" s="168">
        <f t="shared" si="27"/>
        <v>0</v>
      </c>
      <c r="CK93" s="168">
        <f t="shared" si="27"/>
        <v>0</v>
      </c>
      <c r="CL93" s="168">
        <f t="shared" si="27"/>
        <v>0</v>
      </c>
      <c r="CM93" s="168">
        <f t="shared" si="27"/>
        <v>0</v>
      </c>
      <c r="CN93" s="168">
        <f t="shared" si="27"/>
        <v>0</v>
      </c>
      <c r="CO93" s="168">
        <f t="shared" si="27"/>
        <v>0</v>
      </c>
      <c r="CP93" s="168">
        <f t="shared" si="27"/>
        <v>0</v>
      </c>
      <c r="CQ93" s="168">
        <f t="shared" si="27"/>
        <v>0</v>
      </c>
      <c r="CR93" s="168">
        <f t="shared" si="27"/>
        <v>0</v>
      </c>
      <c r="CS93" s="168">
        <f t="shared" si="27"/>
        <v>0</v>
      </c>
      <c r="CT93" s="168">
        <f t="shared" si="27"/>
        <v>0</v>
      </c>
      <c r="CU93" s="168">
        <f t="shared" si="27"/>
        <v>0</v>
      </c>
      <c r="CV93" s="168">
        <f t="shared" si="27"/>
        <v>0</v>
      </c>
      <c r="CW93" s="170"/>
    </row>
    <row r="95" spans="1:103" x14ac:dyDescent="0.25">
      <c r="A95" s="171" t="str">
        <f>E92</f>
        <v xml:space="preserve">SAVEMORE MARIBAGO </v>
      </c>
      <c r="B95" s="172"/>
      <c r="C95" s="173"/>
      <c r="D95" s="174"/>
      <c r="E95" s="174"/>
      <c r="F95" s="175"/>
      <c r="G95" s="176"/>
      <c r="H95" s="177"/>
      <c r="I95" s="178"/>
      <c r="J95" s="179"/>
      <c r="K95" s="180"/>
      <c r="L95" s="181"/>
      <c r="M95" s="182"/>
      <c r="N95" s="183"/>
      <c r="O95" s="184"/>
      <c r="P95" s="185"/>
    </row>
    <row r="96" spans="1:103" x14ac:dyDescent="0.25">
      <c r="A96" s="186"/>
      <c r="B96" s="187"/>
      <c r="C96" s="188"/>
      <c r="D96" s="189" t="s">
        <v>119</v>
      </c>
      <c r="E96" s="189" t="s">
        <v>120</v>
      </c>
      <c r="F96" s="190" t="s">
        <v>121</v>
      </c>
      <c r="G96" s="191"/>
      <c r="H96" s="192"/>
      <c r="I96" s="193"/>
      <c r="J96" s="194"/>
      <c r="K96" s="195"/>
      <c r="L96" s="196"/>
      <c r="M96" s="197"/>
      <c r="N96" s="198"/>
      <c r="O96" s="199"/>
      <c r="P96" s="200"/>
    </row>
    <row r="97" spans="1:103" ht="13.5" customHeight="1" x14ac:dyDescent="0.25">
      <c r="A97" s="201" t="s">
        <v>122</v>
      </c>
      <c r="B97" s="202"/>
      <c r="C97" s="203"/>
      <c r="D97" s="204">
        <f>R93</f>
        <v>392.27678571428572</v>
      </c>
      <c r="E97" s="205"/>
      <c r="F97" s="206" t="str">
        <f>"In payment for 2 cans of Bagoong using housefund received on " &amp; TEXT(A92, "mmmm dd, yyyy") &amp; " with SI#-3-00311 1205  RR#   " &amp; " CPO#" &amp;B92</f>
        <v>In payment for 2 cans of Bagoong using housefund received on August 19, 2025 with SI#-3-00311 1205  RR#    CPO#18999</v>
      </c>
      <c r="G97" s="207"/>
      <c r="H97" s="208"/>
      <c r="I97" s="208"/>
      <c r="J97" s="207"/>
      <c r="K97" s="195"/>
      <c r="L97" s="196"/>
      <c r="M97" s="209"/>
      <c r="N97" s="210"/>
      <c r="O97" s="211"/>
      <c r="P97" s="212"/>
    </row>
    <row r="98" spans="1:103" x14ac:dyDescent="0.25">
      <c r="A98" s="201" t="s">
        <v>123</v>
      </c>
      <c r="B98" s="202"/>
      <c r="C98" s="203"/>
      <c r="D98" s="204">
        <f>Q93</f>
        <v>46.607142857142854</v>
      </c>
      <c r="E98" s="205"/>
      <c r="F98" s="194" t="str">
        <f>"Recording input VAT for expenses and purchases made using house fund for " &amp; TEXT(A92, "mmmm dd, yyyy")</f>
        <v>Recording input VAT for expenses and purchases made using house fund for August 19, 2025</v>
      </c>
      <c r="G98" s="213"/>
      <c r="H98" s="214"/>
      <c r="I98" s="215"/>
      <c r="J98" s="213"/>
      <c r="K98" s="195"/>
      <c r="L98" s="196"/>
      <c r="M98" s="197"/>
      <c r="N98" s="198"/>
      <c r="O98" s="199"/>
      <c r="P98" s="200"/>
    </row>
    <row r="99" spans="1:103" x14ac:dyDescent="0.25">
      <c r="A99" s="216" t="s">
        <v>124</v>
      </c>
      <c r="B99" s="217"/>
      <c r="C99" s="218"/>
      <c r="D99" s="219"/>
      <c r="E99" s="205">
        <f>P93</f>
        <v>3.8839285714285712</v>
      </c>
      <c r="F99" s="220" t="str">
        <f>"Recording the tax withheld for expenses and purchases using the house fund received on " &amp; TEXT(A92, "mmmm dd, yyyy")</f>
        <v>Recording the tax withheld for expenses and purchases using the house fund received on August 19, 2025</v>
      </c>
      <c r="G99" s="213"/>
      <c r="H99" s="214"/>
      <c r="I99" s="215"/>
      <c r="J99" s="213"/>
      <c r="K99" s="195"/>
      <c r="L99" s="196"/>
      <c r="M99" s="197"/>
      <c r="N99" s="198"/>
      <c r="O99" s="199"/>
      <c r="P99" s="200"/>
    </row>
    <row r="100" spans="1:103" x14ac:dyDescent="0.25">
      <c r="A100" s="201" t="s">
        <v>125</v>
      </c>
      <c r="B100" s="217"/>
      <c r="C100" s="218"/>
      <c r="D100" s="221"/>
      <c r="E100" s="222">
        <f>M93</f>
        <v>435</v>
      </c>
      <c r="F100" s="220" t="str">
        <f>"Recording house fund expenses for replenishment on " &amp; TEXT(A92, "mmmm dd, yyyy")</f>
        <v>Recording house fund expenses for replenishment on August 19, 2025</v>
      </c>
      <c r="G100" s="213"/>
      <c r="H100" s="214"/>
      <c r="I100" s="215"/>
      <c r="J100" s="213"/>
      <c r="K100" s="195"/>
      <c r="L100" s="196"/>
      <c r="M100" s="197"/>
      <c r="N100" s="198"/>
      <c r="O100" s="199"/>
      <c r="P100" s="200"/>
    </row>
    <row r="101" spans="1:103" x14ac:dyDescent="0.25">
      <c r="A101" s="216"/>
      <c r="B101" s="217"/>
      <c r="C101" s="218"/>
      <c r="D101" s="219">
        <f>SUM(D97:D98)</f>
        <v>438.88392857142856</v>
      </c>
      <c r="E101" s="219">
        <f>SUM(E97:E100)</f>
        <v>438.88392857142856</v>
      </c>
      <c r="F101" s="223"/>
      <c r="G101" s="223"/>
      <c r="H101" s="224"/>
      <c r="I101" s="225"/>
      <c r="J101" s="223"/>
      <c r="K101" s="195"/>
      <c r="L101" s="196"/>
      <c r="M101" s="197"/>
      <c r="N101" s="198"/>
      <c r="O101" s="199"/>
      <c r="P101" s="200"/>
    </row>
    <row r="102" spans="1:103" x14ac:dyDescent="0.25">
      <c r="A102" s="226" t="s">
        <v>126</v>
      </c>
      <c r="B102" s="227" t="str">
        <f>"To record house fund expenses on " &amp; TEXT(A92, "mmmm dd, yyyy") &amp; " with PCV#" &amp; C92</f>
        <v>To record house fund expenses on August 19, 2025 with PCV#</v>
      </c>
      <c r="C102" s="228"/>
      <c r="D102" s="229"/>
      <c r="E102" s="229"/>
      <c r="F102" s="229"/>
      <c r="G102" s="223"/>
      <c r="H102" s="224"/>
      <c r="I102" s="225"/>
      <c r="J102" s="223"/>
      <c r="K102" s="195"/>
      <c r="L102" s="196"/>
      <c r="M102" s="197"/>
      <c r="N102" s="198"/>
      <c r="O102" s="199"/>
      <c r="P102" s="200"/>
    </row>
    <row r="103" spans="1:103" s="6" customFormat="1" ht="12.75" x14ac:dyDescent="0.25">
      <c r="A103" s="1" t="s">
        <v>0</v>
      </c>
      <c r="B103" s="2"/>
      <c r="C103" s="3"/>
      <c r="D103" s="4"/>
      <c r="E103" s="5"/>
      <c r="G103" s="7"/>
      <c r="H103" s="8" t="s">
        <v>1</v>
      </c>
      <c r="I103" s="9"/>
      <c r="J103" s="10"/>
      <c r="K103" s="11"/>
      <c r="L103" s="12"/>
      <c r="M103" s="13"/>
      <c r="N103" s="14"/>
      <c r="O103" s="15"/>
      <c r="P103" s="16"/>
      <c r="Q103" s="16"/>
      <c r="R103" s="17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R103" s="16"/>
      <c r="BS103" s="16"/>
      <c r="BT103" s="16"/>
      <c r="BU103" s="16"/>
      <c r="BV103" s="16"/>
      <c r="BY103" s="18"/>
      <c r="CC103" s="18"/>
      <c r="CD103" s="18"/>
      <c r="CE103" s="18"/>
    </row>
    <row r="104" spans="1:103" s="6" customFormat="1" ht="13.5" thickBot="1" x14ac:dyDescent="0.3">
      <c r="A104" s="19"/>
      <c r="B104" s="20"/>
      <c r="C104" s="21"/>
      <c r="D104" s="22"/>
      <c r="E104" s="23"/>
      <c r="G104" s="7"/>
      <c r="H104" s="24"/>
      <c r="I104" s="9" t="s">
        <v>2</v>
      </c>
      <c r="J104" s="10"/>
      <c r="K104" s="11"/>
      <c r="L104" s="12"/>
      <c r="M104" s="13"/>
      <c r="N104" s="14"/>
      <c r="O104" s="15"/>
      <c r="P104" s="16"/>
      <c r="Q104" s="16"/>
      <c r="R104" s="18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R104" s="16"/>
      <c r="BS104" s="16"/>
      <c r="BT104" s="16"/>
      <c r="BU104" s="16"/>
      <c r="BV104" s="16"/>
      <c r="BY104" s="18"/>
      <c r="CC104" s="18"/>
      <c r="CD104" s="18"/>
      <c r="CE104" s="18"/>
    </row>
    <row r="105" spans="1:103" s="81" customFormat="1" ht="22.5" customHeight="1" x14ac:dyDescent="0.2">
      <c r="A105" s="25" t="s">
        <v>3</v>
      </c>
      <c r="B105" s="26" t="s">
        <v>4</v>
      </c>
      <c r="C105" s="27" t="s">
        <v>5</v>
      </c>
      <c r="D105" s="28" t="s">
        <v>6</v>
      </c>
      <c r="E105" s="29" t="s">
        <v>7</v>
      </c>
      <c r="F105" s="30" t="s">
        <v>8</v>
      </c>
      <c r="G105" s="31" t="s">
        <v>9</v>
      </c>
      <c r="H105" s="32" t="s">
        <v>10</v>
      </c>
      <c r="I105" s="26" t="s">
        <v>11</v>
      </c>
      <c r="J105" s="33" t="s">
        <v>12</v>
      </c>
      <c r="K105" s="34" t="s">
        <v>13</v>
      </c>
      <c r="L105" s="35" t="s">
        <v>14</v>
      </c>
      <c r="M105" s="36" t="s">
        <v>15</v>
      </c>
      <c r="N105" s="37" t="s">
        <v>16</v>
      </c>
      <c r="O105" s="37" t="s">
        <v>17</v>
      </c>
      <c r="P105" s="38" t="s">
        <v>18</v>
      </c>
      <c r="Q105" s="39" t="s">
        <v>19</v>
      </c>
      <c r="R105" s="40" t="s">
        <v>20</v>
      </c>
      <c r="S105" s="41"/>
      <c r="T105" s="41"/>
      <c r="U105" s="41"/>
      <c r="V105" s="41"/>
      <c r="W105" s="41"/>
      <c r="X105" s="41"/>
      <c r="Y105" s="41"/>
      <c r="Z105" s="42"/>
      <c r="AA105" s="43" t="s">
        <v>21</v>
      </c>
      <c r="AB105" s="44"/>
      <c r="AC105" s="44"/>
      <c r="AD105" s="44"/>
      <c r="AE105" s="44"/>
      <c r="AF105" s="45"/>
      <c r="AG105" s="46" t="s">
        <v>22</v>
      </c>
      <c r="AH105" s="47" t="s">
        <v>23</v>
      </c>
      <c r="AI105" s="48"/>
      <c r="AJ105" s="48"/>
      <c r="AK105" s="48"/>
      <c r="AL105" s="48"/>
      <c r="AM105" s="48"/>
      <c r="AN105" s="48"/>
      <c r="AO105" s="48"/>
      <c r="AP105" s="48"/>
      <c r="AQ105" s="49"/>
      <c r="AR105" s="50" t="s">
        <v>24</v>
      </c>
      <c r="AS105" s="51"/>
      <c r="AT105" s="51"/>
      <c r="AU105" s="51"/>
      <c r="AV105" s="52"/>
      <c r="AW105" s="53" t="s">
        <v>25</v>
      </c>
      <c r="AX105" s="54" t="s">
        <v>26</v>
      </c>
      <c r="AY105" s="55"/>
      <c r="AZ105" s="54" t="s">
        <v>27</v>
      </c>
      <c r="BA105" s="55"/>
      <c r="BB105" s="56" t="s">
        <v>28</v>
      </c>
      <c r="BC105" s="57"/>
      <c r="BD105" s="58"/>
      <c r="BE105" s="59" t="s">
        <v>29</v>
      </c>
      <c r="BF105" s="60" t="s">
        <v>30</v>
      </c>
      <c r="BG105" s="61"/>
      <c r="BH105" s="62" t="s">
        <v>31</v>
      </c>
      <c r="BI105" s="62" t="s">
        <v>32</v>
      </c>
      <c r="BJ105" s="62" t="s">
        <v>33</v>
      </c>
      <c r="BK105" s="60" t="s">
        <v>34</v>
      </c>
      <c r="BL105" s="63"/>
      <c r="BM105" s="61"/>
      <c r="BN105" s="64" t="s">
        <v>35</v>
      </c>
      <c r="BO105" s="65"/>
      <c r="BP105" s="66" t="s">
        <v>36</v>
      </c>
      <c r="BQ105" s="67" t="s">
        <v>37</v>
      </c>
      <c r="BR105" s="68" t="s">
        <v>38</v>
      </c>
      <c r="BS105" s="67" t="s">
        <v>39</v>
      </c>
      <c r="BT105" s="67" t="s">
        <v>40</v>
      </c>
      <c r="BU105" s="68" t="s">
        <v>41</v>
      </c>
      <c r="BV105" s="68" t="s">
        <v>42</v>
      </c>
      <c r="BW105" s="68" t="s">
        <v>43</v>
      </c>
      <c r="BX105" s="69" t="s">
        <v>44</v>
      </c>
      <c r="BY105" s="68" t="s">
        <v>45</v>
      </c>
      <c r="BZ105" s="68" t="s">
        <v>46</v>
      </c>
      <c r="CA105" s="68" t="s">
        <v>47</v>
      </c>
      <c r="CB105" s="68" t="s">
        <v>48</v>
      </c>
      <c r="CC105" s="70" t="s">
        <v>49</v>
      </c>
      <c r="CD105" s="70" t="s">
        <v>50</v>
      </c>
      <c r="CE105" s="71" t="s">
        <v>51</v>
      </c>
      <c r="CF105" s="72" t="s">
        <v>52</v>
      </c>
      <c r="CG105" s="73" t="s">
        <v>53</v>
      </c>
      <c r="CH105" s="73"/>
      <c r="CI105" s="73"/>
      <c r="CJ105" s="73"/>
      <c r="CK105" s="73"/>
      <c r="CL105" s="73"/>
      <c r="CM105" s="73"/>
      <c r="CN105" s="73"/>
      <c r="CO105" s="73"/>
      <c r="CP105" s="74"/>
      <c r="CQ105" s="75" t="s">
        <v>54</v>
      </c>
      <c r="CR105" s="76" t="s">
        <v>55</v>
      </c>
      <c r="CS105" s="77"/>
      <c r="CT105" s="78" t="s">
        <v>56</v>
      </c>
      <c r="CU105" s="79" t="s">
        <v>57</v>
      </c>
      <c r="CV105" s="80"/>
    </row>
    <row r="106" spans="1:103" s="131" customFormat="1" ht="51.75" thickBot="1" x14ac:dyDescent="0.25">
      <c r="A106" s="82"/>
      <c r="B106" s="83"/>
      <c r="C106" s="84"/>
      <c r="D106" s="85"/>
      <c r="E106" s="86"/>
      <c r="F106" s="87"/>
      <c r="G106" s="88"/>
      <c r="H106" s="89"/>
      <c r="I106" s="83"/>
      <c r="J106" s="90"/>
      <c r="K106" s="91"/>
      <c r="L106" s="92"/>
      <c r="M106" s="93"/>
      <c r="N106" s="94"/>
      <c r="O106" s="94"/>
      <c r="P106" s="95"/>
      <c r="Q106" s="96"/>
      <c r="R106" s="97" t="s">
        <v>58</v>
      </c>
      <c r="S106" s="98" t="s">
        <v>59</v>
      </c>
      <c r="T106" s="98" t="s">
        <v>60</v>
      </c>
      <c r="U106" s="98" t="s">
        <v>61</v>
      </c>
      <c r="V106" s="98" t="s">
        <v>62</v>
      </c>
      <c r="W106" s="99" t="s">
        <v>63</v>
      </c>
      <c r="X106" s="99" t="s">
        <v>64</v>
      </c>
      <c r="Y106" s="99" t="s">
        <v>65</v>
      </c>
      <c r="Z106" s="99" t="s">
        <v>66</v>
      </c>
      <c r="AA106" s="100" t="s">
        <v>67</v>
      </c>
      <c r="AB106" s="100" t="s">
        <v>68</v>
      </c>
      <c r="AC106" s="101" t="s">
        <v>69</v>
      </c>
      <c r="AD106" s="101" t="s">
        <v>70</v>
      </c>
      <c r="AE106" s="101" t="s">
        <v>71</v>
      </c>
      <c r="AF106" s="101" t="s">
        <v>72</v>
      </c>
      <c r="AG106" s="102"/>
      <c r="AH106" s="103" t="s">
        <v>73</v>
      </c>
      <c r="AI106" s="103" t="s">
        <v>74</v>
      </c>
      <c r="AJ106" s="104" t="s">
        <v>75</v>
      </c>
      <c r="AK106" s="104" t="s">
        <v>76</v>
      </c>
      <c r="AL106" s="104" t="s">
        <v>77</v>
      </c>
      <c r="AM106" s="104" t="s">
        <v>72</v>
      </c>
      <c r="AN106" s="104" t="s">
        <v>78</v>
      </c>
      <c r="AO106" s="104" t="s">
        <v>79</v>
      </c>
      <c r="AP106" s="104" t="s">
        <v>80</v>
      </c>
      <c r="AQ106" s="105" t="s">
        <v>81</v>
      </c>
      <c r="AR106" s="105" t="s">
        <v>82</v>
      </c>
      <c r="AS106" s="105" t="s">
        <v>72</v>
      </c>
      <c r="AT106" s="105" t="s">
        <v>83</v>
      </c>
      <c r="AU106" s="106" t="s">
        <v>84</v>
      </c>
      <c r="AV106" s="107" t="s">
        <v>85</v>
      </c>
      <c r="AW106" s="108" t="s">
        <v>83</v>
      </c>
      <c r="AX106" s="109" t="s">
        <v>86</v>
      </c>
      <c r="AY106" s="109" t="s">
        <v>87</v>
      </c>
      <c r="AZ106" s="109" t="s">
        <v>88</v>
      </c>
      <c r="BA106" s="109" t="s">
        <v>72</v>
      </c>
      <c r="BB106" s="110" t="s">
        <v>89</v>
      </c>
      <c r="BC106" s="111" t="s">
        <v>90</v>
      </c>
      <c r="BD106" s="112" t="s">
        <v>91</v>
      </c>
      <c r="BE106" s="113"/>
      <c r="BF106" s="109" t="s">
        <v>92</v>
      </c>
      <c r="BG106" s="109" t="s">
        <v>93</v>
      </c>
      <c r="BH106" s="109" t="s">
        <v>94</v>
      </c>
      <c r="BI106" s="109" t="s">
        <v>95</v>
      </c>
      <c r="BJ106" s="109" t="s">
        <v>96</v>
      </c>
      <c r="BK106" s="114" t="s">
        <v>88</v>
      </c>
      <c r="BL106" s="103" t="s">
        <v>72</v>
      </c>
      <c r="BM106" s="103" t="s">
        <v>83</v>
      </c>
      <c r="BN106" s="115" t="s">
        <v>97</v>
      </c>
      <c r="BO106" s="115" t="s">
        <v>98</v>
      </c>
      <c r="BP106" s="116"/>
      <c r="BQ106" s="117"/>
      <c r="BR106" s="118"/>
      <c r="BS106" s="117"/>
      <c r="BT106" s="117"/>
      <c r="BU106" s="118"/>
      <c r="BV106" s="118"/>
      <c r="BW106" s="118"/>
      <c r="BX106" s="119"/>
      <c r="BY106" s="118"/>
      <c r="BZ106" s="118"/>
      <c r="CA106" s="118"/>
      <c r="CB106" s="118"/>
      <c r="CC106" s="120" t="s">
        <v>99</v>
      </c>
      <c r="CD106" s="120" t="s">
        <v>100</v>
      </c>
      <c r="CE106" s="121"/>
      <c r="CF106" s="122"/>
      <c r="CG106" s="123" t="s">
        <v>101</v>
      </c>
      <c r="CH106" s="123" t="s">
        <v>102</v>
      </c>
      <c r="CI106" s="123" t="s">
        <v>103</v>
      </c>
      <c r="CJ106" s="123" t="s">
        <v>104</v>
      </c>
      <c r="CK106" s="123" t="s">
        <v>105</v>
      </c>
      <c r="CL106" s="123" t="s">
        <v>106</v>
      </c>
      <c r="CM106" s="123" t="s">
        <v>107</v>
      </c>
      <c r="CN106" s="123" t="s">
        <v>108</v>
      </c>
      <c r="CO106" s="123" t="s">
        <v>109</v>
      </c>
      <c r="CP106" s="124" t="s">
        <v>110</v>
      </c>
      <c r="CQ106" s="125" t="s">
        <v>111</v>
      </c>
      <c r="CR106" s="125" t="s">
        <v>112</v>
      </c>
      <c r="CS106" s="125" t="s">
        <v>70</v>
      </c>
      <c r="CT106" s="126"/>
      <c r="CU106" s="127"/>
      <c r="CV106" s="128"/>
      <c r="CW106" s="129"/>
      <c r="CX106" s="129"/>
      <c r="CY106" s="130"/>
    </row>
    <row r="107" spans="1:103" s="135" customFormat="1" ht="12" x14ac:dyDescent="0.2">
      <c r="A107" s="132">
        <v>45888</v>
      </c>
      <c r="B107" s="133" t="s">
        <v>153</v>
      </c>
      <c r="C107" s="134"/>
      <c r="D107" s="135" t="s">
        <v>128</v>
      </c>
      <c r="E107" s="136" t="s">
        <v>159</v>
      </c>
      <c r="F107" s="137" t="s">
        <v>160</v>
      </c>
      <c r="G107" s="138"/>
      <c r="H107" s="138"/>
      <c r="I107" s="140" t="s">
        <v>161</v>
      </c>
      <c r="J107" s="141" t="s">
        <v>162</v>
      </c>
      <c r="K107" s="142">
        <v>3</v>
      </c>
      <c r="L107" s="143">
        <v>120</v>
      </c>
      <c r="M107" s="144">
        <f t="shared" ref="M107" si="28">L107*K107</f>
        <v>360</v>
      </c>
      <c r="N107" s="145"/>
      <c r="O107" s="146" t="s">
        <v>118</v>
      </c>
      <c r="P107" s="147"/>
      <c r="Q107" s="148"/>
      <c r="R107" s="147">
        <f>M107+P107-Q107</f>
        <v>360</v>
      </c>
      <c r="T107" s="149"/>
      <c r="U107" s="149"/>
      <c r="V107" s="149"/>
      <c r="W107" s="147"/>
      <c r="X107" s="150"/>
      <c r="Y107" s="149"/>
      <c r="Z107" s="149"/>
      <c r="AA107" s="149"/>
      <c r="AB107" s="149"/>
      <c r="AC107" s="149"/>
      <c r="AD107" s="149"/>
      <c r="AF107" s="149"/>
      <c r="AH107" s="147"/>
      <c r="AI107" s="149"/>
      <c r="AJ107" s="149"/>
      <c r="AK107" s="149"/>
      <c r="AL107" s="149"/>
      <c r="AM107" s="147"/>
      <c r="AN107" s="149"/>
      <c r="AO107" s="149"/>
      <c r="AP107" s="149"/>
      <c r="AQ107" s="149"/>
      <c r="AR107" s="149"/>
      <c r="AS107" s="151"/>
      <c r="AU107" s="149"/>
      <c r="AW107" s="152"/>
      <c r="AX107" s="149"/>
      <c r="AZ107" s="149"/>
      <c r="BC107" s="149"/>
      <c r="BD107" s="149"/>
      <c r="BE107" s="149"/>
      <c r="BF107" s="149"/>
      <c r="BG107" s="149"/>
      <c r="BH107" s="149"/>
      <c r="BI107" s="149"/>
      <c r="BJ107" s="149"/>
      <c r="BK107" s="143"/>
      <c r="BN107" s="149"/>
      <c r="BO107" s="147"/>
      <c r="BP107" s="149"/>
      <c r="BQ107" s="147"/>
      <c r="BR107" s="149"/>
      <c r="BS107" s="143"/>
      <c r="BU107" s="153"/>
      <c r="BV107" s="153"/>
      <c r="BW107" s="154"/>
      <c r="CA107" s="154"/>
      <c r="CB107" s="154"/>
      <c r="CC107" s="154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55"/>
      <c r="CW107" s="156"/>
    </row>
    <row r="108" spans="1:103" s="160" customFormat="1" ht="11.25" x14ac:dyDescent="0.2">
      <c r="A108" s="157"/>
      <c r="B108" s="158"/>
      <c r="C108" s="159"/>
      <c r="E108" s="161"/>
      <c r="F108" s="162"/>
      <c r="G108" s="163"/>
      <c r="H108" s="164"/>
      <c r="I108" s="164"/>
      <c r="J108" s="165"/>
      <c r="K108" s="166"/>
      <c r="L108" s="167"/>
      <c r="M108" s="168">
        <f>SUM(M107:M107)</f>
        <v>360</v>
      </c>
      <c r="N108" s="168">
        <f>M108</f>
        <v>360</v>
      </c>
      <c r="O108" s="169" t="s">
        <v>118</v>
      </c>
      <c r="P108" s="168"/>
      <c r="Q108" s="168"/>
      <c r="R108" s="168">
        <f>SUM(R107:R107)</f>
        <v>360</v>
      </c>
      <c r="T108" s="168">
        <f t="shared" ref="T108:AD108" si="29">SUM(T107:T107)</f>
        <v>0</v>
      </c>
      <c r="U108" s="168">
        <f t="shared" si="29"/>
        <v>0</v>
      </c>
      <c r="V108" s="168">
        <f t="shared" si="29"/>
        <v>0</v>
      </c>
      <c r="W108" s="168">
        <f t="shared" si="29"/>
        <v>0</v>
      </c>
      <c r="X108" s="168">
        <f t="shared" si="29"/>
        <v>0</v>
      </c>
      <c r="Y108" s="168">
        <f t="shared" si="29"/>
        <v>0</v>
      </c>
      <c r="Z108" s="168">
        <f t="shared" si="29"/>
        <v>0</v>
      </c>
      <c r="AA108" s="168">
        <f t="shared" si="29"/>
        <v>0</v>
      </c>
      <c r="AB108" s="168">
        <f t="shared" si="29"/>
        <v>0</v>
      </c>
      <c r="AC108" s="168">
        <f t="shared" si="29"/>
        <v>0</v>
      </c>
      <c r="AD108" s="168">
        <f t="shared" si="29"/>
        <v>0</v>
      </c>
      <c r="AF108" s="168">
        <f>SUM(AF107:AF107)</f>
        <v>0</v>
      </c>
      <c r="AH108" s="168">
        <f t="shared" ref="AH108:AZ108" si="30">SUM(AH107:AH107)</f>
        <v>0</v>
      </c>
      <c r="AI108" s="168">
        <f t="shared" si="30"/>
        <v>0</v>
      </c>
      <c r="AJ108" s="168">
        <f t="shared" si="30"/>
        <v>0</v>
      </c>
      <c r="AK108" s="168">
        <f t="shared" si="30"/>
        <v>0</v>
      </c>
      <c r="AL108" s="168">
        <f t="shared" si="30"/>
        <v>0</v>
      </c>
      <c r="AM108" s="168">
        <f t="shared" si="30"/>
        <v>0</v>
      </c>
      <c r="AN108" s="168">
        <f t="shared" si="30"/>
        <v>0</v>
      </c>
      <c r="AO108" s="168">
        <f t="shared" si="30"/>
        <v>0</v>
      </c>
      <c r="AP108" s="168">
        <f t="shared" si="30"/>
        <v>0</v>
      </c>
      <c r="AQ108" s="168">
        <f t="shared" si="30"/>
        <v>0</v>
      </c>
      <c r="AR108" s="168">
        <f t="shared" si="30"/>
        <v>0</v>
      </c>
      <c r="AS108" s="168">
        <f t="shared" si="30"/>
        <v>0</v>
      </c>
      <c r="AT108" s="168">
        <f t="shared" si="30"/>
        <v>0</v>
      </c>
      <c r="AU108" s="168">
        <f t="shared" si="30"/>
        <v>0</v>
      </c>
      <c r="AV108" s="168">
        <f t="shared" si="30"/>
        <v>0</v>
      </c>
      <c r="AW108" s="168">
        <f t="shared" si="30"/>
        <v>0</v>
      </c>
      <c r="AX108" s="168">
        <f t="shared" si="30"/>
        <v>0</v>
      </c>
      <c r="AY108" s="168">
        <f t="shared" si="30"/>
        <v>0</v>
      </c>
      <c r="AZ108" s="168">
        <f t="shared" si="30"/>
        <v>0</v>
      </c>
      <c r="BB108" s="168">
        <f t="shared" ref="BB108:CV108" si="31">SUM(BB107:BB107)</f>
        <v>0</v>
      </c>
      <c r="BC108" s="168">
        <f t="shared" si="31"/>
        <v>0</v>
      </c>
      <c r="BD108" s="168">
        <f t="shared" si="31"/>
        <v>0</v>
      </c>
      <c r="BE108" s="168">
        <f t="shared" si="31"/>
        <v>0</v>
      </c>
      <c r="BF108" s="168">
        <f t="shared" si="31"/>
        <v>0</v>
      </c>
      <c r="BG108" s="168">
        <f t="shared" si="31"/>
        <v>0</v>
      </c>
      <c r="BH108" s="168">
        <f t="shared" si="31"/>
        <v>0</v>
      </c>
      <c r="BI108" s="168">
        <f t="shared" si="31"/>
        <v>0</v>
      </c>
      <c r="BJ108" s="168">
        <f t="shared" si="31"/>
        <v>0</v>
      </c>
      <c r="BK108" s="168">
        <f t="shared" si="31"/>
        <v>0</v>
      </c>
      <c r="BL108" s="168">
        <f t="shared" si="31"/>
        <v>0</v>
      </c>
      <c r="BM108" s="168">
        <f t="shared" si="31"/>
        <v>0</v>
      </c>
      <c r="BN108" s="168">
        <f t="shared" si="31"/>
        <v>0</v>
      </c>
      <c r="BO108" s="168">
        <f t="shared" si="31"/>
        <v>0</v>
      </c>
      <c r="BP108" s="168">
        <f t="shared" si="31"/>
        <v>0</v>
      </c>
      <c r="BQ108" s="168">
        <f t="shared" si="31"/>
        <v>0</v>
      </c>
      <c r="BR108" s="168">
        <f t="shared" si="31"/>
        <v>0</v>
      </c>
      <c r="BS108" s="168">
        <f t="shared" si="31"/>
        <v>0</v>
      </c>
      <c r="BT108" s="168">
        <f t="shared" si="31"/>
        <v>0</v>
      </c>
      <c r="BU108" s="168">
        <f t="shared" si="31"/>
        <v>0</v>
      </c>
      <c r="BV108" s="168">
        <f t="shared" si="31"/>
        <v>0</v>
      </c>
      <c r="BW108" s="168">
        <f t="shared" si="31"/>
        <v>0</v>
      </c>
      <c r="BX108" s="168">
        <f t="shared" si="31"/>
        <v>0</v>
      </c>
      <c r="BY108" s="168">
        <f t="shared" si="31"/>
        <v>0</v>
      </c>
      <c r="BZ108" s="168">
        <f t="shared" si="31"/>
        <v>0</v>
      </c>
      <c r="CA108" s="168">
        <f t="shared" si="31"/>
        <v>0</v>
      </c>
      <c r="CB108" s="168">
        <f t="shared" si="31"/>
        <v>0</v>
      </c>
      <c r="CC108" s="168">
        <f t="shared" si="31"/>
        <v>0</v>
      </c>
      <c r="CD108" s="168">
        <f t="shared" si="31"/>
        <v>0</v>
      </c>
      <c r="CE108" s="168">
        <f t="shared" si="31"/>
        <v>0</v>
      </c>
      <c r="CF108" s="168">
        <f t="shared" si="31"/>
        <v>0</v>
      </c>
      <c r="CG108" s="168">
        <f t="shared" si="31"/>
        <v>0</v>
      </c>
      <c r="CH108" s="168">
        <f t="shared" si="31"/>
        <v>0</v>
      </c>
      <c r="CI108" s="168">
        <f t="shared" si="31"/>
        <v>0</v>
      </c>
      <c r="CJ108" s="168">
        <f t="shared" si="31"/>
        <v>0</v>
      </c>
      <c r="CK108" s="168">
        <f t="shared" si="31"/>
        <v>0</v>
      </c>
      <c r="CL108" s="168">
        <f t="shared" si="31"/>
        <v>0</v>
      </c>
      <c r="CM108" s="168">
        <f t="shared" si="31"/>
        <v>0</v>
      </c>
      <c r="CN108" s="168">
        <f t="shared" si="31"/>
        <v>0</v>
      </c>
      <c r="CO108" s="168">
        <f t="shared" si="31"/>
        <v>0</v>
      </c>
      <c r="CP108" s="168">
        <f t="shared" si="31"/>
        <v>0</v>
      </c>
      <c r="CQ108" s="168">
        <f t="shared" si="31"/>
        <v>0</v>
      </c>
      <c r="CR108" s="168">
        <f t="shared" si="31"/>
        <v>0</v>
      </c>
      <c r="CS108" s="168">
        <f t="shared" si="31"/>
        <v>0</v>
      </c>
      <c r="CT108" s="168">
        <f t="shared" si="31"/>
        <v>0</v>
      </c>
      <c r="CU108" s="168">
        <f t="shared" si="31"/>
        <v>0</v>
      </c>
      <c r="CV108" s="168">
        <f t="shared" si="31"/>
        <v>0</v>
      </c>
      <c r="CW108" s="170"/>
    </row>
    <row r="110" spans="1:103" x14ac:dyDescent="0.25">
      <c r="A110" s="171" t="str">
        <f>E107</f>
        <v>LITA STORE</v>
      </c>
      <c r="B110" s="172"/>
      <c r="C110" s="173"/>
      <c r="D110" s="174"/>
      <c r="E110" s="174"/>
      <c r="F110" s="175"/>
      <c r="G110" s="176"/>
      <c r="H110" s="177"/>
      <c r="I110" s="178"/>
      <c r="J110" s="179"/>
      <c r="K110" s="180"/>
      <c r="L110" s="181"/>
      <c r="M110" s="182"/>
      <c r="N110" s="183"/>
      <c r="O110" s="184"/>
      <c r="P110" s="185"/>
    </row>
    <row r="111" spans="1:103" x14ac:dyDescent="0.25">
      <c r="A111" s="186"/>
      <c r="B111" s="187"/>
      <c r="C111" s="188"/>
      <c r="D111" s="189" t="s">
        <v>119</v>
      </c>
      <c r="E111" s="189" t="s">
        <v>120</v>
      </c>
      <c r="F111" s="190" t="s">
        <v>121</v>
      </c>
      <c r="G111" s="191"/>
      <c r="H111" s="192"/>
      <c r="I111" s="193"/>
      <c r="J111" s="194"/>
      <c r="K111" s="195"/>
      <c r="L111" s="196"/>
      <c r="M111" s="197"/>
      <c r="N111" s="198"/>
      <c r="O111" s="199"/>
      <c r="P111" s="200"/>
    </row>
    <row r="112" spans="1:103" ht="13.5" customHeight="1" x14ac:dyDescent="0.25">
      <c r="A112" s="201" t="s">
        <v>122</v>
      </c>
      <c r="B112" s="202"/>
      <c r="C112" s="203"/>
      <c r="D112" s="204">
        <f>R108</f>
        <v>360</v>
      </c>
      <c r="E112" s="205"/>
      <c r="F112" s="206" t="str">
        <f>"In payment for 2 cans of Bagoong using housefund received on " &amp; TEXT(A107, "mmmm dd, yyyy") &amp; " with RR# 5251 "&amp;" CPO#" &amp;B107</f>
        <v>In payment for 2 cans of Bagoong using housefund received on August 19, 2025 with RR# 5251  CPO#18999</v>
      </c>
      <c r="G112" s="207"/>
      <c r="H112" s="208"/>
      <c r="I112" s="208"/>
      <c r="J112" s="207"/>
      <c r="K112" s="195"/>
      <c r="L112" s="196"/>
      <c r="M112" s="209"/>
      <c r="N112" s="210"/>
      <c r="O112" s="211"/>
      <c r="P112" s="212"/>
    </row>
    <row r="113" spans="1:103" x14ac:dyDescent="0.25">
      <c r="A113" s="201" t="s">
        <v>123</v>
      </c>
      <c r="B113" s="202"/>
      <c r="C113" s="203"/>
      <c r="D113" s="204">
        <f>Q108</f>
        <v>0</v>
      </c>
      <c r="E113" s="205"/>
      <c r="F113" s="194" t="str">
        <f>"Recording input VAT for expenses and purchases made using house fund for " &amp; TEXT(A107, "mmmm dd, yyyy")</f>
        <v>Recording input VAT for expenses and purchases made using house fund for August 19, 2025</v>
      </c>
      <c r="G113" s="213"/>
      <c r="H113" s="214"/>
      <c r="I113" s="215"/>
      <c r="J113" s="213"/>
      <c r="K113" s="195"/>
      <c r="L113" s="196"/>
      <c r="M113" s="197"/>
      <c r="N113" s="198"/>
      <c r="O113" s="199"/>
      <c r="P113" s="200"/>
    </row>
    <row r="114" spans="1:103" x14ac:dyDescent="0.25">
      <c r="A114" s="216" t="s">
        <v>124</v>
      </c>
      <c r="B114" s="217"/>
      <c r="C114" s="218"/>
      <c r="D114" s="219"/>
      <c r="E114" s="205">
        <f>P108</f>
        <v>0</v>
      </c>
      <c r="F114" s="220" t="str">
        <f>"Recording the tax withheld for expenses and purchases using the house fund received on " &amp; TEXT(A107, "mmmm dd, yyyy")</f>
        <v>Recording the tax withheld for expenses and purchases using the house fund received on August 19, 2025</v>
      </c>
      <c r="G114" s="213"/>
      <c r="H114" s="214"/>
      <c r="I114" s="215"/>
      <c r="J114" s="213"/>
      <c r="K114" s="195"/>
      <c r="L114" s="196"/>
      <c r="M114" s="197"/>
      <c r="N114" s="198"/>
      <c r="O114" s="199"/>
      <c r="P114" s="200"/>
    </row>
    <row r="115" spans="1:103" x14ac:dyDescent="0.25">
      <c r="A115" s="201" t="s">
        <v>125</v>
      </c>
      <c r="B115" s="217"/>
      <c r="C115" s="218"/>
      <c r="D115" s="221"/>
      <c r="E115" s="222">
        <f>M108</f>
        <v>360</v>
      </c>
      <c r="F115" s="220" t="str">
        <f>"Recording house fund expenses for replenishment on " &amp; TEXT(A107, "mmmm dd, yyyy")</f>
        <v>Recording house fund expenses for replenishment on August 19, 2025</v>
      </c>
      <c r="G115" s="213"/>
      <c r="H115" s="214"/>
      <c r="I115" s="215"/>
      <c r="J115" s="213"/>
      <c r="K115" s="195"/>
      <c r="L115" s="196"/>
      <c r="M115" s="197"/>
      <c r="N115" s="198"/>
      <c r="O115" s="199"/>
      <c r="P115" s="200"/>
    </row>
    <row r="116" spans="1:103" x14ac:dyDescent="0.25">
      <c r="A116" s="216"/>
      <c r="B116" s="217"/>
      <c r="C116" s="218"/>
      <c r="D116" s="219">
        <f>SUM(D112:D113)</f>
        <v>360</v>
      </c>
      <c r="E116" s="219">
        <f>SUM(E112:E115)</f>
        <v>360</v>
      </c>
      <c r="F116" s="223"/>
      <c r="G116" s="223"/>
      <c r="H116" s="224"/>
      <c r="I116" s="225"/>
      <c r="J116" s="223"/>
      <c r="K116" s="195"/>
      <c r="L116" s="196"/>
      <c r="M116" s="197"/>
      <c r="N116" s="198"/>
      <c r="O116" s="199"/>
      <c r="P116" s="200"/>
    </row>
    <row r="117" spans="1:103" x14ac:dyDescent="0.25">
      <c r="A117" s="226" t="s">
        <v>126</v>
      </c>
      <c r="B117" s="227" t="str">
        <f>"To record house fund expenses on " &amp; TEXT(A107, "mmmm dd, yyyy") &amp; " with PCV#" &amp; C107</f>
        <v>To record house fund expenses on August 19, 2025 with PCV#</v>
      </c>
      <c r="C117" s="228"/>
      <c r="D117" s="229"/>
      <c r="E117" s="229"/>
      <c r="F117" s="229"/>
      <c r="G117" s="223"/>
      <c r="H117" s="224"/>
      <c r="I117" s="225"/>
      <c r="J117" s="223"/>
      <c r="K117" s="195"/>
      <c r="L117" s="196"/>
      <c r="M117" s="197"/>
      <c r="N117" s="198"/>
      <c r="O117" s="199"/>
      <c r="P117" s="200"/>
    </row>
    <row r="118" spans="1:103" s="6" customFormat="1" ht="12.75" x14ac:dyDescent="0.25">
      <c r="A118" s="1" t="s">
        <v>0</v>
      </c>
      <c r="B118" s="2"/>
      <c r="C118" s="3"/>
      <c r="D118" s="4"/>
      <c r="E118" s="5"/>
      <c r="G118" s="7"/>
      <c r="H118" s="8" t="s">
        <v>1</v>
      </c>
      <c r="I118" s="9"/>
      <c r="J118" s="10"/>
      <c r="K118" s="11"/>
      <c r="L118" s="12"/>
      <c r="M118" s="13"/>
      <c r="N118" s="14"/>
      <c r="O118" s="15"/>
      <c r="P118" s="16"/>
      <c r="Q118" s="16"/>
      <c r="R118" s="17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R118" s="16"/>
      <c r="BS118" s="16"/>
      <c r="BT118" s="16"/>
      <c r="BU118" s="16"/>
      <c r="BV118" s="16"/>
      <c r="BY118" s="18"/>
      <c r="CC118" s="18"/>
      <c r="CD118" s="18"/>
      <c r="CE118" s="18"/>
    </row>
    <row r="119" spans="1:103" s="6" customFormat="1" ht="13.5" thickBot="1" x14ac:dyDescent="0.3">
      <c r="A119" s="19"/>
      <c r="B119" s="20"/>
      <c r="C119" s="21"/>
      <c r="D119" s="22"/>
      <c r="E119" s="23"/>
      <c r="G119" s="7"/>
      <c r="H119" s="24"/>
      <c r="I119" s="9" t="s">
        <v>2</v>
      </c>
      <c r="J119" s="10"/>
      <c r="K119" s="11"/>
      <c r="L119" s="12"/>
      <c r="M119" s="13"/>
      <c r="N119" s="14"/>
      <c r="O119" s="15"/>
      <c r="P119" s="16"/>
      <c r="Q119" s="16"/>
      <c r="R119" s="18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R119" s="16"/>
      <c r="BS119" s="16"/>
      <c r="BT119" s="16"/>
      <c r="BU119" s="16"/>
      <c r="BV119" s="16"/>
      <c r="BY119" s="18"/>
      <c r="CC119" s="18"/>
      <c r="CD119" s="18"/>
      <c r="CE119" s="18"/>
    </row>
    <row r="120" spans="1:103" s="81" customFormat="1" ht="22.5" customHeight="1" x14ac:dyDescent="0.2">
      <c r="A120" s="25" t="s">
        <v>3</v>
      </c>
      <c r="B120" s="26" t="s">
        <v>4</v>
      </c>
      <c r="C120" s="27" t="s">
        <v>5</v>
      </c>
      <c r="D120" s="28" t="s">
        <v>6</v>
      </c>
      <c r="E120" s="29" t="s">
        <v>7</v>
      </c>
      <c r="F120" s="30" t="s">
        <v>8</v>
      </c>
      <c r="G120" s="31" t="s">
        <v>9</v>
      </c>
      <c r="H120" s="32" t="s">
        <v>10</v>
      </c>
      <c r="I120" s="26" t="s">
        <v>11</v>
      </c>
      <c r="J120" s="33" t="s">
        <v>12</v>
      </c>
      <c r="K120" s="34" t="s">
        <v>13</v>
      </c>
      <c r="L120" s="35" t="s">
        <v>14</v>
      </c>
      <c r="M120" s="36" t="s">
        <v>15</v>
      </c>
      <c r="N120" s="37" t="s">
        <v>16</v>
      </c>
      <c r="O120" s="37" t="s">
        <v>17</v>
      </c>
      <c r="P120" s="38" t="s">
        <v>18</v>
      </c>
      <c r="Q120" s="39" t="s">
        <v>19</v>
      </c>
      <c r="R120" s="40" t="s">
        <v>20</v>
      </c>
      <c r="S120" s="41"/>
      <c r="T120" s="41"/>
      <c r="U120" s="41"/>
      <c r="V120" s="41"/>
      <c r="W120" s="41"/>
      <c r="X120" s="41"/>
      <c r="Y120" s="41"/>
      <c r="Z120" s="42"/>
      <c r="AA120" s="43" t="s">
        <v>21</v>
      </c>
      <c r="AB120" s="44"/>
      <c r="AC120" s="44"/>
      <c r="AD120" s="44"/>
      <c r="AE120" s="44"/>
      <c r="AF120" s="45"/>
      <c r="AG120" s="46" t="s">
        <v>22</v>
      </c>
      <c r="AH120" s="47" t="s">
        <v>23</v>
      </c>
      <c r="AI120" s="48"/>
      <c r="AJ120" s="48"/>
      <c r="AK120" s="48"/>
      <c r="AL120" s="48"/>
      <c r="AM120" s="48"/>
      <c r="AN120" s="48"/>
      <c r="AO120" s="48"/>
      <c r="AP120" s="48"/>
      <c r="AQ120" s="49"/>
      <c r="AR120" s="50" t="s">
        <v>24</v>
      </c>
      <c r="AS120" s="51"/>
      <c r="AT120" s="51"/>
      <c r="AU120" s="51"/>
      <c r="AV120" s="52"/>
      <c r="AW120" s="53" t="s">
        <v>25</v>
      </c>
      <c r="AX120" s="54" t="s">
        <v>26</v>
      </c>
      <c r="AY120" s="55"/>
      <c r="AZ120" s="54" t="s">
        <v>27</v>
      </c>
      <c r="BA120" s="55"/>
      <c r="BB120" s="56" t="s">
        <v>28</v>
      </c>
      <c r="BC120" s="57"/>
      <c r="BD120" s="58"/>
      <c r="BE120" s="59" t="s">
        <v>29</v>
      </c>
      <c r="BF120" s="60" t="s">
        <v>30</v>
      </c>
      <c r="BG120" s="61"/>
      <c r="BH120" s="62" t="s">
        <v>31</v>
      </c>
      <c r="BI120" s="62" t="s">
        <v>32</v>
      </c>
      <c r="BJ120" s="62" t="s">
        <v>33</v>
      </c>
      <c r="BK120" s="60" t="s">
        <v>34</v>
      </c>
      <c r="BL120" s="63"/>
      <c r="BM120" s="61"/>
      <c r="BN120" s="64" t="s">
        <v>35</v>
      </c>
      <c r="BO120" s="65"/>
      <c r="BP120" s="66" t="s">
        <v>36</v>
      </c>
      <c r="BQ120" s="67" t="s">
        <v>37</v>
      </c>
      <c r="BR120" s="68" t="s">
        <v>38</v>
      </c>
      <c r="BS120" s="67" t="s">
        <v>39</v>
      </c>
      <c r="BT120" s="67" t="s">
        <v>40</v>
      </c>
      <c r="BU120" s="68" t="s">
        <v>41</v>
      </c>
      <c r="BV120" s="68" t="s">
        <v>42</v>
      </c>
      <c r="BW120" s="68" t="s">
        <v>43</v>
      </c>
      <c r="BX120" s="69" t="s">
        <v>44</v>
      </c>
      <c r="BY120" s="68" t="s">
        <v>45</v>
      </c>
      <c r="BZ120" s="68" t="s">
        <v>46</v>
      </c>
      <c r="CA120" s="68" t="s">
        <v>47</v>
      </c>
      <c r="CB120" s="68" t="s">
        <v>48</v>
      </c>
      <c r="CC120" s="70" t="s">
        <v>49</v>
      </c>
      <c r="CD120" s="70" t="s">
        <v>50</v>
      </c>
      <c r="CE120" s="71" t="s">
        <v>51</v>
      </c>
      <c r="CF120" s="72" t="s">
        <v>52</v>
      </c>
      <c r="CG120" s="73" t="s">
        <v>53</v>
      </c>
      <c r="CH120" s="73"/>
      <c r="CI120" s="73"/>
      <c r="CJ120" s="73"/>
      <c r="CK120" s="73"/>
      <c r="CL120" s="73"/>
      <c r="CM120" s="73"/>
      <c r="CN120" s="73"/>
      <c r="CO120" s="73"/>
      <c r="CP120" s="74"/>
      <c r="CQ120" s="75" t="s">
        <v>54</v>
      </c>
      <c r="CR120" s="76" t="s">
        <v>55</v>
      </c>
      <c r="CS120" s="77"/>
      <c r="CT120" s="78" t="s">
        <v>56</v>
      </c>
      <c r="CU120" s="79" t="s">
        <v>57</v>
      </c>
      <c r="CV120" s="80"/>
    </row>
    <row r="121" spans="1:103" s="131" customFormat="1" ht="51.75" thickBot="1" x14ac:dyDescent="0.25">
      <c r="A121" s="82"/>
      <c r="B121" s="83"/>
      <c r="C121" s="84"/>
      <c r="D121" s="85"/>
      <c r="E121" s="86"/>
      <c r="F121" s="87"/>
      <c r="G121" s="88"/>
      <c r="H121" s="89"/>
      <c r="I121" s="83"/>
      <c r="J121" s="90"/>
      <c r="K121" s="91"/>
      <c r="L121" s="92"/>
      <c r="M121" s="93"/>
      <c r="N121" s="94"/>
      <c r="O121" s="94"/>
      <c r="P121" s="95"/>
      <c r="Q121" s="96"/>
      <c r="R121" s="97" t="s">
        <v>58</v>
      </c>
      <c r="S121" s="98" t="s">
        <v>59</v>
      </c>
      <c r="T121" s="98" t="s">
        <v>60</v>
      </c>
      <c r="U121" s="98" t="s">
        <v>61</v>
      </c>
      <c r="V121" s="98" t="s">
        <v>62</v>
      </c>
      <c r="W121" s="99" t="s">
        <v>63</v>
      </c>
      <c r="X121" s="99" t="s">
        <v>64</v>
      </c>
      <c r="Y121" s="99" t="s">
        <v>65</v>
      </c>
      <c r="Z121" s="99" t="s">
        <v>66</v>
      </c>
      <c r="AA121" s="100" t="s">
        <v>67</v>
      </c>
      <c r="AB121" s="100" t="s">
        <v>68</v>
      </c>
      <c r="AC121" s="101" t="s">
        <v>69</v>
      </c>
      <c r="AD121" s="101" t="s">
        <v>70</v>
      </c>
      <c r="AE121" s="101" t="s">
        <v>71</v>
      </c>
      <c r="AF121" s="101" t="s">
        <v>72</v>
      </c>
      <c r="AG121" s="102"/>
      <c r="AH121" s="103" t="s">
        <v>73</v>
      </c>
      <c r="AI121" s="103" t="s">
        <v>74</v>
      </c>
      <c r="AJ121" s="104" t="s">
        <v>75</v>
      </c>
      <c r="AK121" s="104" t="s">
        <v>76</v>
      </c>
      <c r="AL121" s="104" t="s">
        <v>77</v>
      </c>
      <c r="AM121" s="104" t="s">
        <v>72</v>
      </c>
      <c r="AN121" s="104" t="s">
        <v>78</v>
      </c>
      <c r="AO121" s="104" t="s">
        <v>79</v>
      </c>
      <c r="AP121" s="104" t="s">
        <v>80</v>
      </c>
      <c r="AQ121" s="105" t="s">
        <v>81</v>
      </c>
      <c r="AR121" s="105" t="s">
        <v>82</v>
      </c>
      <c r="AS121" s="105" t="s">
        <v>72</v>
      </c>
      <c r="AT121" s="105" t="s">
        <v>83</v>
      </c>
      <c r="AU121" s="106" t="s">
        <v>84</v>
      </c>
      <c r="AV121" s="107" t="s">
        <v>85</v>
      </c>
      <c r="AW121" s="108" t="s">
        <v>83</v>
      </c>
      <c r="AX121" s="109" t="s">
        <v>86</v>
      </c>
      <c r="AY121" s="109" t="s">
        <v>87</v>
      </c>
      <c r="AZ121" s="109" t="s">
        <v>88</v>
      </c>
      <c r="BA121" s="109" t="s">
        <v>72</v>
      </c>
      <c r="BB121" s="110" t="s">
        <v>89</v>
      </c>
      <c r="BC121" s="111" t="s">
        <v>90</v>
      </c>
      <c r="BD121" s="112" t="s">
        <v>91</v>
      </c>
      <c r="BE121" s="113"/>
      <c r="BF121" s="109" t="s">
        <v>92</v>
      </c>
      <c r="BG121" s="109" t="s">
        <v>93</v>
      </c>
      <c r="BH121" s="109" t="s">
        <v>94</v>
      </c>
      <c r="BI121" s="109" t="s">
        <v>95</v>
      </c>
      <c r="BJ121" s="109" t="s">
        <v>96</v>
      </c>
      <c r="BK121" s="114" t="s">
        <v>88</v>
      </c>
      <c r="BL121" s="103" t="s">
        <v>72</v>
      </c>
      <c r="BM121" s="103" t="s">
        <v>83</v>
      </c>
      <c r="BN121" s="115" t="s">
        <v>97</v>
      </c>
      <c r="BO121" s="115" t="s">
        <v>98</v>
      </c>
      <c r="BP121" s="116"/>
      <c r="BQ121" s="117"/>
      <c r="BR121" s="118"/>
      <c r="BS121" s="117"/>
      <c r="BT121" s="117"/>
      <c r="BU121" s="118"/>
      <c r="BV121" s="118"/>
      <c r="BW121" s="118"/>
      <c r="BX121" s="119"/>
      <c r="BY121" s="118"/>
      <c r="BZ121" s="118"/>
      <c r="CA121" s="118"/>
      <c r="CB121" s="118"/>
      <c r="CC121" s="120" t="s">
        <v>99</v>
      </c>
      <c r="CD121" s="120" t="s">
        <v>100</v>
      </c>
      <c r="CE121" s="121"/>
      <c r="CF121" s="122"/>
      <c r="CG121" s="123" t="s">
        <v>101</v>
      </c>
      <c r="CH121" s="123" t="s">
        <v>102</v>
      </c>
      <c r="CI121" s="123" t="s">
        <v>103</v>
      </c>
      <c r="CJ121" s="123" t="s">
        <v>104</v>
      </c>
      <c r="CK121" s="123" t="s">
        <v>105</v>
      </c>
      <c r="CL121" s="123" t="s">
        <v>106</v>
      </c>
      <c r="CM121" s="123" t="s">
        <v>107</v>
      </c>
      <c r="CN121" s="123" t="s">
        <v>108</v>
      </c>
      <c r="CO121" s="123" t="s">
        <v>109</v>
      </c>
      <c r="CP121" s="124" t="s">
        <v>110</v>
      </c>
      <c r="CQ121" s="125" t="s">
        <v>111</v>
      </c>
      <c r="CR121" s="125" t="s">
        <v>112</v>
      </c>
      <c r="CS121" s="125" t="s">
        <v>70</v>
      </c>
      <c r="CT121" s="126"/>
      <c r="CU121" s="127"/>
      <c r="CV121" s="128"/>
      <c r="CW121" s="129"/>
      <c r="CX121" s="129"/>
      <c r="CY121" s="130"/>
    </row>
    <row r="122" spans="1:103" s="135" customFormat="1" ht="12" x14ac:dyDescent="0.2">
      <c r="A122" s="132">
        <v>45888</v>
      </c>
      <c r="B122" s="133" t="s">
        <v>153</v>
      </c>
      <c r="C122" s="134"/>
      <c r="D122" s="135" t="s">
        <v>128</v>
      </c>
      <c r="E122" s="136" t="s">
        <v>163</v>
      </c>
      <c r="F122" s="137" t="s">
        <v>164</v>
      </c>
      <c r="G122" s="138"/>
      <c r="H122" s="138">
        <v>452</v>
      </c>
      <c r="I122" s="140" t="s">
        <v>165</v>
      </c>
      <c r="J122" s="141" t="s">
        <v>166</v>
      </c>
      <c r="K122" s="142">
        <v>3</v>
      </c>
      <c r="L122" s="143">
        <v>190</v>
      </c>
      <c r="M122" s="144">
        <f t="shared" ref="M122" si="32">L122*K122</f>
        <v>570</v>
      </c>
      <c r="N122" s="145"/>
      <c r="O122" s="146" t="s">
        <v>118</v>
      </c>
      <c r="P122" s="147"/>
      <c r="Q122" s="148"/>
      <c r="R122" s="147">
        <f>M122+P122-Q122</f>
        <v>570</v>
      </c>
      <c r="T122" s="149"/>
      <c r="U122" s="149"/>
      <c r="V122" s="149"/>
      <c r="W122" s="147"/>
      <c r="X122" s="150"/>
      <c r="Y122" s="149"/>
      <c r="Z122" s="149"/>
      <c r="AA122" s="149"/>
      <c r="AB122" s="149"/>
      <c r="AC122" s="149"/>
      <c r="AD122" s="149"/>
      <c r="AF122" s="149"/>
      <c r="AH122" s="147"/>
      <c r="AI122" s="149"/>
      <c r="AJ122" s="149"/>
      <c r="AK122" s="149"/>
      <c r="AL122" s="149"/>
      <c r="AM122" s="147"/>
      <c r="AN122" s="149"/>
      <c r="AO122" s="149"/>
      <c r="AP122" s="149"/>
      <c r="AQ122" s="149"/>
      <c r="AR122" s="149"/>
      <c r="AS122" s="151"/>
      <c r="AU122" s="149"/>
      <c r="AW122" s="152"/>
      <c r="AX122" s="149"/>
      <c r="AZ122" s="149"/>
      <c r="BC122" s="149"/>
      <c r="BD122" s="149"/>
      <c r="BE122" s="149"/>
      <c r="BF122" s="149"/>
      <c r="BG122" s="149"/>
      <c r="BH122" s="149"/>
      <c r="BI122" s="149"/>
      <c r="BJ122" s="149"/>
      <c r="BK122" s="143"/>
      <c r="BN122" s="149"/>
      <c r="BO122" s="147"/>
      <c r="BP122" s="149"/>
      <c r="BQ122" s="147"/>
      <c r="BR122" s="149"/>
      <c r="BS122" s="143"/>
      <c r="BU122" s="153"/>
      <c r="BV122" s="153"/>
      <c r="BW122" s="154"/>
      <c r="CA122" s="154"/>
      <c r="CB122" s="154"/>
      <c r="CC122" s="154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  <c r="CT122" s="147"/>
      <c r="CU122" s="147"/>
      <c r="CV122" s="155"/>
      <c r="CW122" s="156"/>
    </row>
    <row r="123" spans="1:103" s="160" customFormat="1" ht="11.25" x14ac:dyDescent="0.2">
      <c r="A123" s="157"/>
      <c r="B123" s="158"/>
      <c r="C123" s="159"/>
      <c r="E123" s="161"/>
      <c r="F123" s="162"/>
      <c r="G123" s="163"/>
      <c r="H123" s="164"/>
      <c r="I123" s="164"/>
      <c r="J123" s="165"/>
      <c r="K123" s="166"/>
      <c r="L123" s="167"/>
      <c r="M123" s="168">
        <f>SUM(M122:M122)</f>
        <v>570</v>
      </c>
      <c r="N123" s="168">
        <f>M123</f>
        <v>570</v>
      </c>
      <c r="O123" s="169" t="s">
        <v>118</v>
      </c>
      <c r="P123" s="168"/>
      <c r="Q123" s="168"/>
      <c r="R123" s="168">
        <f>SUM(R122:R122)</f>
        <v>570</v>
      </c>
      <c r="T123" s="168">
        <f t="shared" ref="T123:AD123" si="33">SUM(T122:T122)</f>
        <v>0</v>
      </c>
      <c r="U123" s="168">
        <f t="shared" si="33"/>
        <v>0</v>
      </c>
      <c r="V123" s="168">
        <f t="shared" si="33"/>
        <v>0</v>
      </c>
      <c r="W123" s="168">
        <f t="shared" si="33"/>
        <v>0</v>
      </c>
      <c r="X123" s="168">
        <f t="shared" si="33"/>
        <v>0</v>
      </c>
      <c r="Y123" s="168">
        <f t="shared" si="33"/>
        <v>0</v>
      </c>
      <c r="Z123" s="168">
        <f t="shared" si="33"/>
        <v>0</v>
      </c>
      <c r="AA123" s="168">
        <f t="shared" si="33"/>
        <v>0</v>
      </c>
      <c r="AB123" s="168">
        <f t="shared" si="33"/>
        <v>0</v>
      </c>
      <c r="AC123" s="168">
        <f t="shared" si="33"/>
        <v>0</v>
      </c>
      <c r="AD123" s="168">
        <f t="shared" si="33"/>
        <v>0</v>
      </c>
      <c r="AF123" s="168">
        <f>SUM(AF122:AF122)</f>
        <v>0</v>
      </c>
      <c r="AH123" s="168">
        <f t="shared" ref="AH123:AZ123" si="34">SUM(AH122:AH122)</f>
        <v>0</v>
      </c>
      <c r="AI123" s="168">
        <f t="shared" si="34"/>
        <v>0</v>
      </c>
      <c r="AJ123" s="168">
        <f t="shared" si="34"/>
        <v>0</v>
      </c>
      <c r="AK123" s="168">
        <f t="shared" si="34"/>
        <v>0</v>
      </c>
      <c r="AL123" s="168">
        <f t="shared" si="34"/>
        <v>0</v>
      </c>
      <c r="AM123" s="168">
        <f t="shared" si="34"/>
        <v>0</v>
      </c>
      <c r="AN123" s="168">
        <f t="shared" si="34"/>
        <v>0</v>
      </c>
      <c r="AO123" s="168">
        <f t="shared" si="34"/>
        <v>0</v>
      </c>
      <c r="AP123" s="168">
        <f t="shared" si="34"/>
        <v>0</v>
      </c>
      <c r="AQ123" s="168">
        <f t="shared" si="34"/>
        <v>0</v>
      </c>
      <c r="AR123" s="168">
        <f t="shared" si="34"/>
        <v>0</v>
      </c>
      <c r="AS123" s="168">
        <f t="shared" si="34"/>
        <v>0</v>
      </c>
      <c r="AT123" s="168">
        <f t="shared" si="34"/>
        <v>0</v>
      </c>
      <c r="AU123" s="168">
        <f t="shared" si="34"/>
        <v>0</v>
      </c>
      <c r="AV123" s="168">
        <f t="shared" si="34"/>
        <v>0</v>
      </c>
      <c r="AW123" s="168">
        <f t="shared" si="34"/>
        <v>0</v>
      </c>
      <c r="AX123" s="168">
        <f t="shared" si="34"/>
        <v>0</v>
      </c>
      <c r="AY123" s="168">
        <f t="shared" si="34"/>
        <v>0</v>
      </c>
      <c r="AZ123" s="168">
        <f t="shared" si="34"/>
        <v>0</v>
      </c>
      <c r="BB123" s="168">
        <f t="shared" ref="BB123:CV123" si="35">SUM(BB122:BB122)</f>
        <v>0</v>
      </c>
      <c r="BC123" s="168">
        <f t="shared" si="35"/>
        <v>0</v>
      </c>
      <c r="BD123" s="168">
        <f t="shared" si="35"/>
        <v>0</v>
      </c>
      <c r="BE123" s="168">
        <f t="shared" si="35"/>
        <v>0</v>
      </c>
      <c r="BF123" s="168">
        <f t="shared" si="35"/>
        <v>0</v>
      </c>
      <c r="BG123" s="168">
        <f t="shared" si="35"/>
        <v>0</v>
      </c>
      <c r="BH123" s="168">
        <f t="shared" si="35"/>
        <v>0</v>
      </c>
      <c r="BI123" s="168">
        <f t="shared" si="35"/>
        <v>0</v>
      </c>
      <c r="BJ123" s="168">
        <f t="shared" si="35"/>
        <v>0</v>
      </c>
      <c r="BK123" s="168">
        <f t="shared" si="35"/>
        <v>0</v>
      </c>
      <c r="BL123" s="168">
        <f t="shared" si="35"/>
        <v>0</v>
      </c>
      <c r="BM123" s="168">
        <f t="shared" si="35"/>
        <v>0</v>
      </c>
      <c r="BN123" s="168">
        <f t="shared" si="35"/>
        <v>0</v>
      </c>
      <c r="BO123" s="168">
        <f t="shared" si="35"/>
        <v>0</v>
      </c>
      <c r="BP123" s="168">
        <f t="shared" si="35"/>
        <v>0</v>
      </c>
      <c r="BQ123" s="168">
        <f t="shared" si="35"/>
        <v>0</v>
      </c>
      <c r="BR123" s="168">
        <f t="shared" si="35"/>
        <v>0</v>
      </c>
      <c r="BS123" s="168">
        <f t="shared" si="35"/>
        <v>0</v>
      </c>
      <c r="BT123" s="168">
        <f t="shared" si="35"/>
        <v>0</v>
      </c>
      <c r="BU123" s="168">
        <f t="shared" si="35"/>
        <v>0</v>
      </c>
      <c r="BV123" s="168">
        <f t="shared" si="35"/>
        <v>0</v>
      </c>
      <c r="BW123" s="168">
        <f t="shared" si="35"/>
        <v>0</v>
      </c>
      <c r="BX123" s="168">
        <f t="shared" si="35"/>
        <v>0</v>
      </c>
      <c r="BY123" s="168">
        <f t="shared" si="35"/>
        <v>0</v>
      </c>
      <c r="BZ123" s="168">
        <f t="shared" si="35"/>
        <v>0</v>
      </c>
      <c r="CA123" s="168">
        <f t="shared" si="35"/>
        <v>0</v>
      </c>
      <c r="CB123" s="168">
        <f t="shared" si="35"/>
        <v>0</v>
      </c>
      <c r="CC123" s="168">
        <f t="shared" si="35"/>
        <v>0</v>
      </c>
      <c r="CD123" s="168">
        <f t="shared" si="35"/>
        <v>0</v>
      </c>
      <c r="CE123" s="168">
        <f t="shared" si="35"/>
        <v>0</v>
      </c>
      <c r="CF123" s="168">
        <f t="shared" si="35"/>
        <v>0</v>
      </c>
      <c r="CG123" s="168">
        <f t="shared" si="35"/>
        <v>0</v>
      </c>
      <c r="CH123" s="168">
        <f t="shared" si="35"/>
        <v>0</v>
      </c>
      <c r="CI123" s="168">
        <f t="shared" si="35"/>
        <v>0</v>
      </c>
      <c r="CJ123" s="168">
        <f t="shared" si="35"/>
        <v>0</v>
      </c>
      <c r="CK123" s="168">
        <f t="shared" si="35"/>
        <v>0</v>
      </c>
      <c r="CL123" s="168">
        <f t="shared" si="35"/>
        <v>0</v>
      </c>
      <c r="CM123" s="168">
        <f t="shared" si="35"/>
        <v>0</v>
      </c>
      <c r="CN123" s="168">
        <f t="shared" si="35"/>
        <v>0</v>
      </c>
      <c r="CO123" s="168">
        <f t="shared" si="35"/>
        <v>0</v>
      </c>
      <c r="CP123" s="168">
        <f t="shared" si="35"/>
        <v>0</v>
      </c>
      <c r="CQ123" s="168">
        <f t="shared" si="35"/>
        <v>0</v>
      </c>
      <c r="CR123" s="168">
        <f t="shared" si="35"/>
        <v>0</v>
      </c>
      <c r="CS123" s="168">
        <f t="shared" si="35"/>
        <v>0</v>
      </c>
      <c r="CT123" s="168">
        <f t="shared" si="35"/>
        <v>0</v>
      </c>
      <c r="CU123" s="168">
        <f t="shared" si="35"/>
        <v>0</v>
      </c>
      <c r="CV123" s="168">
        <f t="shared" si="35"/>
        <v>0</v>
      </c>
      <c r="CW123" s="170"/>
    </row>
    <row r="125" spans="1:103" x14ac:dyDescent="0.25">
      <c r="A125" s="171" t="str">
        <f>E122</f>
        <v>JIGA FARMS WHOLESALE/RETAIL</v>
      </c>
      <c r="B125" s="172"/>
      <c r="C125" s="173"/>
      <c r="D125" s="174"/>
      <c r="E125" s="174"/>
      <c r="F125" s="175"/>
      <c r="G125" s="176"/>
      <c r="H125" s="177"/>
      <c r="I125" s="178"/>
      <c r="J125" s="179"/>
      <c r="K125" s="180"/>
      <c r="L125" s="181"/>
      <c r="M125" s="182"/>
      <c r="N125" s="183"/>
      <c r="O125" s="184"/>
      <c r="P125" s="185"/>
    </row>
    <row r="126" spans="1:103" x14ac:dyDescent="0.25">
      <c r="A126" s="186"/>
      <c r="B126" s="187"/>
      <c r="C126" s="188"/>
      <c r="D126" s="189" t="s">
        <v>119</v>
      </c>
      <c r="E126" s="189" t="s">
        <v>120</v>
      </c>
      <c r="F126" s="190" t="s">
        <v>121</v>
      </c>
      <c r="G126" s="191"/>
      <c r="H126" s="192"/>
      <c r="I126" s="193"/>
      <c r="J126" s="194"/>
      <c r="K126" s="195"/>
      <c r="L126" s="196"/>
      <c r="M126" s="197"/>
      <c r="N126" s="198"/>
      <c r="O126" s="199"/>
      <c r="P126" s="200"/>
    </row>
    <row r="127" spans="1:103" ht="13.5" customHeight="1" x14ac:dyDescent="0.25">
      <c r="A127" s="201" t="s">
        <v>122</v>
      </c>
      <c r="B127" s="202"/>
      <c r="C127" s="203"/>
      <c r="D127" s="204">
        <f>R123</f>
        <v>570</v>
      </c>
      <c r="E127" s="205"/>
      <c r="F127" s="206" t="str">
        <f>"In payment for 3 kilograms of Bell Pepper using housefund received on " &amp; TEXT(A122, "mmmm dd, yyyy") &amp; " with SI#451 RR# 5250 "&amp;" CPO#" &amp;B122</f>
        <v>In payment for 3 kilograms of Bell Pepper using housefund received on August 19, 2025 with SI#451 RR# 5250  CPO#18999</v>
      </c>
      <c r="G127" s="207"/>
      <c r="H127" s="208"/>
      <c r="I127" s="208"/>
      <c r="J127" s="207"/>
      <c r="K127" s="195"/>
      <c r="L127" s="196"/>
      <c r="M127" s="209"/>
      <c r="N127" s="210"/>
      <c r="O127" s="211"/>
      <c r="P127" s="212"/>
    </row>
    <row r="128" spans="1:103" x14ac:dyDescent="0.25">
      <c r="A128" s="201" t="s">
        <v>123</v>
      </c>
      <c r="B128" s="202"/>
      <c r="C128" s="203"/>
      <c r="D128" s="204">
        <f>Q123</f>
        <v>0</v>
      </c>
      <c r="E128" s="205"/>
      <c r="F128" s="194" t="str">
        <f>"Recording input VAT for expenses and purchases made using house fund for " &amp; TEXT(A122, "mmmm dd, yyyy")</f>
        <v>Recording input VAT for expenses and purchases made using house fund for August 19, 2025</v>
      </c>
      <c r="G128" s="213"/>
      <c r="H128" s="214"/>
      <c r="I128" s="215"/>
      <c r="J128" s="213"/>
      <c r="K128" s="195"/>
      <c r="L128" s="196"/>
      <c r="M128" s="197"/>
      <c r="N128" s="198"/>
      <c r="O128" s="199"/>
      <c r="P128" s="200"/>
    </row>
    <row r="129" spans="1:103" x14ac:dyDescent="0.25">
      <c r="A129" s="216" t="s">
        <v>124</v>
      </c>
      <c r="B129" s="217"/>
      <c r="C129" s="218"/>
      <c r="D129" s="219"/>
      <c r="E129" s="205">
        <f>P123</f>
        <v>0</v>
      </c>
      <c r="F129" s="220" t="str">
        <f>"Recording the tax withheld for expenses and purchases using the house fund received on " &amp; TEXT(A122, "mmmm dd, yyyy")</f>
        <v>Recording the tax withheld for expenses and purchases using the house fund received on August 19, 2025</v>
      </c>
      <c r="G129" s="213"/>
      <c r="H129" s="214"/>
      <c r="I129" s="215"/>
      <c r="J129" s="213"/>
      <c r="K129" s="195"/>
      <c r="L129" s="196"/>
      <c r="M129" s="197"/>
      <c r="N129" s="198"/>
      <c r="O129" s="199"/>
      <c r="P129" s="200"/>
    </row>
    <row r="130" spans="1:103" x14ac:dyDescent="0.25">
      <c r="A130" s="201" t="s">
        <v>125</v>
      </c>
      <c r="B130" s="217"/>
      <c r="C130" s="218"/>
      <c r="D130" s="221"/>
      <c r="E130" s="222">
        <f>M123</f>
        <v>570</v>
      </c>
      <c r="F130" s="220" t="str">
        <f>"Recording house fund expenses for replenishment on " &amp; TEXT(A122, "mmmm dd, yyyy")</f>
        <v>Recording house fund expenses for replenishment on August 19, 2025</v>
      </c>
      <c r="G130" s="213"/>
      <c r="H130" s="214"/>
      <c r="I130" s="215"/>
      <c r="J130" s="213"/>
      <c r="K130" s="195"/>
      <c r="L130" s="196"/>
      <c r="M130" s="197"/>
      <c r="N130" s="198"/>
      <c r="O130" s="199"/>
      <c r="P130" s="200"/>
    </row>
    <row r="131" spans="1:103" x14ac:dyDescent="0.25">
      <c r="A131" s="216"/>
      <c r="B131" s="217"/>
      <c r="C131" s="218"/>
      <c r="D131" s="219">
        <f>SUM(D127:D128)</f>
        <v>570</v>
      </c>
      <c r="E131" s="219">
        <f>SUM(E127:E130)</f>
        <v>570</v>
      </c>
      <c r="F131" s="223"/>
      <c r="G131" s="223"/>
      <c r="H131" s="224"/>
      <c r="I131" s="225"/>
      <c r="J131" s="223"/>
      <c r="K131" s="195"/>
      <c r="L131" s="196"/>
      <c r="M131" s="197"/>
      <c r="N131" s="198"/>
      <c r="O131" s="199"/>
      <c r="P131" s="200"/>
    </row>
    <row r="132" spans="1:103" x14ac:dyDescent="0.25">
      <c r="A132" s="226" t="s">
        <v>126</v>
      </c>
      <c r="B132" s="227" t="str">
        <f>"To record house fund expenses on " &amp; TEXT(A122, "mmmm dd, yyyy") &amp; " with PCV#" &amp; C122</f>
        <v>To record house fund expenses on August 19, 2025 with PCV#</v>
      </c>
      <c r="C132" s="228"/>
      <c r="D132" s="229"/>
      <c r="E132" s="229"/>
      <c r="F132" s="229"/>
      <c r="G132" s="223"/>
      <c r="H132" s="224"/>
      <c r="I132" s="225"/>
      <c r="J132" s="223"/>
      <c r="K132" s="195"/>
      <c r="L132" s="196"/>
      <c r="M132" s="197"/>
      <c r="N132" s="198"/>
      <c r="O132" s="199"/>
      <c r="P132" s="200"/>
    </row>
    <row r="133" spans="1:103" s="6" customFormat="1" ht="12.75" x14ac:dyDescent="0.25">
      <c r="A133" s="1" t="s">
        <v>0</v>
      </c>
      <c r="B133" s="2"/>
      <c r="C133" s="3"/>
      <c r="D133" s="4"/>
      <c r="E133" s="5"/>
      <c r="G133" s="7"/>
      <c r="H133" s="8" t="s">
        <v>1</v>
      </c>
      <c r="I133" s="9"/>
      <c r="J133" s="10"/>
      <c r="K133" s="11"/>
      <c r="L133" s="12"/>
      <c r="M133" s="13"/>
      <c r="N133" s="14"/>
      <c r="O133" s="15"/>
      <c r="P133" s="16"/>
      <c r="Q133" s="16"/>
      <c r="R133" s="17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R133" s="16"/>
      <c r="BS133" s="16"/>
      <c r="BT133" s="16"/>
      <c r="BU133" s="16"/>
      <c r="BV133" s="16"/>
      <c r="BY133" s="18"/>
      <c r="CC133" s="18"/>
      <c r="CD133" s="18"/>
      <c r="CE133" s="18"/>
    </row>
    <row r="134" spans="1:103" s="6" customFormat="1" ht="13.5" thickBot="1" x14ac:dyDescent="0.3">
      <c r="A134" s="19"/>
      <c r="B134" s="20"/>
      <c r="C134" s="21"/>
      <c r="D134" s="22"/>
      <c r="E134" s="23"/>
      <c r="G134" s="7"/>
      <c r="H134" s="24"/>
      <c r="I134" s="9" t="s">
        <v>2</v>
      </c>
      <c r="J134" s="10"/>
      <c r="K134" s="11"/>
      <c r="L134" s="12"/>
      <c r="M134" s="13"/>
      <c r="N134" s="14"/>
      <c r="O134" s="15"/>
      <c r="P134" s="16"/>
      <c r="Q134" s="16"/>
      <c r="R134" s="18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R134" s="16"/>
      <c r="BS134" s="16"/>
      <c r="BT134" s="16"/>
      <c r="BU134" s="16"/>
      <c r="BV134" s="16"/>
      <c r="BY134" s="18"/>
      <c r="CC134" s="18"/>
      <c r="CD134" s="18"/>
      <c r="CE134" s="18"/>
    </row>
    <row r="135" spans="1:103" s="81" customFormat="1" ht="22.5" customHeight="1" x14ac:dyDescent="0.2">
      <c r="A135" s="25" t="s">
        <v>3</v>
      </c>
      <c r="B135" s="26" t="s">
        <v>4</v>
      </c>
      <c r="C135" s="27" t="s">
        <v>5</v>
      </c>
      <c r="D135" s="28" t="s">
        <v>6</v>
      </c>
      <c r="E135" s="29" t="s">
        <v>7</v>
      </c>
      <c r="F135" s="30" t="s">
        <v>8</v>
      </c>
      <c r="G135" s="31" t="s">
        <v>9</v>
      </c>
      <c r="H135" s="32" t="s">
        <v>10</v>
      </c>
      <c r="I135" s="26" t="s">
        <v>11</v>
      </c>
      <c r="J135" s="33" t="s">
        <v>12</v>
      </c>
      <c r="K135" s="34" t="s">
        <v>13</v>
      </c>
      <c r="L135" s="35" t="s">
        <v>14</v>
      </c>
      <c r="M135" s="36" t="s">
        <v>15</v>
      </c>
      <c r="N135" s="37" t="s">
        <v>16</v>
      </c>
      <c r="O135" s="37" t="s">
        <v>17</v>
      </c>
      <c r="P135" s="38" t="s">
        <v>18</v>
      </c>
      <c r="Q135" s="39" t="s">
        <v>19</v>
      </c>
      <c r="R135" s="40" t="s">
        <v>20</v>
      </c>
      <c r="S135" s="41"/>
      <c r="T135" s="41"/>
      <c r="U135" s="41"/>
      <c r="V135" s="41"/>
      <c r="W135" s="41"/>
      <c r="X135" s="41"/>
      <c r="Y135" s="41"/>
      <c r="Z135" s="42"/>
      <c r="AA135" s="43" t="s">
        <v>21</v>
      </c>
      <c r="AB135" s="44"/>
      <c r="AC135" s="44"/>
      <c r="AD135" s="44"/>
      <c r="AE135" s="44"/>
      <c r="AF135" s="45"/>
      <c r="AG135" s="46" t="s">
        <v>22</v>
      </c>
      <c r="AH135" s="47" t="s">
        <v>23</v>
      </c>
      <c r="AI135" s="48"/>
      <c r="AJ135" s="48"/>
      <c r="AK135" s="48"/>
      <c r="AL135" s="48"/>
      <c r="AM135" s="48"/>
      <c r="AN135" s="48"/>
      <c r="AO135" s="48"/>
      <c r="AP135" s="48"/>
      <c r="AQ135" s="49"/>
      <c r="AR135" s="50" t="s">
        <v>24</v>
      </c>
      <c r="AS135" s="51"/>
      <c r="AT135" s="51"/>
      <c r="AU135" s="51"/>
      <c r="AV135" s="52"/>
      <c r="AW135" s="53" t="s">
        <v>25</v>
      </c>
      <c r="AX135" s="54" t="s">
        <v>26</v>
      </c>
      <c r="AY135" s="55"/>
      <c r="AZ135" s="54" t="s">
        <v>27</v>
      </c>
      <c r="BA135" s="55"/>
      <c r="BB135" s="56" t="s">
        <v>28</v>
      </c>
      <c r="BC135" s="57"/>
      <c r="BD135" s="58"/>
      <c r="BE135" s="59" t="s">
        <v>29</v>
      </c>
      <c r="BF135" s="60" t="s">
        <v>30</v>
      </c>
      <c r="BG135" s="61"/>
      <c r="BH135" s="62" t="s">
        <v>31</v>
      </c>
      <c r="BI135" s="62" t="s">
        <v>32</v>
      </c>
      <c r="BJ135" s="62" t="s">
        <v>33</v>
      </c>
      <c r="BK135" s="60" t="s">
        <v>34</v>
      </c>
      <c r="BL135" s="63"/>
      <c r="BM135" s="61"/>
      <c r="BN135" s="64" t="s">
        <v>35</v>
      </c>
      <c r="BO135" s="65"/>
      <c r="BP135" s="66" t="s">
        <v>36</v>
      </c>
      <c r="BQ135" s="67" t="s">
        <v>37</v>
      </c>
      <c r="BR135" s="68" t="s">
        <v>38</v>
      </c>
      <c r="BS135" s="67" t="s">
        <v>39</v>
      </c>
      <c r="BT135" s="67" t="s">
        <v>40</v>
      </c>
      <c r="BU135" s="68" t="s">
        <v>41</v>
      </c>
      <c r="BV135" s="68" t="s">
        <v>42</v>
      </c>
      <c r="BW135" s="68" t="s">
        <v>43</v>
      </c>
      <c r="BX135" s="69" t="s">
        <v>44</v>
      </c>
      <c r="BY135" s="68" t="s">
        <v>45</v>
      </c>
      <c r="BZ135" s="68" t="s">
        <v>46</v>
      </c>
      <c r="CA135" s="68" t="s">
        <v>47</v>
      </c>
      <c r="CB135" s="68" t="s">
        <v>48</v>
      </c>
      <c r="CC135" s="70" t="s">
        <v>49</v>
      </c>
      <c r="CD135" s="70" t="s">
        <v>50</v>
      </c>
      <c r="CE135" s="71" t="s">
        <v>51</v>
      </c>
      <c r="CF135" s="72" t="s">
        <v>52</v>
      </c>
      <c r="CG135" s="73" t="s">
        <v>53</v>
      </c>
      <c r="CH135" s="73"/>
      <c r="CI135" s="73"/>
      <c r="CJ135" s="73"/>
      <c r="CK135" s="73"/>
      <c r="CL135" s="73"/>
      <c r="CM135" s="73"/>
      <c r="CN135" s="73"/>
      <c r="CO135" s="73"/>
      <c r="CP135" s="74"/>
      <c r="CQ135" s="75" t="s">
        <v>54</v>
      </c>
      <c r="CR135" s="76" t="s">
        <v>55</v>
      </c>
      <c r="CS135" s="77"/>
      <c r="CT135" s="78" t="s">
        <v>56</v>
      </c>
      <c r="CU135" s="79" t="s">
        <v>57</v>
      </c>
      <c r="CV135" s="80"/>
    </row>
    <row r="136" spans="1:103" s="131" customFormat="1" ht="51.75" thickBot="1" x14ac:dyDescent="0.25">
      <c r="A136" s="82"/>
      <c r="B136" s="83"/>
      <c r="C136" s="84"/>
      <c r="D136" s="85"/>
      <c r="E136" s="86"/>
      <c r="F136" s="87"/>
      <c r="G136" s="88"/>
      <c r="H136" s="89"/>
      <c r="I136" s="83"/>
      <c r="J136" s="90"/>
      <c r="K136" s="91"/>
      <c r="L136" s="92"/>
      <c r="M136" s="93"/>
      <c r="N136" s="94"/>
      <c r="O136" s="94"/>
      <c r="P136" s="95"/>
      <c r="Q136" s="96"/>
      <c r="R136" s="97" t="s">
        <v>58</v>
      </c>
      <c r="S136" s="98" t="s">
        <v>59</v>
      </c>
      <c r="T136" s="98" t="s">
        <v>60</v>
      </c>
      <c r="U136" s="98" t="s">
        <v>61</v>
      </c>
      <c r="V136" s="98" t="s">
        <v>62</v>
      </c>
      <c r="W136" s="99" t="s">
        <v>63</v>
      </c>
      <c r="X136" s="99" t="s">
        <v>64</v>
      </c>
      <c r="Y136" s="99" t="s">
        <v>65</v>
      </c>
      <c r="Z136" s="99" t="s">
        <v>66</v>
      </c>
      <c r="AA136" s="100" t="s">
        <v>67</v>
      </c>
      <c r="AB136" s="100" t="s">
        <v>68</v>
      </c>
      <c r="AC136" s="101" t="s">
        <v>69</v>
      </c>
      <c r="AD136" s="101" t="s">
        <v>70</v>
      </c>
      <c r="AE136" s="101" t="s">
        <v>71</v>
      </c>
      <c r="AF136" s="101" t="s">
        <v>72</v>
      </c>
      <c r="AG136" s="102"/>
      <c r="AH136" s="103" t="s">
        <v>73</v>
      </c>
      <c r="AI136" s="103" t="s">
        <v>74</v>
      </c>
      <c r="AJ136" s="104" t="s">
        <v>75</v>
      </c>
      <c r="AK136" s="104" t="s">
        <v>76</v>
      </c>
      <c r="AL136" s="104" t="s">
        <v>77</v>
      </c>
      <c r="AM136" s="104" t="s">
        <v>72</v>
      </c>
      <c r="AN136" s="104" t="s">
        <v>78</v>
      </c>
      <c r="AO136" s="104" t="s">
        <v>79</v>
      </c>
      <c r="AP136" s="104" t="s">
        <v>80</v>
      </c>
      <c r="AQ136" s="105" t="s">
        <v>81</v>
      </c>
      <c r="AR136" s="105" t="s">
        <v>82</v>
      </c>
      <c r="AS136" s="105" t="s">
        <v>72</v>
      </c>
      <c r="AT136" s="105" t="s">
        <v>83</v>
      </c>
      <c r="AU136" s="106" t="s">
        <v>84</v>
      </c>
      <c r="AV136" s="107" t="s">
        <v>85</v>
      </c>
      <c r="AW136" s="108" t="s">
        <v>83</v>
      </c>
      <c r="AX136" s="109" t="s">
        <v>86</v>
      </c>
      <c r="AY136" s="109" t="s">
        <v>87</v>
      </c>
      <c r="AZ136" s="109" t="s">
        <v>88</v>
      </c>
      <c r="BA136" s="109" t="s">
        <v>72</v>
      </c>
      <c r="BB136" s="110" t="s">
        <v>89</v>
      </c>
      <c r="BC136" s="111" t="s">
        <v>90</v>
      </c>
      <c r="BD136" s="112" t="s">
        <v>91</v>
      </c>
      <c r="BE136" s="113"/>
      <c r="BF136" s="109" t="s">
        <v>92</v>
      </c>
      <c r="BG136" s="109" t="s">
        <v>93</v>
      </c>
      <c r="BH136" s="109" t="s">
        <v>94</v>
      </c>
      <c r="BI136" s="109" t="s">
        <v>95</v>
      </c>
      <c r="BJ136" s="109" t="s">
        <v>96</v>
      </c>
      <c r="BK136" s="114" t="s">
        <v>88</v>
      </c>
      <c r="BL136" s="103" t="s">
        <v>72</v>
      </c>
      <c r="BM136" s="103" t="s">
        <v>83</v>
      </c>
      <c r="BN136" s="115" t="s">
        <v>97</v>
      </c>
      <c r="BO136" s="115" t="s">
        <v>98</v>
      </c>
      <c r="BP136" s="116"/>
      <c r="BQ136" s="117"/>
      <c r="BR136" s="118"/>
      <c r="BS136" s="117"/>
      <c r="BT136" s="117"/>
      <c r="BU136" s="118"/>
      <c r="BV136" s="118"/>
      <c r="BW136" s="118"/>
      <c r="BX136" s="119"/>
      <c r="BY136" s="118"/>
      <c r="BZ136" s="118"/>
      <c r="CA136" s="118"/>
      <c r="CB136" s="118"/>
      <c r="CC136" s="120" t="s">
        <v>99</v>
      </c>
      <c r="CD136" s="120" t="s">
        <v>100</v>
      </c>
      <c r="CE136" s="121"/>
      <c r="CF136" s="122"/>
      <c r="CG136" s="123" t="s">
        <v>101</v>
      </c>
      <c r="CH136" s="123" t="s">
        <v>102</v>
      </c>
      <c r="CI136" s="123" t="s">
        <v>103</v>
      </c>
      <c r="CJ136" s="123" t="s">
        <v>104</v>
      </c>
      <c r="CK136" s="123" t="s">
        <v>105</v>
      </c>
      <c r="CL136" s="123" t="s">
        <v>106</v>
      </c>
      <c r="CM136" s="123" t="s">
        <v>107</v>
      </c>
      <c r="CN136" s="123" t="s">
        <v>108</v>
      </c>
      <c r="CO136" s="123" t="s">
        <v>109</v>
      </c>
      <c r="CP136" s="124" t="s">
        <v>110</v>
      </c>
      <c r="CQ136" s="125" t="s">
        <v>111</v>
      </c>
      <c r="CR136" s="125" t="s">
        <v>112</v>
      </c>
      <c r="CS136" s="125" t="s">
        <v>70</v>
      </c>
      <c r="CT136" s="126"/>
      <c r="CU136" s="127"/>
      <c r="CV136" s="128"/>
      <c r="CW136" s="129"/>
      <c r="CX136" s="129"/>
      <c r="CY136" s="130"/>
    </row>
    <row r="137" spans="1:103" s="135" customFormat="1" ht="12" x14ac:dyDescent="0.2">
      <c r="A137" s="132">
        <v>45888</v>
      </c>
      <c r="B137" s="133" t="s">
        <v>153</v>
      </c>
      <c r="C137" s="134"/>
      <c r="D137" s="135" t="s">
        <v>128</v>
      </c>
      <c r="E137" s="136" t="s">
        <v>167</v>
      </c>
      <c r="F137" s="137" t="s">
        <v>168</v>
      </c>
      <c r="G137" s="138" t="s">
        <v>169</v>
      </c>
      <c r="H137" s="138">
        <v>433856</v>
      </c>
      <c r="I137" s="140" t="s">
        <v>170</v>
      </c>
      <c r="J137" s="141" t="s">
        <v>171</v>
      </c>
      <c r="K137" s="142">
        <v>4.82</v>
      </c>
      <c r="L137" s="143">
        <v>395</v>
      </c>
      <c r="M137" s="144">
        <f t="shared" ref="M137:M142" si="36">L137*K137</f>
        <v>1903.9</v>
      </c>
      <c r="N137" s="145"/>
      <c r="O137" s="146" t="s">
        <v>134</v>
      </c>
      <c r="P137" s="147">
        <f>M137*0.01</f>
        <v>19.039000000000001</v>
      </c>
      <c r="Q137" s="148"/>
      <c r="R137" s="147">
        <f>M137+P137-Q137</f>
        <v>1922.9390000000001</v>
      </c>
      <c r="T137" s="149"/>
      <c r="U137" s="149"/>
      <c r="V137" s="149"/>
      <c r="W137" s="147"/>
      <c r="X137" s="150"/>
      <c r="Y137" s="149"/>
      <c r="Z137" s="149"/>
      <c r="AA137" s="149"/>
      <c r="AB137" s="149"/>
      <c r="AC137" s="149"/>
      <c r="AD137" s="149"/>
      <c r="AF137" s="149"/>
      <c r="AH137" s="147"/>
      <c r="AI137" s="149"/>
      <c r="AJ137" s="149"/>
      <c r="AK137" s="149"/>
      <c r="AL137" s="149"/>
      <c r="AM137" s="147"/>
      <c r="AN137" s="149"/>
      <c r="AO137" s="149"/>
      <c r="AP137" s="149"/>
      <c r="AQ137" s="149"/>
      <c r="AR137" s="149"/>
      <c r="AS137" s="151"/>
      <c r="AU137" s="149"/>
      <c r="AW137" s="152"/>
      <c r="AX137" s="149"/>
      <c r="AZ137" s="149"/>
      <c r="BC137" s="149"/>
      <c r="BD137" s="149"/>
      <c r="BE137" s="149"/>
      <c r="BF137" s="149"/>
      <c r="BG137" s="149"/>
      <c r="BH137" s="149"/>
      <c r="BI137" s="149"/>
      <c r="BJ137" s="149"/>
      <c r="BK137" s="143"/>
      <c r="BN137" s="149"/>
      <c r="BO137" s="147"/>
      <c r="BP137" s="149"/>
      <c r="BQ137" s="147"/>
      <c r="BR137" s="149"/>
      <c r="BS137" s="143"/>
      <c r="BU137" s="153"/>
      <c r="BV137" s="153"/>
      <c r="BW137" s="154"/>
      <c r="CA137" s="154"/>
      <c r="CB137" s="154"/>
      <c r="CC137" s="154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  <c r="CT137" s="147"/>
      <c r="CU137" s="147"/>
      <c r="CV137" s="155"/>
      <c r="CW137" s="156"/>
    </row>
    <row r="138" spans="1:103" s="135" customFormat="1" ht="12" x14ac:dyDescent="0.2">
      <c r="A138" s="132"/>
      <c r="B138" s="133"/>
      <c r="C138" s="134"/>
      <c r="E138" s="136"/>
      <c r="F138" s="137"/>
      <c r="G138" s="138"/>
      <c r="H138" s="138"/>
      <c r="I138" s="140"/>
      <c r="J138" s="141" t="s">
        <v>172</v>
      </c>
      <c r="K138" s="142">
        <v>1</v>
      </c>
      <c r="L138" s="143">
        <v>454</v>
      </c>
      <c r="M138" s="144">
        <f t="shared" si="36"/>
        <v>454</v>
      </c>
      <c r="N138" s="145"/>
      <c r="O138" s="146" t="s">
        <v>134</v>
      </c>
      <c r="P138" s="147">
        <f t="shared" ref="P137:P141" si="37">M138/1.12*0.01</f>
        <v>4.0535714285714288</v>
      </c>
      <c r="Q138" s="148">
        <f>M138/1.12*0.12</f>
        <v>48.642857142857139</v>
      </c>
      <c r="R138" s="147">
        <f t="shared" ref="R138:R142" si="38">M138+P138-Q138</f>
        <v>409.41071428571433</v>
      </c>
      <c r="T138" s="149"/>
      <c r="U138" s="149"/>
      <c r="V138" s="149"/>
      <c r="W138" s="147"/>
      <c r="X138" s="150"/>
      <c r="Y138" s="149"/>
      <c r="Z138" s="149"/>
      <c r="AA138" s="149"/>
      <c r="AB138" s="149"/>
      <c r="AC138" s="149"/>
      <c r="AD138" s="149"/>
      <c r="AF138" s="149"/>
      <c r="AH138" s="147"/>
      <c r="AI138" s="149"/>
      <c r="AJ138" s="149"/>
      <c r="AK138" s="149"/>
      <c r="AL138" s="149"/>
      <c r="AM138" s="147"/>
      <c r="AN138" s="149"/>
      <c r="AO138" s="149"/>
      <c r="AP138" s="149"/>
      <c r="AQ138" s="149"/>
      <c r="AR138" s="149"/>
      <c r="AS138" s="151"/>
      <c r="AU138" s="149"/>
      <c r="AW138" s="152"/>
      <c r="AX138" s="149"/>
      <c r="AZ138" s="149"/>
      <c r="BC138" s="149"/>
      <c r="BD138" s="149"/>
      <c r="BE138" s="149"/>
      <c r="BF138" s="149"/>
      <c r="BG138" s="149"/>
      <c r="BH138" s="149"/>
      <c r="BI138" s="149"/>
      <c r="BJ138" s="149"/>
      <c r="BK138" s="143"/>
      <c r="BN138" s="149"/>
      <c r="BO138" s="147"/>
      <c r="BP138" s="149"/>
      <c r="BQ138" s="147"/>
      <c r="BR138" s="149"/>
      <c r="BS138" s="143"/>
      <c r="BU138" s="153"/>
      <c r="BV138" s="153"/>
      <c r="BW138" s="154"/>
      <c r="CA138" s="154"/>
      <c r="CB138" s="154"/>
      <c r="CC138" s="154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  <c r="CT138" s="147"/>
      <c r="CU138" s="147"/>
      <c r="CV138" s="155"/>
      <c r="CW138" s="156"/>
    </row>
    <row r="139" spans="1:103" s="135" customFormat="1" ht="12" x14ac:dyDescent="0.2">
      <c r="A139" s="132"/>
      <c r="B139" s="133"/>
      <c r="C139" s="134"/>
      <c r="E139" s="136"/>
      <c r="F139" s="137"/>
      <c r="G139" s="138"/>
      <c r="H139" s="138"/>
      <c r="I139" s="140"/>
      <c r="J139" s="141" t="s">
        <v>173</v>
      </c>
      <c r="K139" s="142">
        <v>5</v>
      </c>
      <c r="L139" s="143">
        <v>89</v>
      </c>
      <c r="M139" s="144">
        <f t="shared" si="36"/>
        <v>445</v>
      </c>
      <c r="N139" s="145"/>
      <c r="O139" s="146" t="s">
        <v>134</v>
      </c>
      <c r="P139" s="147">
        <f t="shared" si="37"/>
        <v>3.9732142857142856</v>
      </c>
      <c r="Q139" s="148">
        <f t="shared" ref="Q137:Q141" si="39">M139/1.12*0.12</f>
        <v>47.678571428571423</v>
      </c>
      <c r="R139" s="147">
        <f t="shared" si="38"/>
        <v>401.29464285714283</v>
      </c>
      <c r="T139" s="149"/>
      <c r="U139" s="149"/>
      <c r="V139" s="149"/>
      <c r="W139" s="147"/>
      <c r="X139" s="150"/>
      <c r="Y139" s="149"/>
      <c r="Z139" s="149"/>
      <c r="AA139" s="149"/>
      <c r="AB139" s="149"/>
      <c r="AC139" s="149"/>
      <c r="AD139" s="149"/>
      <c r="AF139" s="149"/>
      <c r="AH139" s="147"/>
      <c r="AI139" s="149"/>
      <c r="AJ139" s="149"/>
      <c r="AK139" s="149"/>
      <c r="AL139" s="149"/>
      <c r="AM139" s="147"/>
      <c r="AN139" s="149"/>
      <c r="AO139" s="149"/>
      <c r="AP139" s="149"/>
      <c r="AQ139" s="149"/>
      <c r="AR139" s="149"/>
      <c r="AS139" s="151"/>
      <c r="AU139" s="149"/>
      <c r="AW139" s="152"/>
      <c r="AX139" s="149"/>
      <c r="AZ139" s="149"/>
      <c r="BC139" s="149"/>
      <c r="BD139" s="149"/>
      <c r="BE139" s="149"/>
      <c r="BF139" s="149"/>
      <c r="BG139" s="149"/>
      <c r="BH139" s="149"/>
      <c r="BI139" s="149"/>
      <c r="BJ139" s="149"/>
      <c r="BK139" s="143"/>
      <c r="BN139" s="149"/>
      <c r="BO139" s="147"/>
      <c r="BP139" s="149"/>
      <c r="BQ139" s="147"/>
      <c r="BR139" s="149"/>
      <c r="BS139" s="143"/>
      <c r="BU139" s="153"/>
      <c r="BV139" s="153"/>
      <c r="BW139" s="154"/>
      <c r="CA139" s="154"/>
      <c r="CB139" s="154"/>
      <c r="CC139" s="154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  <c r="CT139" s="147"/>
      <c r="CU139" s="147"/>
      <c r="CV139" s="155"/>
      <c r="CW139" s="156"/>
    </row>
    <row r="140" spans="1:103" s="135" customFormat="1" ht="12" x14ac:dyDescent="0.2">
      <c r="A140" s="132"/>
      <c r="B140" s="133"/>
      <c r="C140" s="134"/>
      <c r="E140" s="136"/>
      <c r="F140" s="137"/>
      <c r="G140" s="138"/>
      <c r="H140" s="138"/>
      <c r="I140" s="140"/>
      <c r="J140" s="141" t="s">
        <v>174</v>
      </c>
      <c r="K140" s="142">
        <v>10</v>
      </c>
      <c r="L140" s="143">
        <v>65.75</v>
      </c>
      <c r="M140" s="144">
        <f t="shared" si="36"/>
        <v>657.5</v>
      </c>
      <c r="N140" s="145"/>
      <c r="O140" s="146" t="s">
        <v>134</v>
      </c>
      <c r="P140" s="147">
        <f t="shared" si="37"/>
        <v>5.8705357142857135</v>
      </c>
      <c r="Q140" s="148">
        <f t="shared" si="39"/>
        <v>70.446428571428555</v>
      </c>
      <c r="R140" s="147">
        <f t="shared" si="38"/>
        <v>592.92410714285711</v>
      </c>
      <c r="T140" s="149"/>
      <c r="U140" s="149"/>
      <c r="V140" s="149"/>
      <c r="W140" s="147"/>
      <c r="X140" s="150"/>
      <c r="Y140" s="149"/>
      <c r="Z140" s="149"/>
      <c r="AA140" s="149"/>
      <c r="AB140" s="149"/>
      <c r="AC140" s="149"/>
      <c r="AD140" s="149"/>
      <c r="AF140" s="149"/>
      <c r="AH140" s="147"/>
      <c r="AI140" s="149"/>
      <c r="AJ140" s="149"/>
      <c r="AK140" s="149"/>
      <c r="AL140" s="149"/>
      <c r="AM140" s="147"/>
      <c r="AN140" s="149"/>
      <c r="AO140" s="149"/>
      <c r="AP140" s="149"/>
      <c r="AQ140" s="149"/>
      <c r="AR140" s="149"/>
      <c r="AS140" s="151"/>
      <c r="AU140" s="149"/>
      <c r="AW140" s="152"/>
      <c r="AX140" s="149"/>
      <c r="AZ140" s="149"/>
      <c r="BC140" s="149"/>
      <c r="BD140" s="149"/>
      <c r="BE140" s="149"/>
      <c r="BF140" s="149"/>
      <c r="BG140" s="149"/>
      <c r="BH140" s="149"/>
      <c r="BI140" s="149"/>
      <c r="BJ140" s="149"/>
      <c r="BK140" s="143"/>
      <c r="BN140" s="149"/>
      <c r="BO140" s="147"/>
      <c r="BP140" s="149"/>
      <c r="BQ140" s="147"/>
      <c r="BR140" s="149"/>
      <c r="BS140" s="143"/>
      <c r="BU140" s="153"/>
      <c r="BV140" s="153"/>
      <c r="BW140" s="154"/>
      <c r="CA140" s="154"/>
      <c r="CB140" s="154"/>
      <c r="CC140" s="154"/>
      <c r="CD140" s="147"/>
      <c r="CE140" s="147"/>
      <c r="CF140" s="147"/>
      <c r="CG140" s="147"/>
      <c r="CH140" s="147"/>
      <c r="CI140" s="147"/>
      <c r="CJ140" s="147"/>
      <c r="CK140" s="147"/>
      <c r="CL140" s="147"/>
      <c r="CM140" s="147"/>
      <c r="CN140" s="147"/>
      <c r="CO140" s="147"/>
      <c r="CP140" s="147"/>
      <c r="CQ140" s="147"/>
      <c r="CR140" s="147"/>
      <c r="CS140" s="147"/>
      <c r="CT140" s="147"/>
      <c r="CU140" s="147"/>
      <c r="CV140" s="155"/>
      <c r="CW140" s="156"/>
    </row>
    <row r="141" spans="1:103" s="135" customFormat="1" ht="12" x14ac:dyDescent="0.2">
      <c r="A141" s="132"/>
      <c r="B141" s="133"/>
      <c r="C141" s="134"/>
      <c r="E141" s="136"/>
      <c r="F141" s="137"/>
      <c r="G141" s="138"/>
      <c r="H141" s="138"/>
      <c r="I141" s="140"/>
      <c r="J141" s="141" t="s">
        <v>175</v>
      </c>
      <c r="K141" s="142">
        <v>5</v>
      </c>
      <c r="L141" s="143">
        <v>166.85</v>
      </c>
      <c r="M141" s="144">
        <f t="shared" si="36"/>
        <v>834.25</v>
      </c>
      <c r="N141" s="145"/>
      <c r="O141" s="146" t="s">
        <v>134</v>
      </c>
      <c r="P141" s="147">
        <f t="shared" si="37"/>
        <v>7.4486607142857135</v>
      </c>
      <c r="Q141" s="148">
        <f t="shared" si="39"/>
        <v>89.383928571428555</v>
      </c>
      <c r="R141" s="147">
        <f t="shared" si="38"/>
        <v>752.31473214285711</v>
      </c>
      <c r="T141" s="149"/>
      <c r="U141" s="149"/>
      <c r="V141" s="149"/>
      <c r="W141" s="147"/>
      <c r="X141" s="150"/>
      <c r="Y141" s="149"/>
      <c r="Z141" s="149"/>
      <c r="AA141" s="149"/>
      <c r="AB141" s="149"/>
      <c r="AC141" s="149"/>
      <c r="AD141" s="149"/>
      <c r="AF141" s="149"/>
      <c r="AH141" s="147"/>
      <c r="AI141" s="149"/>
      <c r="AJ141" s="149"/>
      <c r="AK141" s="149"/>
      <c r="AL141" s="149"/>
      <c r="AM141" s="147"/>
      <c r="AN141" s="149"/>
      <c r="AO141" s="149"/>
      <c r="AP141" s="149"/>
      <c r="AQ141" s="149"/>
      <c r="AR141" s="149"/>
      <c r="AS141" s="151"/>
      <c r="AU141" s="149"/>
      <c r="AW141" s="152"/>
      <c r="AX141" s="149"/>
      <c r="AZ141" s="149"/>
      <c r="BC141" s="149"/>
      <c r="BD141" s="149"/>
      <c r="BE141" s="149"/>
      <c r="BF141" s="149"/>
      <c r="BG141" s="149"/>
      <c r="BH141" s="149"/>
      <c r="BI141" s="149"/>
      <c r="BJ141" s="149"/>
      <c r="BK141" s="143"/>
      <c r="BN141" s="149"/>
      <c r="BO141" s="147"/>
      <c r="BP141" s="149"/>
      <c r="BQ141" s="147"/>
      <c r="BR141" s="149"/>
      <c r="BS141" s="143"/>
      <c r="BU141" s="153"/>
      <c r="BV141" s="153"/>
      <c r="BW141" s="154"/>
      <c r="CA141" s="154"/>
      <c r="CB141" s="154"/>
      <c r="CC141" s="154"/>
      <c r="CD141" s="147"/>
      <c r="CE141" s="147"/>
      <c r="CF141" s="147"/>
      <c r="CG141" s="147"/>
      <c r="CH141" s="147"/>
      <c r="CI141" s="147"/>
      <c r="CJ141" s="147"/>
      <c r="CK141" s="147"/>
      <c r="CL141" s="147"/>
      <c r="CM141" s="147"/>
      <c r="CN141" s="147"/>
      <c r="CO141" s="147"/>
      <c r="CP141" s="147"/>
      <c r="CQ141" s="147"/>
      <c r="CR141" s="147"/>
      <c r="CS141" s="147"/>
      <c r="CT141" s="147"/>
      <c r="CU141" s="147"/>
      <c r="CV141" s="155"/>
      <c r="CW141" s="156"/>
    </row>
    <row r="142" spans="1:103" s="135" customFormat="1" ht="12" x14ac:dyDescent="0.2">
      <c r="A142" s="132"/>
      <c r="B142" s="133"/>
      <c r="C142" s="134"/>
      <c r="E142" s="136"/>
      <c r="F142" s="137"/>
      <c r="G142" s="138"/>
      <c r="H142" s="138"/>
      <c r="I142" s="140"/>
      <c r="J142" s="141" t="s">
        <v>176</v>
      </c>
      <c r="K142" s="142">
        <v>3</v>
      </c>
      <c r="L142" s="143">
        <v>332.55</v>
      </c>
      <c r="M142" s="144">
        <f t="shared" si="36"/>
        <v>997.65000000000009</v>
      </c>
      <c r="N142" s="145"/>
      <c r="O142" s="146" t="s">
        <v>134</v>
      </c>
      <c r="P142" s="147">
        <f t="shared" ref="P142" si="40">M142/1.12*0.01</f>
        <v>8.9075892857142858</v>
      </c>
      <c r="Q142" s="148">
        <f t="shared" ref="Q142" si="41">M142/1.12*0.12</f>
        <v>106.89107142857142</v>
      </c>
      <c r="R142" s="147">
        <f t="shared" si="38"/>
        <v>899.66651785714294</v>
      </c>
      <c r="T142" s="149"/>
      <c r="U142" s="149"/>
      <c r="V142" s="149"/>
      <c r="W142" s="147"/>
      <c r="X142" s="150"/>
      <c r="Y142" s="149"/>
      <c r="Z142" s="149"/>
      <c r="AA142" s="149"/>
      <c r="AB142" s="149"/>
      <c r="AC142" s="149"/>
      <c r="AD142" s="149"/>
      <c r="AF142" s="149"/>
      <c r="AH142" s="147"/>
      <c r="AI142" s="149"/>
      <c r="AJ142" s="149"/>
      <c r="AK142" s="149"/>
      <c r="AL142" s="149"/>
      <c r="AM142" s="147"/>
      <c r="AN142" s="149"/>
      <c r="AO142" s="149"/>
      <c r="AP142" s="149"/>
      <c r="AQ142" s="149"/>
      <c r="AR142" s="149"/>
      <c r="AS142" s="151"/>
      <c r="AU142" s="149"/>
      <c r="AW142" s="152"/>
      <c r="AX142" s="149"/>
      <c r="AZ142" s="149"/>
      <c r="BC142" s="149"/>
      <c r="BD142" s="149"/>
      <c r="BE142" s="149"/>
      <c r="BF142" s="149"/>
      <c r="BG142" s="149"/>
      <c r="BH142" s="149"/>
      <c r="BI142" s="149"/>
      <c r="BJ142" s="149"/>
      <c r="BK142" s="143"/>
      <c r="BN142" s="149"/>
      <c r="BO142" s="147"/>
      <c r="BP142" s="149"/>
      <c r="BQ142" s="147"/>
      <c r="BR142" s="149"/>
      <c r="BS142" s="143"/>
      <c r="BU142" s="153"/>
      <c r="BV142" s="153"/>
      <c r="BW142" s="154"/>
      <c r="CA142" s="154"/>
      <c r="CB142" s="154"/>
      <c r="CC142" s="154"/>
      <c r="CD142" s="147"/>
      <c r="CE142" s="147"/>
      <c r="CF142" s="147"/>
      <c r="CG142" s="147"/>
      <c r="CH142" s="147"/>
      <c r="CI142" s="147"/>
      <c r="CJ142" s="147"/>
      <c r="CK142" s="147"/>
      <c r="CL142" s="147"/>
      <c r="CM142" s="147"/>
      <c r="CN142" s="147"/>
      <c r="CO142" s="147"/>
      <c r="CP142" s="147"/>
      <c r="CQ142" s="147"/>
      <c r="CR142" s="147"/>
      <c r="CS142" s="147"/>
      <c r="CT142" s="147"/>
      <c r="CU142" s="147"/>
      <c r="CV142" s="155"/>
      <c r="CW142" s="156"/>
    </row>
    <row r="143" spans="1:103" s="160" customFormat="1" ht="11.25" x14ac:dyDescent="0.2">
      <c r="A143" s="157"/>
      <c r="B143" s="158"/>
      <c r="C143" s="159"/>
      <c r="E143" s="161"/>
      <c r="F143" s="162"/>
      <c r="G143" s="163"/>
      <c r="H143" s="164"/>
      <c r="I143" s="164"/>
      <c r="J143" s="165"/>
      <c r="K143" s="166"/>
      <c r="L143" s="167"/>
      <c r="M143" s="168">
        <f>SUM(M137:M142)</f>
        <v>5292.2999999999993</v>
      </c>
      <c r="N143" s="168">
        <f>M143</f>
        <v>5292.2999999999993</v>
      </c>
      <c r="O143" s="169" t="s">
        <v>134</v>
      </c>
      <c r="P143" s="168">
        <f>SUM(P137:P142)</f>
        <v>49.292571428571435</v>
      </c>
      <c r="Q143" s="168">
        <f>SUM(Q137:Q142)</f>
        <v>363.04285714285709</v>
      </c>
      <c r="R143" s="168">
        <f>SUM(R137:R142)</f>
        <v>4978.5497142857139</v>
      </c>
      <c r="T143" s="168">
        <f t="shared" ref="T143:AD143" si="42">SUM(T137:T137)</f>
        <v>0</v>
      </c>
      <c r="U143" s="168">
        <f t="shared" si="42"/>
        <v>0</v>
      </c>
      <c r="V143" s="168">
        <f t="shared" si="42"/>
        <v>0</v>
      </c>
      <c r="W143" s="168">
        <f t="shared" si="42"/>
        <v>0</v>
      </c>
      <c r="X143" s="168">
        <f t="shared" si="42"/>
        <v>0</v>
      </c>
      <c r="Y143" s="168">
        <f t="shared" si="42"/>
        <v>0</v>
      </c>
      <c r="Z143" s="168">
        <f t="shared" si="42"/>
        <v>0</v>
      </c>
      <c r="AA143" s="168">
        <f t="shared" si="42"/>
        <v>0</v>
      </c>
      <c r="AB143" s="168">
        <f t="shared" si="42"/>
        <v>0</v>
      </c>
      <c r="AC143" s="168">
        <f t="shared" si="42"/>
        <v>0</v>
      </c>
      <c r="AD143" s="168">
        <f t="shared" si="42"/>
        <v>0</v>
      </c>
      <c r="AF143" s="168">
        <f>SUM(AF137:AF137)</f>
        <v>0</v>
      </c>
      <c r="AH143" s="168">
        <f t="shared" ref="AH143:AZ143" si="43">SUM(AH137:AH137)</f>
        <v>0</v>
      </c>
      <c r="AI143" s="168">
        <f t="shared" si="43"/>
        <v>0</v>
      </c>
      <c r="AJ143" s="168">
        <f t="shared" si="43"/>
        <v>0</v>
      </c>
      <c r="AK143" s="168">
        <f t="shared" si="43"/>
        <v>0</v>
      </c>
      <c r="AL143" s="168">
        <f t="shared" si="43"/>
        <v>0</v>
      </c>
      <c r="AM143" s="168">
        <f t="shared" si="43"/>
        <v>0</v>
      </c>
      <c r="AN143" s="168">
        <f t="shared" si="43"/>
        <v>0</v>
      </c>
      <c r="AO143" s="168">
        <f t="shared" si="43"/>
        <v>0</v>
      </c>
      <c r="AP143" s="168">
        <f t="shared" si="43"/>
        <v>0</v>
      </c>
      <c r="AQ143" s="168">
        <f t="shared" si="43"/>
        <v>0</v>
      </c>
      <c r="AR143" s="168">
        <f t="shared" si="43"/>
        <v>0</v>
      </c>
      <c r="AS143" s="168">
        <f t="shared" si="43"/>
        <v>0</v>
      </c>
      <c r="AT143" s="168">
        <f t="shared" si="43"/>
        <v>0</v>
      </c>
      <c r="AU143" s="168">
        <f t="shared" si="43"/>
        <v>0</v>
      </c>
      <c r="AV143" s="168">
        <f t="shared" si="43"/>
        <v>0</v>
      </c>
      <c r="AW143" s="168">
        <f t="shared" si="43"/>
        <v>0</v>
      </c>
      <c r="AX143" s="168">
        <f t="shared" si="43"/>
        <v>0</v>
      </c>
      <c r="AY143" s="168">
        <f t="shared" si="43"/>
        <v>0</v>
      </c>
      <c r="AZ143" s="168">
        <f t="shared" si="43"/>
        <v>0</v>
      </c>
      <c r="BB143" s="168">
        <f t="shared" ref="BB143:CV143" si="44">SUM(BB137:BB137)</f>
        <v>0</v>
      </c>
      <c r="BC143" s="168">
        <f t="shared" si="44"/>
        <v>0</v>
      </c>
      <c r="BD143" s="168">
        <f t="shared" si="44"/>
        <v>0</v>
      </c>
      <c r="BE143" s="168">
        <f t="shared" si="44"/>
        <v>0</v>
      </c>
      <c r="BF143" s="168">
        <f t="shared" si="44"/>
        <v>0</v>
      </c>
      <c r="BG143" s="168">
        <f t="shared" si="44"/>
        <v>0</v>
      </c>
      <c r="BH143" s="168">
        <f t="shared" si="44"/>
        <v>0</v>
      </c>
      <c r="BI143" s="168">
        <f t="shared" si="44"/>
        <v>0</v>
      </c>
      <c r="BJ143" s="168">
        <f t="shared" si="44"/>
        <v>0</v>
      </c>
      <c r="BK143" s="168">
        <f t="shared" si="44"/>
        <v>0</v>
      </c>
      <c r="BL143" s="168">
        <f t="shared" si="44"/>
        <v>0</v>
      </c>
      <c r="BM143" s="168">
        <f t="shared" si="44"/>
        <v>0</v>
      </c>
      <c r="BN143" s="168">
        <f t="shared" si="44"/>
        <v>0</v>
      </c>
      <c r="BO143" s="168">
        <f t="shared" si="44"/>
        <v>0</v>
      </c>
      <c r="BP143" s="168">
        <f t="shared" si="44"/>
        <v>0</v>
      </c>
      <c r="BQ143" s="168">
        <f t="shared" si="44"/>
        <v>0</v>
      </c>
      <c r="BR143" s="168">
        <f t="shared" si="44"/>
        <v>0</v>
      </c>
      <c r="BS143" s="168">
        <f t="shared" si="44"/>
        <v>0</v>
      </c>
      <c r="BT143" s="168">
        <f t="shared" si="44"/>
        <v>0</v>
      </c>
      <c r="BU143" s="168">
        <f t="shared" si="44"/>
        <v>0</v>
      </c>
      <c r="BV143" s="168">
        <f t="shared" si="44"/>
        <v>0</v>
      </c>
      <c r="BW143" s="168">
        <f t="shared" si="44"/>
        <v>0</v>
      </c>
      <c r="BX143" s="168">
        <f t="shared" si="44"/>
        <v>0</v>
      </c>
      <c r="BY143" s="168">
        <f t="shared" si="44"/>
        <v>0</v>
      </c>
      <c r="BZ143" s="168">
        <f t="shared" si="44"/>
        <v>0</v>
      </c>
      <c r="CA143" s="168">
        <f t="shared" si="44"/>
        <v>0</v>
      </c>
      <c r="CB143" s="168">
        <f t="shared" si="44"/>
        <v>0</v>
      </c>
      <c r="CC143" s="168">
        <f t="shared" si="44"/>
        <v>0</v>
      </c>
      <c r="CD143" s="168">
        <f t="shared" si="44"/>
        <v>0</v>
      </c>
      <c r="CE143" s="168">
        <f t="shared" si="44"/>
        <v>0</v>
      </c>
      <c r="CF143" s="168">
        <f t="shared" si="44"/>
        <v>0</v>
      </c>
      <c r="CG143" s="168">
        <f t="shared" si="44"/>
        <v>0</v>
      </c>
      <c r="CH143" s="168">
        <f t="shared" si="44"/>
        <v>0</v>
      </c>
      <c r="CI143" s="168">
        <f t="shared" si="44"/>
        <v>0</v>
      </c>
      <c r="CJ143" s="168">
        <f t="shared" si="44"/>
        <v>0</v>
      </c>
      <c r="CK143" s="168">
        <f t="shared" si="44"/>
        <v>0</v>
      </c>
      <c r="CL143" s="168">
        <f t="shared" si="44"/>
        <v>0</v>
      </c>
      <c r="CM143" s="168">
        <f t="shared" si="44"/>
        <v>0</v>
      </c>
      <c r="CN143" s="168">
        <f t="shared" si="44"/>
        <v>0</v>
      </c>
      <c r="CO143" s="168">
        <f t="shared" si="44"/>
        <v>0</v>
      </c>
      <c r="CP143" s="168">
        <f t="shared" si="44"/>
        <v>0</v>
      </c>
      <c r="CQ143" s="168">
        <f t="shared" si="44"/>
        <v>0</v>
      </c>
      <c r="CR143" s="168">
        <f t="shared" si="44"/>
        <v>0</v>
      </c>
      <c r="CS143" s="168">
        <f t="shared" si="44"/>
        <v>0</v>
      </c>
      <c r="CT143" s="168">
        <f t="shared" si="44"/>
        <v>0</v>
      </c>
      <c r="CU143" s="168">
        <f t="shared" si="44"/>
        <v>0</v>
      </c>
      <c r="CV143" s="168">
        <f t="shared" si="44"/>
        <v>0</v>
      </c>
      <c r="CW143" s="170"/>
    </row>
    <row r="145" spans="1:103" x14ac:dyDescent="0.25">
      <c r="A145" s="171" t="str">
        <f>E137</f>
        <v>SUPER METRO MANDAUE</v>
      </c>
      <c r="B145" s="172"/>
      <c r="C145" s="173"/>
      <c r="D145" s="174"/>
      <c r="E145" s="174"/>
      <c r="F145" s="175"/>
      <c r="G145" s="176"/>
      <c r="H145" s="177"/>
      <c r="I145" s="178"/>
      <c r="J145" s="179"/>
      <c r="K145" s="180"/>
      <c r="L145" s="181"/>
      <c r="M145" s="182"/>
      <c r="N145" s="183"/>
      <c r="O145" s="184"/>
      <c r="P145" s="185"/>
    </row>
    <row r="146" spans="1:103" x14ac:dyDescent="0.25">
      <c r="A146" s="186"/>
      <c r="B146" s="187"/>
      <c r="C146" s="188"/>
      <c r="D146" s="189" t="s">
        <v>119</v>
      </c>
      <c r="E146" s="189" t="s">
        <v>120</v>
      </c>
      <c r="F146" s="190" t="s">
        <v>121</v>
      </c>
      <c r="G146" s="191"/>
      <c r="H146" s="192"/>
      <c r="I146" s="193"/>
      <c r="J146" s="194"/>
      <c r="K146" s="195"/>
      <c r="L146" s="196"/>
      <c r="M146" s="197"/>
      <c r="N146" s="198"/>
      <c r="O146" s="199"/>
      <c r="P146" s="200"/>
    </row>
    <row r="147" spans="1:103" ht="13.5" customHeight="1" x14ac:dyDescent="0.25">
      <c r="A147" s="201" t="s">
        <v>122</v>
      </c>
      <c r="B147" s="202"/>
      <c r="C147" s="203"/>
      <c r="D147" s="204">
        <f>R143</f>
        <v>4978.5497142857139</v>
      </c>
      <c r="E147" s="205"/>
      <c r="F147" s="206" t="str">
        <f>"In payment for 4.82 kilogram of pork frenched bone, 1 bottle of sesame oil, 5 packs of cornstarch, 10 packs of coco mama fresh gata, 5 packs of pancit canton, and 3 packs of vermicelli using housefund received on " &amp; TEXT(A137, "mmmm dd, yyyy") &amp; " with SI#433856 RR# 5248 "&amp;" CPO#" &amp;B137</f>
        <v>In payment for 4.82 kilogram of pork frenched bone, 1 bottle of sesame oil, 5 packs of cornstarch, 10 packs of coco mama fresh gata, 5 packs of pancit canton, and 3 packs of vermicelli using housefund received on August 19, 2025 with SI#433856 RR# 5248  CPO#18999</v>
      </c>
      <c r="G147" s="207"/>
      <c r="H147" s="208"/>
      <c r="I147" s="208"/>
      <c r="J147" s="207"/>
      <c r="K147" s="195"/>
      <c r="L147" s="196"/>
      <c r="M147" s="209"/>
      <c r="N147" s="210"/>
      <c r="O147" s="211"/>
      <c r="P147" s="212"/>
    </row>
    <row r="148" spans="1:103" x14ac:dyDescent="0.25">
      <c r="A148" s="201" t="s">
        <v>123</v>
      </c>
      <c r="B148" s="202"/>
      <c r="C148" s="203"/>
      <c r="D148" s="204">
        <f>Q143</f>
        <v>363.04285714285709</v>
      </c>
      <c r="E148" s="205"/>
      <c r="F148" s="194" t="str">
        <f>"Recording input VAT for expenses and purchases made using house fund for " &amp; TEXT(A137, "mmmm dd, yyyy")</f>
        <v>Recording input VAT for expenses and purchases made using house fund for August 19, 2025</v>
      </c>
      <c r="G148" s="213"/>
      <c r="H148" s="214"/>
      <c r="I148" s="215"/>
      <c r="J148" s="213"/>
      <c r="K148" s="195"/>
      <c r="L148" s="196"/>
      <c r="M148" s="197"/>
      <c r="N148" s="198"/>
      <c r="O148" s="199"/>
      <c r="P148" s="200"/>
    </row>
    <row r="149" spans="1:103" x14ac:dyDescent="0.25">
      <c r="A149" s="216" t="s">
        <v>124</v>
      </c>
      <c r="B149" s="217"/>
      <c r="C149" s="218"/>
      <c r="D149" s="219"/>
      <c r="E149" s="205">
        <f>P143</f>
        <v>49.292571428571435</v>
      </c>
      <c r="F149" s="220" t="str">
        <f>"Recording the tax withheld for expenses and purchases using the house fund received on " &amp; TEXT(A137, "mmmm dd, yyyy")</f>
        <v>Recording the tax withheld for expenses and purchases using the house fund received on August 19, 2025</v>
      </c>
      <c r="G149" s="213"/>
      <c r="H149" s="214"/>
      <c r="I149" s="215"/>
      <c r="J149" s="213"/>
      <c r="K149" s="195"/>
      <c r="L149" s="196"/>
      <c r="M149" s="197"/>
      <c r="N149" s="198"/>
      <c r="O149" s="199"/>
      <c r="P149" s="200"/>
    </row>
    <row r="150" spans="1:103" x14ac:dyDescent="0.25">
      <c r="A150" s="201" t="s">
        <v>125</v>
      </c>
      <c r="B150" s="217"/>
      <c r="C150" s="218"/>
      <c r="D150" s="221"/>
      <c r="E150" s="222">
        <f>M143</f>
        <v>5292.2999999999993</v>
      </c>
      <c r="F150" s="220" t="str">
        <f>"Recording house fund expenses for replenishment on " &amp; TEXT(A137, "mmmm dd, yyyy")</f>
        <v>Recording house fund expenses for replenishment on August 19, 2025</v>
      </c>
      <c r="G150" s="213"/>
      <c r="H150" s="214"/>
      <c r="I150" s="215"/>
      <c r="J150" s="213"/>
      <c r="K150" s="195"/>
      <c r="L150" s="196"/>
      <c r="M150" s="197"/>
      <c r="N150" s="198"/>
      <c r="O150" s="199"/>
      <c r="P150" s="200"/>
    </row>
    <row r="151" spans="1:103" x14ac:dyDescent="0.25">
      <c r="A151" s="216"/>
      <c r="B151" s="217"/>
      <c r="C151" s="218"/>
      <c r="D151" s="219">
        <f>SUM(D147:D148)</f>
        <v>5341.5925714285713</v>
      </c>
      <c r="E151" s="219">
        <f>SUM(E147:E150)</f>
        <v>5341.5925714285704</v>
      </c>
      <c r="F151" s="223"/>
      <c r="G151" s="223"/>
      <c r="H151" s="224"/>
      <c r="I151" s="225"/>
      <c r="J151" s="223"/>
      <c r="K151" s="195"/>
      <c r="L151" s="196"/>
      <c r="M151" s="197"/>
      <c r="N151" s="198"/>
      <c r="O151" s="199"/>
      <c r="P151" s="200"/>
    </row>
    <row r="152" spans="1:103" x14ac:dyDescent="0.25">
      <c r="A152" s="226" t="s">
        <v>126</v>
      </c>
      <c r="B152" s="227" t="str">
        <f>"To record house fund expenses on " &amp; TEXT(A137, "mmmm dd, yyyy") &amp; " with PCV#" &amp; C137</f>
        <v>To record house fund expenses on August 19, 2025 with PCV#</v>
      </c>
      <c r="C152" s="228"/>
      <c r="D152" s="229"/>
      <c r="E152" s="229"/>
      <c r="F152" s="229"/>
      <c r="G152" s="223"/>
      <c r="H152" s="224"/>
      <c r="I152" s="225"/>
      <c r="J152" s="223"/>
      <c r="K152" s="195"/>
      <c r="L152" s="196"/>
      <c r="M152" s="197"/>
      <c r="N152" s="198"/>
      <c r="O152" s="199"/>
      <c r="P152" s="200"/>
    </row>
    <row r="153" spans="1:103" s="6" customFormat="1" ht="12.75" x14ac:dyDescent="0.25">
      <c r="A153" s="1" t="s">
        <v>0</v>
      </c>
      <c r="B153" s="2"/>
      <c r="C153" s="3"/>
      <c r="D153" s="4"/>
      <c r="E153" s="5"/>
      <c r="G153" s="7"/>
      <c r="H153" s="8" t="s">
        <v>1</v>
      </c>
      <c r="I153" s="9"/>
      <c r="J153" s="10"/>
      <c r="K153" s="11"/>
      <c r="L153" s="12"/>
      <c r="M153" s="13"/>
      <c r="N153" s="14"/>
      <c r="O153" s="15"/>
      <c r="P153" s="16"/>
      <c r="Q153" s="16"/>
      <c r="R153" s="17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R153" s="16"/>
      <c r="BS153" s="16"/>
      <c r="BT153" s="16"/>
      <c r="BU153" s="16"/>
      <c r="BV153" s="16"/>
      <c r="BY153" s="18"/>
      <c r="CC153" s="18"/>
      <c r="CD153" s="18"/>
      <c r="CE153" s="18"/>
    </row>
    <row r="154" spans="1:103" s="6" customFormat="1" ht="13.5" thickBot="1" x14ac:dyDescent="0.3">
      <c r="A154" s="19"/>
      <c r="B154" s="20"/>
      <c r="C154" s="21"/>
      <c r="D154" s="22"/>
      <c r="E154" s="23"/>
      <c r="G154" s="7"/>
      <c r="H154" s="24"/>
      <c r="I154" s="9" t="s">
        <v>2</v>
      </c>
      <c r="J154" s="10"/>
      <c r="K154" s="11"/>
      <c r="L154" s="12"/>
      <c r="M154" s="13"/>
      <c r="N154" s="14"/>
      <c r="O154" s="15"/>
      <c r="P154" s="16"/>
      <c r="Q154" s="16"/>
      <c r="R154" s="18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R154" s="16"/>
      <c r="BS154" s="16"/>
      <c r="BT154" s="16"/>
      <c r="BU154" s="16"/>
      <c r="BV154" s="16"/>
      <c r="BY154" s="18"/>
      <c r="CC154" s="18"/>
      <c r="CD154" s="18"/>
      <c r="CE154" s="18"/>
    </row>
    <row r="155" spans="1:103" s="81" customFormat="1" ht="22.5" customHeight="1" x14ac:dyDescent="0.2">
      <c r="A155" s="25" t="s">
        <v>3</v>
      </c>
      <c r="B155" s="26" t="s">
        <v>4</v>
      </c>
      <c r="C155" s="27" t="s">
        <v>5</v>
      </c>
      <c r="D155" s="28" t="s">
        <v>6</v>
      </c>
      <c r="E155" s="29" t="s">
        <v>7</v>
      </c>
      <c r="F155" s="30" t="s">
        <v>8</v>
      </c>
      <c r="G155" s="31" t="s">
        <v>9</v>
      </c>
      <c r="H155" s="32" t="s">
        <v>10</v>
      </c>
      <c r="I155" s="26" t="s">
        <v>11</v>
      </c>
      <c r="J155" s="33" t="s">
        <v>12</v>
      </c>
      <c r="K155" s="34" t="s">
        <v>13</v>
      </c>
      <c r="L155" s="35" t="s">
        <v>14</v>
      </c>
      <c r="M155" s="36" t="s">
        <v>15</v>
      </c>
      <c r="N155" s="37" t="s">
        <v>16</v>
      </c>
      <c r="O155" s="37" t="s">
        <v>17</v>
      </c>
      <c r="P155" s="38" t="s">
        <v>18</v>
      </c>
      <c r="Q155" s="39" t="s">
        <v>19</v>
      </c>
      <c r="R155" s="40" t="s">
        <v>20</v>
      </c>
      <c r="S155" s="41"/>
      <c r="T155" s="41"/>
      <c r="U155" s="41"/>
      <c r="V155" s="41"/>
      <c r="W155" s="41"/>
      <c r="X155" s="41"/>
      <c r="Y155" s="41"/>
      <c r="Z155" s="42"/>
      <c r="AA155" s="43" t="s">
        <v>21</v>
      </c>
      <c r="AB155" s="44"/>
      <c r="AC155" s="44"/>
      <c r="AD155" s="44"/>
      <c r="AE155" s="44"/>
      <c r="AF155" s="45"/>
      <c r="AG155" s="46" t="s">
        <v>22</v>
      </c>
      <c r="AH155" s="47" t="s">
        <v>23</v>
      </c>
      <c r="AI155" s="48"/>
      <c r="AJ155" s="48"/>
      <c r="AK155" s="48"/>
      <c r="AL155" s="48"/>
      <c r="AM155" s="48"/>
      <c r="AN155" s="48"/>
      <c r="AO155" s="48"/>
      <c r="AP155" s="48"/>
      <c r="AQ155" s="49"/>
      <c r="AR155" s="50" t="s">
        <v>24</v>
      </c>
      <c r="AS155" s="51"/>
      <c r="AT155" s="51"/>
      <c r="AU155" s="51"/>
      <c r="AV155" s="52"/>
      <c r="AW155" s="53" t="s">
        <v>25</v>
      </c>
      <c r="AX155" s="54" t="s">
        <v>26</v>
      </c>
      <c r="AY155" s="55"/>
      <c r="AZ155" s="54" t="s">
        <v>27</v>
      </c>
      <c r="BA155" s="55"/>
      <c r="BB155" s="56" t="s">
        <v>28</v>
      </c>
      <c r="BC155" s="57"/>
      <c r="BD155" s="58"/>
      <c r="BE155" s="59" t="s">
        <v>29</v>
      </c>
      <c r="BF155" s="60" t="s">
        <v>30</v>
      </c>
      <c r="BG155" s="61"/>
      <c r="BH155" s="62" t="s">
        <v>31</v>
      </c>
      <c r="BI155" s="62" t="s">
        <v>32</v>
      </c>
      <c r="BJ155" s="62" t="s">
        <v>33</v>
      </c>
      <c r="BK155" s="60" t="s">
        <v>34</v>
      </c>
      <c r="BL155" s="63"/>
      <c r="BM155" s="61"/>
      <c r="BN155" s="64" t="s">
        <v>35</v>
      </c>
      <c r="BO155" s="65"/>
      <c r="BP155" s="66" t="s">
        <v>36</v>
      </c>
      <c r="BQ155" s="67" t="s">
        <v>37</v>
      </c>
      <c r="BR155" s="68" t="s">
        <v>38</v>
      </c>
      <c r="BS155" s="67" t="s">
        <v>39</v>
      </c>
      <c r="BT155" s="67" t="s">
        <v>40</v>
      </c>
      <c r="BU155" s="68" t="s">
        <v>41</v>
      </c>
      <c r="BV155" s="68" t="s">
        <v>42</v>
      </c>
      <c r="BW155" s="68" t="s">
        <v>43</v>
      </c>
      <c r="BX155" s="69" t="s">
        <v>44</v>
      </c>
      <c r="BY155" s="68" t="s">
        <v>45</v>
      </c>
      <c r="BZ155" s="68" t="s">
        <v>46</v>
      </c>
      <c r="CA155" s="68" t="s">
        <v>47</v>
      </c>
      <c r="CB155" s="68" t="s">
        <v>48</v>
      </c>
      <c r="CC155" s="70" t="s">
        <v>49</v>
      </c>
      <c r="CD155" s="70" t="s">
        <v>50</v>
      </c>
      <c r="CE155" s="71" t="s">
        <v>51</v>
      </c>
      <c r="CF155" s="72" t="s">
        <v>52</v>
      </c>
      <c r="CG155" s="73" t="s">
        <v>53</v>
      </c>
      <c r="CH155" s="73"/>
      <c r="CI155" s="73"/>
      <c r="CJ155" s="73"/>
      <c r="CK155" s="73"/>
      <c r="CL155" s="73"/>
      <c r="CM155" s="73"/>
      <c r="CN155" s="73"/>
      <c r="CO155" s="73"/>
      <c r="CP155" s="74"/>
      <c r="CQ155" s="75" t="s">
        <v>54</v>
      </c>
      <c r="CR155" s="76" t="s">
        <v>55</v>
      </c>
      <c r="CS155" s="77"/>
      <c r="CT155" s="78" t="s">
        <v>56</v>
      </c>
      <c r="CU155" s="79" t="s">
        <v>57</v>
      </c>
      <c r="CV155" s="80"/>
    </row>
    <row r="156" spans="1:103" s="131" customFormat="1" ht="51.75" thickBot="1" x14ac:dyDescent="0.25">
      <c r="A156" s="82"/>
      <c r="B156" s="83"/>
      <c r="C156" s="84"/>
      <c r="D156" s="85"/>
      <c r="E156" s="86"/>
      <c r="F156" s="87"/>
      <c r="G156" s="88"/>
      <c r="H156" s="89"/>
      <c r="I156" s="83"/>
      <c r="J156" s="90"/>
      <c r="K156" s="91"/>
      <c r="L156" s="92"/>
      <c r="M156" s="93"/>
      <c r="N156" s="94"/>
      <c r="O156" s="94"/>
      <c r="P156" s="95"/>
      <c r="Q156" s="96"/>
      <c r="R156" s="97" t="s">
        <v>58</v>
      </c>
      <c r="S156" s="98" t="s">
        <v>59</v>
      </c>
      <c r="T156" s="98" t="s">
        <v>60</v>
      </c>
      <c r="U156" s="98" t="s">
        <v>61</v>
      </c>
      <c r="V156" s="98" t="s">
        <v>62</v>
      </c>
      <c r="W156" s="99" t="s">
        <v>63</v>
      </c>
      <c r="X156" s="99" t="s">
        <v>64</v>
      </c>
      <c r="Y156" s="99" t="s">
        <v>65</v>
      </c>
      <c r="Z156" s="99" t="s">
        <v>66</v>
      </c>
      <c r="AA156" s="100" t="s">
        <v>67</v>
      </c>
      <c r="AB156" s="100" t="s">
        <v>68</v>
      </c>
      <c r="AC156" s="101" t="s">
        <v>69</v>
      </c>
      <c r="AD156" s="101" t="s">
        <v>70</v>
      </c>
      <c r="AE156" s="101" t="s">
        <v>71</v>
      </c>
      <c r="AF156" s="101" t="s">
        <v>72</v>
      </c>
      <c r="AG156" s="102"/>
      <c r="AH156" s="103" t="s">
        <v>73</v>
      </c>
      <c r="AI156" s="103" t="s">
        <v>74</v>
      </c>
      <c r="AJ156" s="104" t="s">
        <v>75</v>
      </c>
      <c r="AK156" s="104" t="s">
        <v>76</v>
      </c>
      <c r="AL156" s="104" t="s">
        <v>77</v>
      </c>
      <c r="AM156" s="104" t="s">
        <v>72</v>
      </c>
      <c r="AN156" s="104" t="s">
        <v>78</v>
      </c>
      <c r="AO156" s="104" t="s">
        <v>79</v>
      </c>
      <c r="AP156" s="104" t="s">
        <v>80</v>
      </c>
      <c r="AQ156" s="105" t="s">
        <v>81</v>
      </c>
      <c r="AR156" s="105" t="s">
        <v>82</v>
      </c>
      <c r="AS156" s="105" t="s">
        <v>72</v>
      </c>
      <c r="AT156" s="105" t="s">
        <v>83</v>
      </c>
      <c r="AU156" s="106" t="s">
        <v>84</v>
      </c>
      <c r="AV156" s="107" t="s">
        <v>85</v>
      </c>
      <c r="AW156" s="108" t="s">
        <v>83</v>
      </c>
      <c r="AX156" s="109" t="s">
        <v>86</v>
      </c>
      <c r="AY156" s="109" t="s">
        <v>87</v>
      </c>
      <c r="AZ156" s="109" t="s">
        <v>88</v>
      </c>
      <c r="BA156" s="109" t="s">
        <v>72</v>
      </c>
      <c r="BB156" s="110" t="s">
        <v>89</v>
      </c>
      <c r="BC156" s="111" t="s">
        <v>90</v>
      </c>
      <c r="BD156" s="112" t="s">
        <v>91</v>
      </c>
      <c r="BE156" s="113"/>
      <c r="BF156" s="109" t="s">
        <v>92</v>
      </c>
      <c r="BG156" s="109" t="s">
        <v>93</v>
      </c>
      <c r="BH156" s="109" t="s">
        <v>94</v>
      </c>
      <c r="BI156" s="109" t="s">
        <v>95</v>
      </c>
      <c r="BJ156" s="109" t="s">
        <v>96</v>
      </c>
      <c r="BK156" s="114" t="s">
        <v>88</v>
      </c>
      <c r="BL156" s="103" t="s">
        <v>72</v>
      </c>
      <c r="BM156" s="103" t="s">
        <v>83</v>
      </c>
      <c r="BN156" s="115" t="s">
        <v>97</v>
      </c>
      <c r="BO156" s="115" t="s">
        <v>98</v>
      </c>
      <c r="BP156" s="116"/>
      <c r="BQ156" s="117"/>
      <c r="BR156" s="118"/>
      <c r="BS156" s="117"/>
      <c r="BT156" s="117"/>
      <c r="BU156" s="118"/>
      <c r="BV156" s="118"/>
      <c r="BW156" s="118"/>
      <c r="BX156" s="119"/>
      <c r="BY156" s="118"/>
      <c r="BZ156" s="118"/>
      <c r="CA156" s="118"/>
      <c r="CB156" s="118"/>
      <c r="CC156" s="120" t="s">
        <v>99</v>
      </c>
      <c r="CD156" s="120" t="s">
        <v>100</v>
      </c>
      <c r="CE156" s="121"/>
      <c r="CF156" s="122"/>
      <c r="CG156" s="123" t="s">
        <v>101</v>
      </c>
      <c r="CH156" s="123" t="s">
        <v>102</v>
      </c>
      <c r="CI156" s="123" t="s">
        <v>103</v>
      </c>
      <c r="CJ156" s="123" t="s">
        <v>104</v>
      </c>
      <c r="CK156" s="123" t="s">
        <v>105</v>
      </c>
      <c r="CL156" s="123" t="s">
        <v>106</v>
      </c>
      <c r="CM156" s="123" t="s">
        <v>107</v>
      </c>
      <c r="CN156" s="123" t="s">
        <v>108</v>
      </c>
      <c r="CO156" s="123" t="s">
        <v>109</v>
      </c>
      <c r="CP156" s="124" t="s">
        <v>110</v>
      </c>
      <c r="CQ156" s="125" t="s">
        <v>111</v>
      </c>
      <c r="CR156" s="125" t="s">
        <v>112</v>
      </c>
      <c r="CS156" s="125" t="s">
        <v>70</v>
      </c>
      <c r="CT156" s="126"/>
      <c r="CU156" s="127"/>
      <c r="CV156" s="128"/>
      <c r="CW156" s="129"/>
      <c r="CX156" s="129"/>
      <c r="CY156" s="130"/>
    </row>
    <row r="157" spans="1:103" s="135" customFormat="1" ht="12" x14ac:dyDescent="0.2">
      <c r="A157" s="132">
        <v>45888</v>
      </c>
      <c r="B157" s="133" t="s">
        <v>153</v>
      </c>
      <c r="C157" s="134"/>
      <c r="D157" s="135" t="s">
        <v>128</v>
      </c>
      <c r="E157" s="136" t="s">
        <v>177</v>
      </c>
      <c r="F157" s="137" t="s">
        <v>178</v>
      </c>
      <c r="G157" s="138" t="s">
        <v>179</v>
      </c>
      <c r="H157" s="138"/>
      <c r="I157" s="140" t="s">
        <v>180</v>
      </c>
      <c r="J157" s="141" t="s">
        <v>181</v>
      </c>
      <c r="K157" s="142">
        <v>1</v>
      </c>
      <c r="L157" s="143">
        <v>1125</v>
      </c>
      <c r="M157" s="144">
        <f t="shared" ref="M157:M159" si="45">L157*K157</f>
        <v>1125</v>
      </c>
      <c r="N157" s="145"/>
      <c r="O157" s="146" t="s">
        <v>134</v>
      </c>
      <c r="P157" s="147">
        <f t="shared" ref="P157:P159" si="46">M157/1.12*0.01</f>
        <v>10.044642857142858</v>
      </c>
      <c r="Q157" s="148">
        <f t="shared" ref="Q157:Q159" si="47">M157/1.12*0.12</f>
        <v>120.53571428571428</v>
      </c>
      <c r="R157" s="147">
        <f>M157+P157-Q157</f>
        <v>1014.5089285714287</v>
      </c>
      <c r="T157" s="149"/>
      <c r="U157" s="149"/>
      <c r="V157" s="149"/>
      <c r="W157" s="147"/>
      <c r="X157" s="150"/>
      <c r="Y157" s="149"/>
      <c r="Z157" s="149"/>
      <c r="AA157" s="149"/>
      <c r="AB157" s="149"/>
      <c r="AC157" s="149"/>
      <c r="AD157" s="149"/>
      <c r="AF157" s="149"/>
      <c r="AH157" s="147"/>
      <c r="AI157" s="149"/>
      <c r="AJ157" s="149"/>
      <c r="AK157" s="149"/>
      <c r="AL157" s="149"/>
      <c r="AM157" s="147"/>
      <c r="AN157" s="149"/>
      <c r="AO157" s="149"/>
      <c r="AP157" s="149"/>
      <c r="AQ157" s="149"/>
      <c r="AR157" s="149"/>
      <c r="AS157" s="151"/>
      <c r="AU157" s="149"/>
      <c r="AW157" s="152"/>
      <c r="AX157" s="149"/>
      <c r="AZ157" s="149"/>
      <c r="BC157" s="149"/>
      <c r="BD157" s="149"/>
      <c r="BE157" s="149"/>
      <c r="BF157" s="149"/>
      <c r="BG157" s="149"/>
      <c r="BH157" s="149"/>
      <c r="BI157" s="149"/>
      <c r="BJ157" s="149"/>
      <c r="BK157" s="143"/>
      <c r="BN157" s="149"/>
      <c r="BO157" s="147"/>
      <c r="BP157" s="149"/>
      <c r="BQ157" s="147"/>
      <c r="BR157" s="149"/>
      <c r="BS157" s="143"/>
      <c r="BU157" s="153"/>
      <c r="BV157" s="153"/>
      <c r="BW157" s="154"/>
      <c r="CA157" s="154"/>
      <c r="CB157" s="154"/>
      <c r="CC157" s="154"/>
      <c r="CD157" s="147"/>
      <c r="CE157" s="147"/>
      <c r="CF157" s="147"/>
      <c r="CG157" s="147"/>
      <c r="CH157" s="147"/>
      <c r="CI157" s="147"/>
      <c r="CJ157" s="147"/>
      <c r="CK157" s="147"/>
      <c r="CL157" s="147"/>
      <c r="CM157" s="147"/>
      <c r="CN157" s="147"/>
      <c r="CO157" s="147"/>
      <c r="CP157" s="147"/>
      <c r="CQ157" s="147"/>
      <c r="CR157" s="147"/>
      <c r="CS157" s="147"/>
      <c r="CT157" s="147"/>
      <c r="CU157" s="147"/>
      <c r="CV157" s="155"/>
      <c r="CW157" s="156"/>
    </row>
    <row r="158" spans="1:103" s="135" customFormat="1" ht="12" x14ac:dyDescent="0.2">
      <c r="A158" s="132"/>
      <c r="B158" s="133"/>
      <c r="C158" s="134"/>
      <c r="E158" s="136"/>
      <c r="F158" s="137"/>
      <c r="G158" s="138"/>
      <c r="H158" s="138"/>
      <c r="I158" s="140"/>
      <c r="J158" s="141" t="s">
        <v>182</v>
      </c>
      <c r="K158" s="142">
        <v>1</v>
      </c>
      <c r="L158" s="143">
        <v>1125</v>
      </c>
      <c r="M158" s="144">
        <f t="shared" si="45"/>
        <v>1125</v>
      </c>
      <c r="N158" s="145"/>
      <c r="O158" s="146" t="s">
        <v>134</v>
      </c>
      <c r="P158" s="147">
        <f t="shared" si="46"/>
        <v>10.044642857142858</v>
      </c>
      <c r="Q158" s="148">
        <f t="shared" si="47"/>
        <v>120.53571428571428</v>
      </c>
      <c r="R158" s="147">
        <f t="shared" ref="R158:R159" si="48">M158+P158-Q158</f>
        <v>1014.5089285714287</v>
      </c>
      <c r="T158" s="149"/>
      <c r="U158" s="149"/>
      <c r="V158" s="149"/>
      <c r="W158" s="147"/>
      <c r="X158" s="150"/>
      <c r="Y158" s="149"/>
      <c r="Z158" s="149"/>
      <c r="AA158" s="149"/>
      <c r="AB158" s="149"/>
      <c r="AC158" s="149"/>
      <c r="AD158" s="149"/>
      <c r="AF158" s="149"/>
      <c r="AH158" s="147"/>
      <c r="AI158" s="149"/>
      <c r="AJ158" s="149"/>
      <c r="AK158" s="149"/>
      <c r="AL158" s="149"/>
      <c r="AM158" s="147"/>
      <c r="AN158" s="149"/>
      <c r="AO158" s="149"/>
      <c r="AP158" s="149"/>
      <c r="AQ158" s="149"/>
      <c r="AR158" s="149"/>
      <c r="AS158" s="151"/>
      <c r="AU158" s="149"/>
      <c r="AW158" s="152"/>
      <c r="AX158" s="149"/>
      <c r="AZ158" s="149"/>
      <c r="BC158" s="149"/>
      <c r="BD158" s="149"/>
      <c r="BE158" s="149"/>
      <c r="BF158" s="149"/>
      <c r="BG158" s="149"/>
      <c r="BH158" s="149"/>
      <c r="BI158" s="149"/>
      <c r="BJ158" s="149"/>
      <c r="BK158" s="143"/>
      <c r="BN158" s="149"/>
      <c r="BO158" s="147"/>
      <c r="BP158" s="149"/>
      <c r="BQ158" s="147"/>
      <c r="BR158" s="149"/>
      <c r="BS158" s="143"/>
      <c r="BU158" s="153"/>
      <c r="BV158" s="153"/>
      <c r="BW158" s="154"/>
      <c r="CA158" s="154"/>
      <c r="CB158" s="154"/>
      <c r="CC158" s="154"/>
      <c r="CD158" s="147"/>
      <c r="CE158" s="147"/>
      <c r="CF158" s="147"/>
      <c r="CG158" s="147"/>
      <c r="CH158" s="147"/>
      <c r="CI158" s="147"/>
      <c r="CJ158" s="147"/>
      <c r="CK158" s="147"/>
      <c r="CL158" s="147"/>
      <c r="CM158" s="147"/>
      <c r="CN158" s="147"/>
      <c r="CO158" s="147"/>
      <c r="CP158" s="147"/>
      <c r="CQ158" s="147"/>
      <c r="CR158" s="147"/>
      <c r="CS158" s="147"/>
      <c r="CT158" s="147"/>
      <c r="CU158" s="147"/>
      <c r="CV158" s="155"/>
      <c r="CW158" s="156"/>
    </row>
    <row r="159" spans="1:103" s="135" customFormat="1" ht="12" x14ac:dyDescent="0.2">
      <c r="A159" s="132"/>
      <c r="B159" s="133"/>
      <c r="C159" s="134"/>
      <c r="E159" s="136"/>
      <c r="F159" s="137"/>
      <c r="G159" s="138"/>
      <c r="H159" s="138"/>
      <c r="I159" s="140"/>
      <c r="J159" s="141" t="s">
        <v>183</v>
      </c>
      <c r="K159" s="142">
        <v>1</v>
      </c>
      <c r="L159" s="143">
        <v>215</v>
      </c>
      <c r="M159" s="144">
        <f t="shared" si="45"/>
        <v>215</v>
      </c>
      <c r="N159" s="145"/>
      <c r="O159" s="146" t="s">
        <v>134</v>
      </c>
      <c r="P159" s="147">
        <f t="shared" si="46"/>
        <v>1.919642857142857</v>
      </c>
      <c r="Q159" s="148">
        <f t="shared" si="47"/>
        <v>23.035714285714281</v>
      </c>
      <c r="R159" s="147">
        <f t="shared" si="48"/>
        <v>193.88392857142858</v>
      </c>
      <c r="T159" s="149"/>
      <c r="U159" s="149"/>
      <c r="V159" s="149"/>
      <c r="W159" s="147"/>
      <c r="X159" s="150"/>
      <c r="Y159" s="149"/>
      <c r="Z159" s="149"/>
      <c r="AA159" s="149"/>
      <c r="AB159" s="149"/>
      <c r="AC159" s="149"/>
      <c r="AD159" s="149"/>
      <c r="AF159" s="149"/>
      <c r="AH159" s="147"/>
      <c r="AI159" s="149"/>
      <c r="AJ159" s="149"/>
      <c r="AK159" s="149"/>
      <c r="AL159" s="149"/>
      <c r="AM159" s="147"/>
      <c r="AN159" s="149"/>
      <c r="AO159" s="149"/>
      <c r="AP159" s="149"/>
      <c r="AQ159" s="149"/>
      <c r="AR159" s="149"/>
      <c r="AS159" s="151"/>
      <c r="AU159" s="149"/>
      <c r="AW159" s="152"/>
      <c r="AX159" s="149"/>
      <c r="AZ159" s="149"/>
      <c r="BC159" s="149"/>
      <c r="BD159" s="149"/>
      <c r="BE159" s="149"/>
      <c r="BF159" s="149"/>
      <c r="BG159" s="149"/>
      <c r="BH159" s="149"/>
      <c r="BI159" s="149"/>
      <c r="BJ159" s="149"/>
      <c r="BK159" s="143"/>
      <c r="BN159" s="149"/>
      <c r="BO159" s="147"/>
      <c r="BP159" s="149"/>
      <c r="BQ159" s="147"/>
      <c r="BR159" s="149"/>
      <c r="BS159" s="143"/>
      <c r="BU159" s="153"/>
      <c r="BV159" s="153"/>
      <c r="BW159" s="154"/>
      <c r="CA159" s="154"/>
      <c r="CB159" s="154"/>
      <c r="CC159" s="154"/>
      <c r="CD159" s="147"/>
      <c r="CE159" s="147"/>
      <c r="CF159" s="147"/>
      <c r="CG159" s="147"/>
      <c r="CH159" s="147"/>
      <c r="CI159" s="147"/>
      <c r="CJ159" s="147"/>
      <c r="CK159" s="147"/>
      <c r="CL159" s="147"/>
      <c r="CM159" s="147"/>
      <c r="CN159" s="147"/>
      <c r="CO159" s="147"/>
      <c r="CP159" s="147"/>
      <c r="CQ159" s="147"/>
      <c r="CR159" s="147"/>
      <c r="CS159" s="147"/>
      <c r="CT159" s="147"/>
      <c r="CU159" s="147"/>
      <c r="CV159" s="155"/>
      <c r="CW159" s="156"/>
    </row>
    <row r="160" spans="1:103" s="160" customFormat="1" ht="11.25" x14ac:dyDescent="0.2">
      <c r="A160" s="157"/>
      <c r="B160" s="158"/>
      <c r="C160" s="159"/>
      <c r="E160" s="161"/>
      <c r="F160" s="162"/>
      <c r="G160" s="163"/>
      <c r="H160" s="164"/>
      <c r="I160" s="164"/>
      <c r="J160" s="165"/>
      <c r="K160" s="166"/>
      <c r="L160" s="167"/>
      <c r="M160" s="168">
        <f>SUM(M157:M159)</f>
        <v>2465</v>
      </c>
      <c r="N160" s="168">
        <f>M160</f>
        <v>2465</v>
      </c>
      <c r="O160" s="169" t="s">
        <v>118</v>
      </c>
      <c r="P160" s="168">
        <f>SUM(P157:P159)</f>
        <v>22.008928571428573</v>
      </c>
      <c r="Q160" s="168">
        <f>SUM(Q157:Q159)</f>
        <v>264.10714285714283</v>
      </c>
      <c r="R160" s="168">
        <f>SUM(R157:R159)</f>
        <v>2222.9017857142858</v>
      </c>
      <c r="T160" s="168">
        <f t="shared" ref="T160:AD160" si="49">SUM(T157:T157)</f>
        <v>0</v>
      </c>
      <c r="U160" s="168">
        <f t="shared" si="49"/>
        <v>0</v>
      </c>
      <c r="V160" s="168">
        <f t="shared" si="49"/>
        <v>0</v>
      </c>
      <c r="W160" s="168">
        <f t="shared" si="49"/>
        <v>0</v>
      </c>
      <c r="X160" s="168">
        <f t="shared" si="49"/>
        <v>0</v>
      </c>
      <c r="Y160" s="168">
        <f t="shared" si="49"/>
        <v>0</v>
      </c>
      <c r="Z160" s="168">
        <f t="shared" si="49"/>
        <v>0</v>
      </c>
      <c r="AA160" s="168">
        <f t="shared" si="49"/>
        <v>0</v>
      </c>
      <c r="AB160" s="168">
        <f t="shared" si="49"/>
        <v>0</v>
      </c>
      <c r="AC160" s="168">
        <f t="shared" si="49"/>
        <v>0</v>
      </c>
      <c r="AD160" s="168">
        <f t="shared" si="49"/>
        <v>0</v>
      </c>
      <c r="AF160" s="168">
        <f>SUM(AF157:AF157)</f>
        <v>0</v>
      </c>
      <c r="AH160" s="168">
        <f t="shared" ref="AH160:AZ160" si="50">SUM(AH157:AH157)</f>
        <v>0</v>
      </c>
      <c r="AI160" s="168">
        <f t="shared" si="50"/>
        <v>0</v>
      </c>
      <c r="AJ160" s="168">
        <f t="shared" si="50"/>
        <v>0</v>
      </c>
      <c r="AK160" s="168">
        <f t="shared" si="50"/>
        <v>0</v>
      </c>
      <c r="AL160" s="168">
        <f t="shared" si="50"/>
        <v>0</v>
      </c>
      <c r="AM160" s="168">
        <f t="shared" si="50"/>
        <v>0</v>
      </c>
      <c r="AN160" s="168">
        <f t="shared" si="50"/>
        <v>0</v>
      </c>
      <c r="AO160" s="168">
        <f t="shared" si="50"/>
        <v>0</v>
      </c>
      <c r="AP160" s="168">
        <f t="shared" si="50"/>
        <v>0</v>
      </c>
      <c r="AQ160" s="168">
        <f t="shared" si="50"/>
        <v>0</v>
      </c>
      <c r="AR160" s="168">
        <f t="shared" si="50"/>
        <v>0</v>
      </c>
      <c r="AS160" s="168">
        <f t="shared" si="50"/>
        <v>0</v>
      </c>
      <c r="AT160" s="168">
        <f t="shared" si="50"/>
        <v>0</v>
      </c>
      <c r="AU160" s="168">
        <f t="shared" si="50"/>
        <v>0</v>
      </c>
      <c r="AV160" s="168">
        <f t="shared" si="50"/>
        <v>0</v>
      </c>
      <c r="AW160" s="168">
        <f t="shared" si="50"/>
        <v>0</v>
      </c>
      <c r="AX160" s="168">
        <f t="shared" si="50"/>
        <v>0</v>
      </c>
      <c r="AY160" s="168">
        <f t="shared" si="50"/>
        <v>0</v>
      </c>
      <c r="AZ160" s="168">
        <f t="shared" si="50"/>
        <v>0</v>
      </c>
      <c r="BB160" s="168">
        <f t="shared" ref="BB160:CV160" si="51">SUM(BB157:BB157)</f>
        <v>0</v>
      </c>
      <c r="BC160" s="168">
        <f t="shared" si="51"/>
        <v>0</v>
      </c>
      <c r="BD160" s="168">
        <f t="shared" si="51"/>
        <v>0</v>
      </c>
      <c r="BE160" s="168">
        <f t="shared" si="51"/>
        <v>0</v>
      </c>
      <c r="BF160" s="168">
        <f t="shared" si="51"/>
        <v>0</v>
      </c>
      <c r="BG160" s="168">
        <f t="shared" si="51"/>
        <v>0</v>
      </c>
      <c r="BH160" s="168">
        <f t="shared" si="51"/>
        <v>0</v>
      </c>
      <c r="BI160" s="168">
        <f t="shared" si="51"/>
        <v>0</v>
      </c>
      <c r="BJ160" s="168">
        <f t="shared" si="51"/>
        <v>0</v>
      </c>
      <c r="BK160" s="168">
        <f t="shared" si="51"/>
        <v>0</v>
      </c>
      <c r="BL160" s="168">
        <f t="shared" si="51"/>
        <v>0</v>
      </c>
      <c r="BM160" s="168">
        <f t="shared" si="51"/>
        <v>0</v>
      </c>
      <c r="BN160" s="168">
        <f t="shared" si="51"/>
        <v>0</v>
      </c>
      <c r="BO160" s="168">
        <f t="shared" si="51"/>
        <v>0</v>
      </c>
      <c r="BP160" s="168">
        <f t="shared" si="51"/>
        <v>0</v>
      </c>
      <c r="BQ160" s="168">
        <f t="shared" si="51"/>
        <v>0</v>
      </c>
      <c r="BR160" s="168">
        <f t="shared" si="51"/>
        <v>0</v>
      </c>
      <c r="BS160" s="168">
        <f t="shared" si="51"/>
        <v>0</v>
      </c>
      <c r="BT160" s="168">
        <f t="shared" si="51"/>
        <v>0</v>
      </c>
      <c r="BU160" s="168">
        <f t="shared" si="51"/>
        <v>0</v>
      </c>
      <c r="BV160" s="168">
        <f t="shared" si="51"/>
        <v>0</v>
      </c>
      <c r="BW160" s="168">
        <f t="shared" si="51"/>
        <v>0</v>
      </c>
      <c r="BX160" s="168">
        <f t="shared" si="51"/>
        <v>0</v>
      </c>
      <c r="BY160" s="168">
        <f t="shared" si="51"/>
        <v>0</v>
      </c>
      <c r="BZ160" s="168">
        <f t="shared" si="51"/>
        <v>0</v>
      </c>
      <c r="CA160" s="168">
        <f t="shared" si="51"/>
        <v>0</v>
      </c>
      <c r="CB160" s="168">
        <f t="shared" si="51"/>
        <v>0</v>
      </c>
      <c r="CC160" s="168">
        <f t="shared" si="51"/>
        <v>0</v>
      </c>
      <c r="CD160" s="168">
        <f t="shared" si="51"/>
        <v>0</v>
      </c>
      <c r="CE160" s="168">
        <f t="shared" si="51"/>
        <v>0</v>
      </c>
      <c r="CF160" s="168">
        <f t="shared" si="51"/>
        <v>0</v>
      </c>
      <c r="CG160" s="168">
        <f t="shared" si="51"/>
        <v>0</v>
      </c>
      <c r="CH160" s="168">
        <f t="shared" si="51"/>
        <v>0</v>
      </c>
      <c r="CI160" s="168">
        <f t="shared" si="51"/>
        <v>0</v>
      </c>
      <c r="CJ160" s="168">
        <f t="shared" si="51"/>
        <v>0</v>
      </c>
      <c r="CK160" s="168">
        <f t="shared" si="51"/>
        <v>0</v>
      </c>
      <c r="CL160" s="168">
        <f t="shared" si="51"/>
        <v>0</v>
      </c>
      <c r="CM160" s="168">
        <f t="shared" si="51"/>
        <v>0</v>
      </c>
      <c r="CN160" s="168">
        <f t="shared" si="51"/>
        <v>0</v>
      </c>
      <c r="CO160" s="168">
        <f t="shared" si="51"/>
        <v>0</v>
      </c>
      <c r="CP160" s="168">
        <f t="shared" si="51"/>
        <v>0</v>
      </c>
      <c r="CQ160" s="168">
        <f t="shared" si="51"/>
        <v>0</v>
      </c>
      <c r="CR160" s="168">
        <f t="shared" si="51"/>
        <v>0</v>
      </c>
      <c r="CS160" s="168">
        <f t="shared" si="51"/>
        <v>0</v>
      </c>
      <c r="CT160" s="168">
        <f t="shared" si="51"/>
        <v>0</v>
      </c>
      <c r="CU160" s="168">
        <f t="shared" si="51"/>
        <v>0</v>
      </c>
      <c r="CV160" s="168">
        <f t="shared" si="51"/>
        <v>0</v>
      </c>
      <c r="CW160" s="170"/>
    </row>
    <row r="162" spans="1:103" x14ac:dyDescent="0.25">
      <c r="A162" s="171" t="str">
        <f>E157</f>
        <v>MADILOU'S MARKETING</v>
      </c>
      <c r="B162" s="172"/>
      <c r="C162" s="173"/>
      <c r="D162" s="174"/>
      <c r="E162" s="174"/>
      <c r="F162" s="175"/>
      <c r="G162" s="176"/>
      <c r="H162" s="177"/>
      <c r="I162" s="178"/>
      <c r="J162" s="179"/>
      <c r="K162" s="180"/>
      <c r="L162" s="181"/>
      <c r="M162" s="182"/>
      <c r="N162" s="183"/>
      <c r="O162" s="184"/>
      <c r="P162" s="185"/>
    </row>
    <row r="163" spans="1:103" x14ac:dyDescent="0.25">
      <c r="A163" s="186"/>
      <c r="B163" s="187"/>
      <c r="C163" s="188"/>
      <c r="D163" s="189" t="s">
        <v>119</v>
      </c>
      <c r="E163" s="189" t="s">
        <v>120</v>
      </c>
      <c r="F163" s="190" t="s">
        <v>121</v>
      </c>
      <c r="G163" s="191"/>
      <c r="H163" s="192"/>
      <c r="I163" s="193"/>
      <c r="J163" s="194"/>
      <c r="K163" s="195"/>
      <c r="L163" s="196"/>
      <c r="M163" s="197"/>
      <c r="N163" s="198"/>
      <c r="O163" s="199"/>
      <c r="P163" s="200"/>
    </row>
    <row r="164" spans="1:103" ht="13.5" customHeight="1" x14ac:dyDescent="0.25">
      <c r="A164" s="201" t="s">
        <v>122</v>
      </c>
      <c r="B164" s="202"/>
      <c r="C164" s="203"/>
      <c r="D164" s="204">
        <f>R160</f>
        <v>2222.9017857142858</v>
      </c>
      <c r="E164" s="205"/>
      <c r="F164" s="206" t="str">
        <f>"In payment for 1 kilogram of All Purpose Flour, 1 kilogram of Cake Flour, 1 kilogram of Baking Powder using housefund received on " &amp; TEXT(A157, "mmmm dd, yyyy") &amp; " with SI#141643 RR# 5247 "&amp;" CPO#" &amp;B157</f>
        <v>In payment for 1 kilogram of All Purpose Flour, 1 kilogram of Cake Flour, 1 kilogram of Baking Powder using housefund received on August 19, 2025 with SI#141643 RR# 5247  CPO#18999</v>
      </c>
      <c r="G164" s="207"/>
      <c r="H164" s="208"/>
      <c r="I164" s="208"/>
      <c r="J164" s="207"/>
      <c r="K164" s="195"/>
      <c r="L164" s="196"/>
      <c r="M164" s="209"/>
      <c r="N164" s="210"/>
      <c r="O164" s="211"/>
      <c r="P164" s="212"/>
    </row>
    <row r="165" spans="1:103" x14ac:dyDescent="0.25">
      <c r="A165" s="201" t="s">
        <v>123</v>
      </c>
      <c r="B165" s="202"/>
      <c r="C165" s="203"/>
      <c r="D165" s="204">
        <f>Q160</f>
        <v>264.10714285714283</v>
      </c>
      <c r="E165" s="205"/>
      <c r="F165" s="194" t="str">
        <f>"Recording input VAT for expenses and purchases made using house fund for " &amp; TEXT(A157, "mmmm dd, yyyy")</f>
        <v>Recording input VAT for expenses and purchases made using house fund for August 19, 2025</v>
      </c>
      <c r="G165" s="213"/>
      <c r="H165" s="214"/>
      <c r="I165" s="215"/>
      <c r="J165" s="213"/>
      <c r="K165" s="195"/>
      <c r="L165" s="196"/>
      <c r="M165" s="197"/>
      <c r="N165" s="198"/>
      <c r="O165" s="199"/>
      <c r="P165" s="200"/>
    </row>
    <row r="166" spans="1:103" x14ac:dyDescent="0.25">
      <c r="A166" s="216" t="s">
        <v>124</v>
      </c>
      <c r="B166" s="217"/>
      <c r="C166" s="218"/>
      <c r="D166" s="219"/>
      <c r="E166" s="205">
        <f>P160</f>
        <v>22.008928571428573</v>
      </c>
      <c r="F166" s="220" t="str">
        <f>"Recording the tax withheld for expenses and purchases using the house fund received on " &amp; TEXT(A157, "mmmm dd, yyyy")</f>
        <v>Recording the tax withheld for expenses and purchases using the house fund received on August 19, 2025</v>
      </c>
      <c r="G166" s="213"/>
      <c r="H166" s="214"/>
      <c r="I166" s="215"/>
      <c r="J166" s="213"/>
      <c r="K166" s="195"/>
      <c r="L166" s="196"/>
      <c r="M166" s="197"/>
      <c r="N166" s="198"/>
      <c r="O166" s="199"/>
      <c r="P166" s="200"/>
    </row>
    <row r="167" spans="1:103" x14ac:dyDescent="0.25">
      <c r="A167" s="201" t="s">
        <v>125</v>
      </c>
      <c r="B167" s="217"/>
      <c r="C167" s="218"/>
      <c r="D167" s="221"/>
      <c r="E167" s="222">
        <f>M160</f>
        <v>2465</v>
      </c>
      <c r="F167" s="220" t="str">
        <f>"Recording house fund expenses for replenishment on " &amp; TEXT(A157, "mmmm dd, yyyy")</f>
        <v>Recording house fund expenses for replenishment on August 19, 2025</v>
      </c>
      <c r="G167" s="213"/>
      <c r="H167" s="214"/>
      <c r="I167" s="215"/>
      <c r="J167" s="213"/>
      <c r="K167" s="195"/>
      <c r="L167" s="196"/>
      <c r="M167" s="197"/>
      <c r="N167" s="198"/>
      <c r="O167" s="199"/>
      <c r="P167" s="200"/>
    </row>
    <row r="168" spans="1:103" x14ac:dyDescent="0.25">
      <c r="A168" s="216"/>
      <c r="B168" s="217"/>
      <c r="C168" s="218"/>
      <c r="D168" s="219">
        <f>SUM(D164:D165)</f>
        <v>2487.0089285714284</v>
      </c>
      <c r="E168" s="219">
        <f>SUM(E164:E167)</f>
        <v>2487.0089285714284</v>
      </c>
      <c r="F168" s="223"/>
      <c r="G168" s="223"/>
      <c r="H168" s="224"/>
      <c r="I168" s="225"/>
      <c r="J168" s="223"/>
      <c r="K168" s="195"/>
      <c r="L168" s="196"/>
      <c r="M168" s="197"/>
      <c r="N168" s="198"/>
      <c r="O168" s="199"/>
      <c r="P168" s="200"/>
    </row>
    <row r="169" spans="1:103" x14ac:dyDescent="0.25">
      <c r="A169" s="226" t="s">
        <v>126</v>
      </c>
      <c r="B169" s="227" t="str">
        <f>"To record house fund expenses on " &amp; TEXT(A157, "mmmm dd, yyyy") &amp; " with PCV#" &amp; C157</f>
        <v>To record house fund expenses on August 19, 2025 with PCV#</v>
      </c>
      <c r="C169" s="228"/>
      <c r="D169" s="229"/>
      <c r="E169" s="229"/>
      <c r="F169" s="229"/>
      <c r="G169" s="223"/>
      <c r="H169" s="224"/>
      <c r="I169" s="225"/>
      <c r="J169" s="223"/>
      <c r="K169" s="195"/>
      <c r="L169" s="196"/>
      <c r="M169" s="197"/>
      <c r="N169" s="198"/>
      <c r="O169" s="199"/>
      <c r="P169" s="200"/>
    </row>
    <row r="170" spans="1:103" s="6" customFormat="1" ht="12.75" x14ac:dyDescent="0.25">
      <c r="A170" s="1" t="s">
        <v>0</v>
      </c>
      <c r="B170" s="2"/>
      <c r="C170" s="3"/>
      <c r="D170" s="4"/>
      <c r="E170" s="5"/>
      <c r="G170" s="7"/>
      <c r="H170" s="8" t="s">
        <v>1</v>
      </c>
      <c r="I170" s="9"/>
      <c r="J170" s="10"/>
      <c r="K170" s="11"/>
      <c r="L170" s="12"/>
      <c r="M170" s="13"/>
      <c r="N170" s="14"/>
      <c r="O170" s="15"/>
      <c r="P170" s="16"/>
      <c r="Q170" s="16"/>
      <c r="R170" s="17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R170" s="16"/>
      <c r="BS170" s="16"/>
      <c r="BT170" s="16"/>
      <c r="BU170" s="16"/>
      <c r="BV170" s="16"/>
      <c r="BY170" s="18"/>
      <c r="CC170" s="18"/>
      <c r="CD170" s="18"/>
      <c r="CE170" s="18"/>
    </row>
    <row r="171" spans="1:103" s="6" customFormat="1" ht="13.5" thickBot="1" x14ac:dyDescent="0.3">
      <c r="A171" s="19"/>
      <c r="B171" s="20"/>
      <c r="C171" s="21"/>
      <c r="D171" s="22"/>
      <c r="E171" s="23"/>
      <c r="G171" s="7"/>
      <c r="H171" s="24"/>
      <c r="I171" s="9" t="s">
        <v>2</v>
      </c>
      <c r="J171" s="10"/>
      <c r="K171" s="11"/>
      <c r="L171" s="12"/>
      <c r="M171" s="13"/>
      <c r="N171" s="14"/>
      <c r="O171" s="15"/>
      <c r="P171" s="16"/>
      <c r="Q171" s="16"/>
      <c r="R171" s="18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R171" s="16"/>
      <c r="BS171" s="16"/>
      <c r="BT171" s="16"/>
      <c r="BU171" s="16"/>
      <c r="BV171" s="16"/>
      <c r="BY171" s="18"/>
      <c r="CC171" s="18"/>
      <c r="CD171" s="18"/>
      <c r="CE171" s="18"/>
    </row>
    <row r="172" spans="1:103" s="81" customFormat="1" ht="22.5" customHeight="1" x14ac:dyDescent="0.2">
      <c r="A172" s="25" t="s">
        <v>3</v>
      </c>
      <c r="B172" s="26" t="s">
        <v>4</v>
      </c>
      <c r="C172" s="27" t="s">
        <v>5</v>
      </c>
      <c r="D172" s="28" t="s">
        <v>6</v>
      </c>
      <c r="E172" s="29" t="s">
        <v>7</v>
      </c>
      <c r="F172" s="30" t="s">
        <v>8</v>
      </c>
      <c r="G172" s="31" t="s">
        <v>9</v>
      </c>
      <c r="H172" s="32" t="s">
        <v>10</v>
      </c>
      <c r="I172" s="26" t="s">
        <v>11</v>
      </c>
      <c r="J172" s="33" t="s">
        <v>12</v>
      </c>
      <c r="K172" s="34" t="s">
        <v>13</v>
      </c>
      <c r="L172" s="35" t="s">
        <v>14</v>
      </c>
      <c r="M172" s="36" t="s">
        <v>15</v>
      </c>
      <c r="N172" s="37" t="s">
        <v>16</v>
      </c>
      <c r="O172" s="37" t="s">
        <v>17</v>
      </c>
      <c r="P172" s="38" t="s">
        <v>18</v>
      </c>
      <c r="Q172" s="39" t="s">
        <v>19</v>
      </c>
      <c r="R172" s="40" t="s">
        <v>20</v>
      </c>
      <c r="S172" s="41"/>
      <c r="T172" s="41"/>
      <c r="U172" s="41"/>
      <c r="V172" s="41"/>
      <c r="W172" s="41"/>
      <c r="X172" s="41"/>
      <c r="Y172" s="41"/>
      <c r="Z172" s="42"/>
      <c r="AA172" s="43" t="s">
        <v>21</v>
      </c>
      <c r="AB172" s="44"/>
      <c r="AC172" s="44"/>
      <c r="AD172" s="44"/>
      <c r="AE172" s="44"/>
      <c r="AF172" s="45"/>
      <c r="AG172" s="46" t="s">
        <v>22</v>
      </c>
      <c r="AH172" s="47" t="s">
        <v>23</v>
      </c>
      <c r="AI172" s="48"/>
      <c r="AJ172" s="48"/>
      <c r="AK172" s="48"/>
      <c r="AL172" s="48"/>
      <c r="AM172" s="48"/>
      <c r="AN172" s="48"/>
      <c r="AO172" s="48"/>
      <c r="AP172" s="48"/>
      <c r="AQ172" s="49"/>
      <c r="AR172" s="50" t="s">
        <v>24</v>
      </c>
      <c r="AS172" s="51"/>
      <c r="AT172" s="51"/>
      <c r="AU172" s="51"/>
      <c r="AV172" s="52"/>
      <c r="AW172" s="53" t="s">
        <v>25</v>
      </c>
      <c r="AX172" s="54" t="s">
        <v>26</v>
      </c>
      <c r="AY172" s="55"/>
      <c r="AZ172" s="54" t="s">
        <v>27</v>
      </c>
      <c r="BA172" s="55"/>
      <c r="BB172" s="56" t="s">
        <v>28</v>
      </c>
      <c r="BC172" s="57"/>
      <c r="BD172" s="58"/>
      <c r="BE172" s="59" t="s">
        <v>29</v>
      </c>
      <c r="BF172" s="60" t="s">
        <v>30</v>
      </c>
      <c r="BG172" s="61"/>
      <c r="BH172" s="62" t="s">
        <v>31</v>
      </c>
      <c r="BI172" s="62" t="s">
        <v>32</v>
      </c>
      <c r="BJ172" s="62" t="s">
        <v>33</v>
      </c>
      <c r="BK172" s="60" t="s">
        <v>34</v>
      </c>
      <c r="BL172" s="63"/>
      <c r="BM172" s="61"/>
      <c r="BN172" s="64" t="s">
        <v>35</v>
      </c>
      <c r="BO172" s="65"/>
      <c r="BP172" s="66" t="s">
        <v>36</v>
      </c>
      <c r="BQ172" s="67" t="s">
        <v>37</v>
      </c>
      <c r="BR172" s="68" t="s">
        <v>38</v>
      </c>
      <c r="BS172" s="67" t="s">
        <v>39</v>
      </c>
      <c r="BT172" s="67" t="s">
        <v>40</v>
      </c>
      <c r="BU172" s="68" t="s">
        <v>41</v>
      </c>
      <c r="BV172" s="68" t="s">
        <v>42</v>
      </c>
      <c r="BW172" s="68" t="s">
        <v>43</v>
      </c>
      <c r="BX172" s="69" t="s">
        <v>44</v>
      </c>
      <c r="BY172" s="68" t="s">
        <v>45</v>
      </c>
      <c r="BZ172" s="68" t="s">
        <v>46</v>
      </c>
      <c r="CA172" s="68" t="s">
        <v>47</v>
      </c>
      <c r="CB172" s="68" t="s">
        <v>48</v>
      </c>
      <c r="CC172" s="70" t="s">
        <v>49</v>
      </c>
      <c r="CD172" s="70" t="s">
        <v>50</v>
      </c>
      <c r="CE172" s="71" t="s">
        <v>51</v>
      </c>
      <c r="CF172" s="72" t="s">
        <v>52</v>
      </c>
      <c r="CG172" s="73" t="s">
        <v>53</v>
      </c>
      <c r="CH172" s="73"/>
      <c r="CI172" s="73"/>
      <c r="CJ172" s="73"/>
      <c r="CK172" s="73"/>
      <c r="CL172" s="73"/>
      <c r="CM172" s="73"/>
      <c r="CN172" s="73"/>
      <c r="CO172" s="73"/>
      <c r="CP172" s="74"/>
      <c r="CQ172" s="75" t="s">
        <v>54</v>
      </c>
      <c r="CR172" s="76" t="s">
        <v>55</v>
      </c>
      <c r="CS172" s="77"/>
      <c r="CT172" s="78" t="s">
        <v>56</v>
      </c>
      <c r="CU172" s="79" t="s">
        <v>57</v>
      </c>
      <c r="CV172" s="80"/>
    </row>
    <row r="173" spans="1:103" s="131" customFormat="1" ht="51.75" thickBot="1" x14ac:dyDescent="0.25">
      <c r="A173" s="82"/>
      <c r="B173" s="83"/>
      <c r="C173" s="84"/>
      <c r="D173" s="85"/>
      <c r="E173" s="86"/>
      <c r="F173" s="87"/>
      <c r="G173" s="88"/>
      <c r="H173" s="89"/>
      <c r="I173" s="83"/>
      <c r="J173" s="90"/>
      <c r="K173" s="91"/>
      <c r="L173" s="92"/>
      <c r="M173" s="93"/>
      <c r="N173" s="94"/>
      <c r="O173" s="94"/>
      <c r="P173" s="95"/>
      <c r="Q173" s="96"/>
      <c r="R173" s="97" t="s">
        <v>58</v>
      </c>
      <c r="S173" s="98" t="s">
        <v>59</v>
      </c>
      <c r="T173" s="98" t="s">
        <v>60</v>
      </c>
      <c r="U173" s="98" t="s">
        <v>61</v>
      </c>
      <c r="V173" s="98" t="s">
        <v>62</v>
      </c>
      <c r="W173" s="99" t="s">
        <v>63</v>
      </c>
      <c r="X173" s="99" t="s">
        <v>64</v>
      </c>
      <c r="Y173" s="99" t="s">
        <v>65</v>
      </c>
      <c r="Z173" s="99" t="s">
        <v>66</v>
      </c>
      <c r="AA173" s="100" t="s">
        <v>67</v>
      </c>
      <c r="AB173" s="100" t="s">
        <v>68</v>
      </c>
      <c r="AC173" s="101" t="s">
        <v>69</v>
      </c>
      <c r="AD173" s="101" t="s">
        <v>70</v>
      </c>
      <c r="AE173" s="101" t="s">
        <v>71</v>
      </c>
      <c r="AF173" s="101" t="s">
        <v>72</v>
      </c>
      <c r="AG173" s="102"/>
      <c r="AH173" s="103" t="s">
        <v>73</v>
      </c>
      <c r="AI173" s="103" t="s">
        <v>74</v>
      </c>
      <c r="AJ173" s="104" t="s">
        <v>75</v>
      </c>
      <c r="AK173" s="104" t="s">
        <v>76</v>
      </c>
      <c r="AL173" s="104" t="s">
        <v>77</v>
      </c>
      <c r="AM173" s="104" t="s">
        <v>72</v>
      </c>
      <c r="AN173" s="104" t="s">
        <v>78</v>
      </c>
      <c r="AO173" s="104" t="s">
        <v>79</v>
      </c>
      <c r="AP173" s="104" t="s">
        <v>80</v>
      </c>
      <c r="AQ173" s="105" t="s">
        <v>81</v>
      </c>
      <c r="AR173" s="105" t="s">
        <v>82</v>
      </c>
      <c r="AS173" s="105" t="s">
        <v>72</v>
      </c>
      <c r="AT173" s="105" t="s">
        <v>83</v>
      </c>
      <c r="AU173" s="106" t="s">
        <v>84</v>
      </c>
      <c r="AV173" s="107" t="s">
        <v>85</v>
      </c>
      <c r="AW173" s="108" t="s">
        <v>83</v>
      </c>
      <c r="AX173" s="109" t="s">
        <v>86</v>
      </c>
      <c r="AY173" s="109" t="s">
        <v>87</v>
      </c>
      <c r="AZ173" s="109" t="s">
        <v>88</v>
      </c>
      <c r="BA173" s="109" t="s">
        <v>72</v>
      </c>
      <c r="BB173" s="110" t="s">
        <v>89</v>
      </c>
      <c r="BC173" s="111" t="s">
        <v>90</v>
      </c>
      <c r="BD173" s="112" t="s">
        <v>91</v>
      </c>
      <c r="BE173" s="113"/>
      <c r="BF173" s="109" t="s">
        <v>92</v>
      </c>
      <c r="BG173" s="109" t="s">
        <v>93</v>
      </c>
      <c r="BH173" s="109" t="s">
        <v>94</v>
      </c>
      <c r="BI173" s="109" t="s">
        <v>95</v>
      </c>
      <c r="BJ173" s="109" t="s">
        <v>96</v>
      </c>
      <c r="BK173" s="114" t="s">
        <v>88</v>
      </c>
      <c r="BL173" s="103" t="s">
        <v>72</v>
      </c>
      <c r="BM173" s="103" t="s">
        <v>83</v>
      </c>
      <c r="BN173" s="115" t="s">
        <v>97</v>
      </c>
      <c r="BO173" s="115" t="s">
        <v>98</v>
      </c>
      <c r="BP173" s="116"/>
      <c r="BQ173" s="117"/>
      <c r="BR173" s="118"/>
      <c r="BS173" s="117"/>
      <c r="BT173" s="117"/>
      <c r="BU173" s="118"/>
      <c r="BV173" s="118"/>
      <c r="BW173" s="118"/>
      <c r="BX173" s="119"/>
      <c r="BY173" s="118"/>
      <c r="BZ173" s="118"/>
      <c r="CA173" s="118"/>
      <c r="CB173" s="118"/>
      <c r="CC173" s="120" t="s">
        <v>99</v>
      </c>
      <c r="CD173" s="120" t="s">
        <v>100</v>
      </c>
      <c r="CE173" s="121"/>
      <c r="CF173" s="122"/>
      <c r="CG173" s="123" t="s">
        <v>101</v>
      </c>
      <c r="CH173" s="123" t="s">
        <v>102</v>
      </c>
      <c r="CI173" s="123" t="s">
        <v>103</v>
      </c>
      <c r="CJ173" s="123" t="s">
        <v>104</v>
      </c>
      <c r="CK173" s="123" t="s">
        <v>105</v>
      </c>
      <c r="CL173" s="123" t="s">
        <v>106</v>
      </c>
      <c r="CM173" s="123" t="s">
        <v>107</v>
      </c>
      <c r="CN173" s="123" t="s">
        <v>108</v>
      </c>
      <c r="CO173" s="123" t="s">
        <v>109</v>
      </c>
      <c r="CP173" s="124" t="s">
        <v>110</v>
      </c>
      <c r="CQ173" s="125" t="s">
        <v>111</v>
      </c>
      <c r="CR173" s="125" t="s">
        <v>112</v>
      </c>
      <c r="CS173" s="125" t="s">
        <v>70</v>
      </c>
      <c r="CT173" s="126"/>
      <c r="CU173" s="127"/>
      <c r="CV173" s="128"/>
      <c r="CW173" s="129"/>
      <c r="CX173" s="129"/>
      <c r="CY173" s="130"/>
    </row>
    <row r="174" spans="1:103" s="135" customFormat="1" ht="12" x14ac:dyDescent="0.2">
      <c r="A174" s="132">
        <v>45888</v>
      </c>
      <c r="B174" s="133" t="s">
        <v>153</v>
      </c>
      <c r="C174" s="134"/>
      <c r="D174" s="135" t="s">
        <v>154</v>
      </c>
      <c r="E174" s="136"/>
      <c r="F174" s="137"/>
      <c r="G174" s="138"/>
      <c r="H174" s="138"/>
      <c r="I174" s="140"/>
      <c r="J174" s="141" t="s">
        <v>184</v>
      </c>
      <c r="K174" s="142">
        <v>1</v>
      </c>
      <c r="L174" s="143">
        <v>117</v>
      </c>
      <c r="M174" s="144">
        <f t="shared" ref="M174" si="52">L174*K174</f>
        <v>117</v>
      </c>
      <c r="N174" s="145"/>
      <c r="O174" s="146" t="s">
        <v>118</v>
      </c>
      <c r="P174" s="147">
        <f t="shared" ref="P174:P176" si="53">M174/1.12*0.01</f>
        <v>1.0446428571428572</v>
      </c>
      <c r="Q174" s="148">
        <f t="shared" ref="Q174:Q176" si="54">M174/1.12*0.12</f>
        <v>12.535714285714285</v>
      </c>
      <c r="R174" s="147">
        <f>M174+P174-Q174</f>
        <v>105.50892857142858</v>
      </c>
      <c r="T174" s="149"/>
      <c r="U174" s="149"/>
      <c r="V174" s="149"/>
      <c r="W174" s="147"/>
      <c r="X174" s="150"/>
      <c r="Y174" s="149"/>
      <c r="Z174" s="149"/>
      <c r="AA174" s="149"/>
      <c r="AB174" s="149"/>
      <c r="AC174" s="149"/>
      <c r="AD174" s="149"/>
      <c r="AF174" s="149"/>
      <c r="AH174" s="147"/>
      <c r="AI174" s="149"/>
      <c r="AJ174" s="149"/>
      <c r="AK174" s="149"/>
      <c r="AL174" s="149"/>
      <c r="AM174" s="147"/>
      <c r="AN174" s="149"/>
      <c r="AO174" s="149"/>
      <c r="AP174" s="149"/>
      <c r="AQ174" s="149"/>
      <c r="AR174" s="149"/>
      <c r="AS174" s="151"/>
      <c r="AU174" s="149"/>
      <c r="AW174" s="152"/>
      <c r="AX174" s="149"/>
      <c r="AZ174" s="149"/>
      <c r="BC174" s="149"/>
      <c r="BD174" s="149"/>
      <c r="BE174" s="149"/>
      <c r="BF174" s="149"/>
      <c r="BG174" s="149"/>
      <c r="BH174" s="149"/>
      <c r="BI174" s="149"/>
      <c r="BJ174" s="149"/>
      <c r="BK174" s="143"/>
      <c r="BN174" s="149"/>
      <c r="BO174" s="147"/>
      <c r="BP174" s="149"/>
      <c r="BQ174" s="147"/>
      <c r="BR174" s="149"/>
      <c r="BS174" s="143"/>
      <c r="BU174" s="153"/>
      <c r="BV174" s="153"/>
      <c r="BW174" s="154"/>
      <c r="CA174" s="154"/>
      <c r="CB174" s="154"/>
      <c r="CC174" s="154"/>
      <c r="CD174" s="147"/>
      <c r="CE174" s="147"/>
      <c r="CF174" s="147"/>
      <c r="CG174" s="147"/>
      <c r="CH174" s="147"/>
      <c r="CI174" s="147"/>
      <c r="CJ174" s="147"/>
      <c r="CK174" s="147"/>
      <c r="CL174" s="147"/>
      <c r="CM174" s="147"/>
      <c r="CN174" s="147"/>
      <c r="CO174" s="147"/>
      <c r="CP174" s="147"/>
      <c r="CQ174" s="147"/>
      <c r="CR174" s="147"/>
      <c r="CS174" s="147"/>
      <c r="CT174" s="147"/>
      <c r="CU174" s="147"/>
      <c r="CV174" s="155"/>
      <c r="CW174" s="156"/>
    </row>
    <row r="175" spans="1:103" s="135" customFormat="1" ht="12" x14ac:dyDescent="0.2">
      <c r="A175" s="132"/>
      <c r="B175" s="133"/>
      <c r="C175" s="134"/>
      <c r="E175" s="136"/>
      <c r="F175" s="137"/>
      <c r="G175" s="138"/>
      <c r="H175" s="138"/>
      <c r="I175" s="140"/>
      <c r="J175" s="141"/>
      <c r="K175" s="142"/>
      <c r="L175" s="143"/>
      <c r="M175" s="144"/>
      <c r="N175" s="145"/>
      <c r="O175" s="146"/>
      <c r="P175" s="147">
        <f t="shared" si="53"/>
        <v>0</v>
      </c>
      <c r="Q175" s="148">
        <f t="shared" si="54"/>
        <v>0</v>
      </c>
      <c r="R175" s="147">
        <f t="shared" ref="R175:R176" si="55">M175+P175-Q175</f>
        <v>0</v>
      </c>
      <c r="T175" s="149"/>
      <c r="U175" s="149"/>
      <c r="V175" s="149"/>
      <c r="W175" s="147"/>
      <c r="X175" s="150"/>
      <c r="Y175" s="149"/>
      <c r="Z175" s="149"/>
      <c r="AA175" s="149"/>
      <c r="AB175" s="149"/>
      <c r="AC175" s="149"/>
      <c r="AD175" s="149"/>
      <c r="AF175" s="149"/>
      <c r="AH175" s="147"/>
      <c r="AI175" s="149"/>
      <c r="AJ175" s="149"/>
      <c r="AK175" s="149"/>
      <c r="AL175" s="149"/>
      <c r="AM175" s="147"/>
      <c r="AN175" s="149"/>
      <c r="AO175" s="149"/>
      <c r="AP175" s="149"/>
      <c r="AQ175" s="149"/>
      <c r="AR175" s="149"/>
      <c r="AS175" s="151"/>
      <c r="AU175" s="149"/>
      <c r="AW175" s="152"/>
      <c r="AX175" s="149"/>
      <c r="AZ175" s="149"/>
      <c r="BC175" s="149"/>
      <c r="BD175" s="149"/>
      <c r="BE175" s="149"/>
      <c r="BF175" s="149"/>
      <c r="BG175" s="149"/>
      <c r="BH175" s="149"/>
      <c r="BI175" s="149"/>
      <c r="BJ175" s="149"/>
      <c r="BK175" s="143"/>
      <c r="BN175" s="149"/>
      <c r="BO175" s="147"/>
      <c r="BP175" s="149"/>
      <c r="BQ175" s="147"/>
      <c r="BR175" s="149"/>
      <c r="BS175" s="143"/>
      <c r="BU175" s="153"/>
      <c r="BV175" s="153"/>
      <c r="BW175" s="154"/>
      <c r="CA175" s="154"/>
      <c r="CB175" s="154"/>
      <c r="CC175" s="154"/>
      <c r="CD175" s="147"/>
      <c r="CE175" s="147"/>
      <c r="CF175" s="147"/>
      <c r="CG175" s="147"/>
      <c r="CH175" s="147"/>
      <c r="CI175" s="147"/>
      <c r="CJ175" s="147"/>
      <c r="CK175" s="147"/>
      <c r="CL175" s="147"/>
      <c r="CM175" s="147"/>
      <c r="CN175" s="147"/>
      <c r="CO175" s="147"/>
      <c r="CP175" s="147"/>
      <c r="CQ175" s="147"/>
      <c r="CR175" s="147"/>
      <c r="CS175" s="147"/>
      <c r="CT175" s="147"/>
      <c r="CU175" s="147"/>
      <c r="CV175" s="155"/>
      <c r="CW175" s="156"/>
    </row>
    <row r="176" spans="1:103" s="135" customFormat="1" ht="12" x14ac:dyDescent="0.2">
      <c r="A176" s="132"/>
      <c r="B176" s="133"/>
      <c r="C176" s="134"/>
      <c r="E176" s="136"/>
      <c r="F176" s="137"/>
      <c r="G176" s="138"/>
      <c r="H176" s="138"/>
      <c r="I176" s="140"/>
      <c r="J176" s="141"/>
      <c r="K176" s="142"/>
      <c r="L176" s="143"/>
      <c r="M176" s="144"/>
      <c r="N176" s="145"/>
      <c r="O176" s="146"/>
      <c r="P176" s="147">
        <f t="shared" si="53"/>
        <v>0</v>
      </c>
      <c r="Q176" s="148">
        <f t="shared" si="54"/>
        <v>0</v>
      </c>
      <c r="R176" s="147">
        <f t="shared" si="55"/>
        <v>0</v>
      </c>
      <c r="T176" s="149"/>
      <c r="U176" s="149"/>
      <c r="V176" s="149"/>
      <c r="W176" s="147"/>
      <c r="X176" s="150"/>
      <c r="Y176" s="149"/>
      <c r="Z176" s="149"/>
      <c r="AA176" s="149"/>
      <c r="AB176" s="149"/>
      <c r="AC176" s="149"/>
      <c r="AD176" s="149"/>
      <c r="AF176" s="149"/>
      <c r="AH176" s="147"/>
      <c r="AI176" s="149"/>
      <c r="AJ176" s="149"/>
      <c r="AK176" s="149"/>
      <c r="AL176" s="149"/>
      <c r="AM176" s="147"/>
      <c r="AN176" s="149"/>
      <c r="AO176" s="149"/>
      <c r="AP176" s="149"/>
      <c r="AQ176" s="149"/>
      <c r="AR176" s="149"/>
      <c r="AS176" s="151"/>
      <c r="AU176" s="149"/>
      <c r="AW176" s="152"/>
      <c r="AX176" s="149"/>
      <c r="AZ176" s="149"/>
      <c r="BC176" s="149"/>
      <c r="BD176" s="149"/>
      <c r="BE176" s="149"/>
      <c r="BF176" s="149"/>
      <c r="BG176" s="149"/>
      <c r="BH176" s="149"/>
      <c r="BI176" s="149"/>
      <c r="BJ176" s="149"/>
      <c r="BK176" s="143"/>
      <c r="BN176" s="149"/>
      <c r="BO176" s="147"/>
      <c r="BP176" s="149"/>
      <c r="BQ176" s="147"/>
      <c r="BR176" s="149"/>
      <c r="BS176" s="143"/>
      <c r="BU176" s="153"/>
      <c r="BV176" s="153"/>
      <c r="BW176" s="154"/>
      <c r="CA176" s="154"/>
      <c r="CB176" s="154"/>
      <c r="CC176" s="154"/>
      <c r="CD176" s="147"/>
      <c r="CE176" s="147"/>
      <c r="CF176" s="147"/>
      <c r="CG176" s="147"/>
      <c r="CH176" s="147"/>
      <c r="CI176" s="147"/>
      <c r="CJ176" s="147"/>
      <c r="CK176" s="147"/>
      <c r="CL176" s="147"/>
      <c r="CM176" s="147"/>
      <c r="CN176" s="147"/>
      <c r="CO176" s="147"/>
      <c r="CP176" s="147"/>
      <c r="CQ176" s="147"/>
      <c r="CR176" s="147"/>
      <c r="CS176" s="147"/>
      <c r="CT176" s="147"/>
      <c r="CU176" s="147"/>
      <c r="CV176" s="155"/>
      <c r="CW176" s="156"/>
    </row>
    <row r="177" spans="1:103" s="160" customFormat="1" ht="11.25" x14ac:dyDescent="0.2">
      <c r="A177" s="157"/>
      <c r="B177" s="158"/>
      <c r="C177" s="159"/>
      <c r="E177" s="161"/>
      <c r="F177" s="162"/>
      <c r="G177" s="163"/>
      <c r="H177" s="164"/>
      <c r="I177" s="164"/>
      <c r="J177" s="165"/>
      <c r="K177" s="166"/>
      <c r="L177" s="167"/>
      <c r="M177" s="168">
        <f>SUM(M174:M176)</f>
        <v>117</v>
      </c>
      <c r="N177" s="168">
        <f>M177</f>
        <v>117</v>
      </c>
      <c r="O177" s="169" t="s">
        <v>118</v>
      </c>
      <c r="P177" s="168">
        <f>SUM(P174:P176)</f>
        <v>1.0446428571428572</v>
      </c>
      <c r="Q177" s="168">
        <f>SUM(Q174:Q176)</f>
        <v>12.535714285714285</v>
      </c>
      <c r="R177" s="168">
        <f>SUM(R174:R176)</f>
        <v>105.50892857142858</v>
      </c>
      <c r="T177" s="168">
        <f t="shared" ref="T177:AD177" si="56">SUM(T174:T174)</f>
        <v>0</v>
      </c>
      <c r="U177" s="168">
        <f t="shared" si="56"/>
        <v>0</v>
      </c>
      <c r="V177" s="168">
        <f t="shared" si="56"/>
        <v>0</v>
      </c>
      <c r="W177" s="168">
        <f t="shared" si="56"/>
        <v>0</v>
      </c>
      <c r="X177" s="168">
        <f t="shared" si="56"/>
        <v>0</v>
      </c>
      <c r="Y177" s="168">
        <f t="shared" si="56"/>
        <v>0</v>
      </c>
      <c r="Z177" s="168">
        <f t="shared" si="56"/>
        <v>0</v>
      </c>
      <c r="AA177" s="168">
        <f t="shared" si="56"/>
        <v>0</v>
      </c>
      <c r="AB177" s="168">
        <f t="shared" si="56"/>
        <v>0</v>
      </c>
      <c r="AC177" s="168">
        <f t="shared" si="56"/>
        <v>0</v>
      </c>
      <c r="AD177" s="168">
        <f t="shared" si="56"/>
        <v>0</v>
      </c>
      <c r="AF177" s="168">
        <f>SUM(AF174:AF174)</f>
        <v>0</v>
      </c>
      <c r="AH177" s="168">
        <f t="shared" ref="AH177:AZ177" si="57">SUM(AH174:AH174)</f>
        <v>0</v>
      </c>
      <c r="AI177" s="168">
        <f t="shared" si="57"/>
        <v>0</v>
      </c>
      <c r="AJ177" s="168">
        <f t="shared" si="57"/>
        <v>0</v>
      </c>
      <c r="AK177" s="168">
        <f t="shared" si="57"/>
        <v>0</v>
      </c>
      <c r="AL177" s="168">
        <f t="shared" si="57"/>
        <v>0</v>
      </c>
      <c r="AM177" s="168">
        <f t="shared" si="57"/>
        <v>0</v>
      </c>
      <c r="AN177" s="168">
        <f t="shared" si="57"/>
        <v>0</v>
      </c>
      <c r="AO177" s="168">
        <f t="shared" si="57"/>
        <v>0</v>
      </c>
      <c r="AP177" s="168">
        <f t="shared" si="57"/>
        <v>0</v>
      </c>
      <c r="AQ177" s="168">
        <f t="shared" si="57"/>
        <v>0</v>
      </c>
      <c r="AR177" s="168">
        <f t="shared" si="57"/>
        <v>0</v>
      </c>
      <c r="AS177" s="168">
        <f t="shared" si="57"/>
        <v>0</v>
      </c>
      <c r="AT177" s="168">
        <f t="shared" si="57"/>
        <v>0</v>
      </c>
      <c r="AU177" s="168">
        <f t="shared" si="57"/>
        <v>0</v>
      </c>
      <c r="AV177" s="168">
        <f t="shared" si="57"/>
        <v>0</v>
      </c>
      <c r="AW177" s="168">
        <f t="shared" si="57"/>
        <v>0</v>
      </c>
      <c r="AX177" s="168">
        <f t="shared" si="57"/>
        <v>0</v>
      </c>
      <c r="AY177" s="168">
        <f t="shared" si="57"/>
        <v>0</v>
      </c>
      <c r="AZ177" s="168">
        <f t="shared" si="57"/>
        <v>0</v>
      </c>
      <c r="BB177" s="168">
        <f t="shared" ref="BB177:CV177" si="58">SUM(BB174:BB174)</f>
        <v>0</v>
      </c>
      <c r="BC177" s="168">
        <f t="shared" si="58"/>
        <v>0</v>
      </c>
      <c r="BD177" s="168">
        <f t="shared" si="58"/>
        <v>0</v>
      </c>
      <c r="BE177" s="168">
        <f t="shared" si="58"/>
        <v>0</v>
      </c>
      <c r="BF177" s="168">
        <f t="shared" si="58"/>
        <v>0</v>
      </c>
      <c r="BG177" s="168">
        <f t="shared" si="58"/>
        <v>0</v>
      </c>
      <c r="BH177" s="168">
        <f t="shared" si="58"/>
        <v>0</v>
      </c>
      <c r="BI177" s="168">
        <f t="shared" si="58"/>
        <v>0</v>
      </c>
      <c r="BJ177" s="168">
        <f t="shared" si="58"/>
        <v>0</v>
      </c>
      <c r="BK177" s="168">
        <f t="shared" si="58"/>
        <v>0</v>
      </c>
      <c r="BL177" s="168">
        <f t="shared" si="58"/>
        <v>0</v>
      </c>
      <c r="BM177" s="168">
        <f t="shared" si="58"/>
        <v>0</v>
      </c>
      <c r="BN177" s="168">
        <f t="shared" si="58"/>
        <v>0</v>
      </c>
      <c r="BO177" s="168">
        <f t="shared" si="58"/>
        <v>0</v>
      </c>
      <c r="BP177" s="168">
        <f t="shared" si="58"/>
        <v>0</v>
      </c>
      <c r="BQ177" s="168">
        <f t="shared" si="58"/>
        <v>0</v>
      </c>
      <c r="BR177" s="168">
        <f t="shared" si="58"/>
        <v>0</v>
      </c>
      <c r="BS177" s="168">
        <f t="shared" si="58"/>
        <v>0</v>
      </c>
      <c r="BT177" s="168">
        <f t="shared" si="58"/>
        <v>0</v>
      </c>
      <c r="BU177" s="168">
        <f t="shared" si="58"/>
        <v>0</v>
      </c>
      <c r="BV177" s="168">
        <f t="shared" si="58"/>
        <v>0</v>
      </c>
      <c r="BW177" s="168">
        <f t="shared" si="58"/>
        <v>0</v>
      </c>
      <c r="BX177" s="168">
        <f t="shared" si="58"/>
        <v>0</v>
      </c>
      <c r="BY177" s="168">
        <f t="shared" si="58"/>
        <v>0</v>
      </c>
      <c r="BZ177" s="168">
        <f t="shared" si="58"/>
        <v>0</v>
      </c>
      <c r="CA177" s="168">
        <f t="shared" si="58"/>
        <v>0</v>
      </c>
      <c r="CB177" s="168">
        <f t="shared" si="58"/>
        <v>0</v>
      </c>
      <c r="CC177" s="168">
        <f t="shared" si="58"/>
        <v>0</v>
      </c>
      <c r="CD177" s="168">
        <f t="shared" si="58"/>
        <v>0</v>
      </c>
      <c r="CE177" s="168">
        <f t="shared" si="58"/>
        <v>0</v>
      </c>
      <c r="CF177" s="168">
        <f t="shared" si="58"/>
        <v>0</v>
      </c>
      <c r="CG177" s="168">
        <f t="shared" si="58"/>
        <v>0</v>
      </c>
      <c r="CH177" s="168">
        <f t="shared" si="58"/>
        <v>0</v>
      </c>
      <c r="CI177" s="168">
        <f t="shared" si="58"/>
        <v>0</v>
      </c>
      <c r="CJ177" s="168">
        <f t="shared" si="58"/>
        <v>0</v>
      </c>
      <c r="CK177" s="168">
        <f t="shared" si="58"/>
        <v>0</v>
      </c>
      <c r="CL177" s="168">
        <f t="shared" si="58"/>
        <v>0</v>
      </c>
      <c r="CM177" s="168">
        <f t="shared" si="58"/>
        <v>0</v>
      </c>
      <c r="CN177" s="168">
        <f t="shared" si="58"/>
        <v>0</v>
      </c>
      <c r="CO177" s="168">
        <f t="shared" si="58"/>
        <v>0</v>
      </c>
      <c r="CP177" s="168">
        <f t="shared" si="58"/>
        <v>0</v>
      </c>
      <c r="CQ177" s="168">
        <f t="shared" si="58"/>
        <v>0</v>
      </c>
      <c r="CR177" s="168">
        <f t="shared" si="58"/>
        <v>0</v>
      </c>
      <c r="CS177" s="168">
        <f t="shared" si="58"/>
        <v>0</v>
      </c>
      <c r="CT177" s="168">
        <f t="shared" si="58"/>
        <v>0</v>
      </c>
      <c r="CU177" s="168">
        <f t="shared" si="58"/>
        <v>0</v>
      </c>
      <c r="CV177" s="168">
        <f t="shared" si="58"/>
        <v>0</v>
      </c>
      <c r="CW177" s="170"/>
    </row>
    <row r="179" spans="1:103" x14ac:dyDescent="0.25">
      <c r="A179" s="171">
        <f>E174</f>
        <v>0</v>
      </c>
      <c r="B179" s="172"/>
      <c r="C179" s="173"/>
      <c r="D179" s="174"/>
      <c r="E179" s="174"/>
      <c r="F179" s="175"/>
      <c r="G179" s="176"/>
      <c r="H179" s="177"/>
      <c r="I179" s="178"/>
      <c r="J179" s="179"/>
      <c r="K179" s="180"/>
      <c r="L179" s="181"/>
      <c r="M179" s="182"/>
      <c r="N179" s="183"/>
      <c r="O179" s="184"/>
      <c r="P179" s="185"/>
    </row>
    <row r="180" spans="1:103" x14ac:dyDescent="0.25">
      <c r="A180" s="186"/>
      <c r="B180" s="187"/>
      <c r="C180" s="188"/>
      <c r="D180" s="189" t="s">
        <v>119</v>
      </c>
      <c r="E180" s="189" t="s">
        <v>120</v>
      </c>
      <c r="F180" s="190" t="s">
        <v>121</v>
      </c>
      <c r="G180" s="191"/>
      <c r="H180" s="192"/>
      <c r="I180" s="193"/>
      <c r="J180" s="194"/>
      <c r="K180" s="195"/>
      <c r="L180" s="196"/>
      <c r="M180" s="197"/>
      <c r="N180" s="198"/>
      <c r="O180" s="199"/>
      <c r="P180" s="200"/>
    </row>
    <row r="181" spans="1:103" ht="13.5" customHeight="1" x14ac:dyDescent="0.25">
      <c r="A181" s="201" t="s">
        <v>122</v>
      </c>
      <c r="B181" s="202"/>
      <c r="C181" s="203"/>
      <c r="D181" s="204">
        <f>R177</f>
        <v>105.50892857142858</v>
      </c>
      <c r="E181" s="205"/>
      <c r="F181" s="206" t="str">
        <f>"In payment for Meals using housefund received on " &amp; TEXT(A174, "mmmm dd, yyyy") &amp; " with "&amp;" CPO#" &amp;B174</f>
        <v>In payment for Meals using housefund received on August 19, 2025 with  CPO#18999</v>
      </c>
      <c r="G181" s="207"/>
      <c r="H181" s="208"/>
      <c r="I181" s="208"/>
      <c r="J181" s="207"/>
      <c r="K181" s="195"/>
      <c r="L181" s="196"/>
      <c r="M181" s="209"/>
      <c r="N181" s="210"/>
      <c r="O181" s="211"/>
      <c r="P181" s="212"/>
    </row>
    <row r="182" spans="1:103" x14ac:dyDescent="0.25">
      <c r="A182" s="201" t="s">
        <v>123</v>
      </c>
      <c r="B182" s="202"/>
      <c r="C182" s="203"/>
      <c r="D182" s="204">
        <f>Q177</f>
        <v>12.535714285714285</v>
      </c>
      <c r="E182" s="205"/>
      <c r="F182" s="194" t="str">
        <f>"Recording input VAT for expenses and purchases made using house fund for " &amp; TEXT(A174, "mmmm dd, yyyy")</f>
        <v>Recording input VAT for expenses and purchases made using house fund for August 19, 2025</v>
      </c>
      <c r="G182" s="213"/>
      <c r="H182" s="214"/>
      <c r="I182" s="215"/>
      <c r="J182" s="213"/>
      <c r="K182" s="195"/>
      <c r="L182" s="196"/>
      <c r="M182" s="197"/>
      <c r="N182" s="198"/>
      <c r="O182" s="199"/>
      <c r="P182" s="200"/>
    </row>
    <row r="183" spans="1:103" x14ac:dyDescent="0.25">
      <c r="A183" s="216" t="s">
        <v>124</v>
      </c>
      <c r="B183" s="217"/>
      <c r="C183" s="218"/>
      <c r="D183" s="219"/>
      <c r="E183" s="205">
        <f>P177</f>
        <v>1.0446428571428572</v>
      </c>
      <c r="F183" s="220" t="str">
        <f>"Recording the tax withheld for expenses and purchases using the house fund received on " &amp; TEXT(A174, "mmmm dd, yyyy")</f>
        <v>Recording the tax withheld for expenses and purchases using the house fund received on August 19, 2025</v>
      </c>
      <c r="G183" s="213"/>
      <c r="H183" s="214"/>
      <c r="I183" s="215"/>
      <c r="J183" s="213"/>
      <c r="K183" s="195"/>
      <c r="L183" s="196"/>
      <c r="M183" s="197"/>
      <c r="N183" s="198"/>
      <c r="O183" s="199"/>
      <c r="P183" s="200"/>
    </row>
    <row r="184" spans="1:103" x14ac:dyDescent="0.25">
      <c r="A184" s="201" t="s">
        <v>125</v>
      </c>
      <c r="B184" s="217"/>
      <c r="C184" s="218"/>
      <c r="D184" s="221"/>
      <c r="E184" s="222">
        <f>M177</f>
        <v>117</v>
      </c>
      <c r="F184" s="220" t="str">
        <f>"Recording house fund expenses for replenishment on " &amp; TEXT(A174, "mmmm dd, yyyy")</f>
        <v>Recording house fund expenses for replenishment on August 19, 2025</v>
      </c>
      <c r="G184" s="213"/>
      <c r="H184" s="214"/>
      <c r="I184" s="215"/>
      <c r="J184" s="213"/>
      <c r="K184" s="195"/>
      <c r="L184" s="196"/>
      <c r="M184" s="197"/>
      <c r="N184" s="198"/>
      <c r="O184" s="199"/>
      <c r="P184" s="200"/>
    </row>
    <row r="185" spans="1:103" x14ac:dyDescent="0.25">
      <c r="A185" s="216"/>
      <c r="B185" s="217"/>
      <c r="C185" s="218"/>
      <c r="D185" s="219">
        <f>SUM(D181:D182)</f>
        <v>118.04464285714286</v>
      </c>
      <c r="E185" s="219">
        <f>SUM(E181:E184)</f>
        <v>118.04464285714286</v>
      </c>
      <c r="F185" s="223"/>
      <c r="G185" s="223"/>
      <c r="H185" s="224"/>
      <c r="I185" s="225"/>
      <c r="J185" s="223"/>
      <c r="K185" s="195"/>
      <c r="L185" s="196"/>
      <c r="M185" s="197"/>
      <c r="N185" s="198"/>
      <c r="O185" s="199"/>
      <c r="P185" s="200"/>
    </row>
    <row r="186" spans="1:103" x14ac:dyDescent="0.25">
      <c r="A186" s="226" t="s">
        <v>126</v>
      </c>
      <c r="B186" s="227" t="str">
        <f>"To record house fund expenses on " &amp; TEXT(A174, "mmmm dd, yyyy") &amp; " with PCV#" &amp; C174</f>
        <v>To record house fund expenses on August 19, 2025 with PCV#</v>
      </c>
      <c r="C186" s="228"/>
      <c r="D186" s="229"/>
      <c r="E186" s="229"/>
      <c r="F186" s="229"/>
      <c r="G186" s="223"/>
      <c r="H186" s="224"/>
      <c r="I186" s="225"/>
      <c r="J186" s="223"/>
      <c r="K186" s="195"/>
      <c r="L186" s="196"/>
      <c r="M186" s="197"/>
      <c r="N186" s="198"/>
      <c r="O186" s="199"/>
      <c r="P186" s="200"/>
    </row>
    <row r="187" spans="1:103" s="230" customFormat="1" x14ac:dyDescent="0.25"/>
    <row r="188" spans="1:103" s="230" customFormat="1" x14ac:dyDescent="0.25"/>
    <row r="189" spans="1:103" s="6" customFormat="1" ht="12.75" x14ac:dyDescent="0.25">
      <c r="A189" s="1" t="s">
        <v>0</v>
      </c>
      <c r="B189" s="2"/>
      <c r="C189" s="3"/>
      <c r="D189" s="4"/>
      <c r="E189" s="5"/>
      <c r="G189" s="7"/>
      <c r="H189" s="8" t="s">
        <v>1</v>
      </c>
      <c r="I189" s="9"/>
      <c r="J189" s="10"/>
      <c r="K189" s="11"/>
      <c r="L189" s="12"/>
      <c r="M189" s="13"/>
      <c r="N189" s="14"/>
      <c r="O189" s="15"/>
      <c r="P189" s="16"/>
      <c r="Q189" s="16"/>
      <c r="R189" s="17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R189" s="16"/>
      <c r="BS189" s="16"/>
      <c r="BT189" s="16"/>
      <c r="BU189" s="16"/>
      <c r="BV189" s="16"/>
      <c r="BY189" s="18"/>
      <c r="CC189" s="18"/>
      <c r="CD189" s="18"/>
      <c r="CE189" s="18"/>
    </row>
    <row r="190" spans="1:103" s="6" customFormat="1" ht="13.5" thickBot="1" x14ac:dyDescent="0.3">
      <c r="A190" s="19"/>
      <c r="B190" s="20"/>
      <c r="C190" s="21"/>
      <c r="D190" s="22"/>
      <c r="E190" s="23"/>
      <c r="G190" s="7"/>
      <c r="H190" s="24"/>
      <c r="I190" s="9" t="s">
        <v>2</v>
      </c>
      <c r="J190" s="10"/>
      <c r="K190" s="11"/>
      <c r="L190" s="12"/>
      <c r="M190" s="13"/>
      <c r="N190" s="14"/>
      <c r="O190" s="15"/>
      <c r="P190" s="16"/>
      <c r="Q190" s="16"/>
      <c r="R190" s="18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R190" s="16"/>
      <c r="BS190" s="16"/>
      <c r="BT190" s="16"/>
      <c r="BU190" s="16"/>
      <c r="BV190" s="16"/>
      <c r="BY190" s="18"/>
      <c r="CC190" s="18"/>
      <c r="CD190" s="18"/>
      <c r="CE190" s="18"/>
    </row>
    <row r="191" spans="1:103" s="81" customFormat="1" ht="22.5" customHeight="1" x14ac:dyDescent="0.2">
      <c r="A191" s="25" t="s">
        <v>3</v>
      </c>
      <c r="B191" s="26" t="s">
        <v>4</v>
      </c>
      <c r="C191" s="27" t="s">
        <v>5</v>
      </c>
      <c r="D191" s="28" t="s">
        <v>6</v>
      </c>
      <c r="E191" s="29" t="s">
        <v>7</v>
      </c>
      <c r="F191" s="30" t="s">
        <v>8</v>
      </c>
      <c r="G191" s="31" t="s">
        <v>9</v>
      </c>
      <c r="H191" s="32" t="s">
        <v>10</v>
      </c>
      <c r="I191" s="26" t="s">
        <v>11</v>
      </c>
      <c r="J191" s="33" t="s">
        <v>12</v>
      </c>
      <c r="K191" s="34" t="s">
        <v>13</v>
      </c>
      <c r="L191" s="35" t="s">
        <v>14</v>
      </c>
      <c r="M191" s="36" t="s">
        <v>15</v>
      </c>
      <c r="N191" s="37" t="s">
        <v>16</v>
      </c>
      <c r="O191" s="37" t="s">
        <v>17</v>
      </c>
      <c r="P191" s="38" t="s">
        <v>18</v>
      </c>
      <c r="Q191" s="39" t="s">
        <v>19</v>
      </c>
      <c r="R191" s="40" t="s">
        <v>20</v>
      </c>
      <c r="S191" s="41"/>
      <c r="T191" s="41"/>
      <c r="U191" s="41"/>
      <c r="V191" s="41"/>
      <c r="W191" s="41"/>
      <c r="X191" s="41"/>
      <c r="Y191" s="41"/>
      <c r="Z191" s="42"/>
      <c r="AA191" s="43" t="s">
        <v>21</v>
      </c>
      <c r="AB191" s="44"/>
      <c r="AC191" s="44"/>
      <c r="AD191" s="44"/>
      <c r="AE191" s="44"/>
      <c r="AF191" s="45"/>
      <c r="AG191" s="46" t="s">
        <v>22</v>
      </c>
      <c r="AH191" s="47" t="s">
        <v>23</v>
      </c>
      <c r="AI191" s="48"/>
      <c r="AJ191" s="48"/>
      <c r="AK191" s="48"/>
      <c r="AL191" s="48"/>
      <c r="AM191" s="48"/>
      <c r="AN191" s="48"/>
      <c r="AO191" s="48"/>
      <c r="AP191" s="48"/>
      <c r="AQ191" s="49"/>
      <c r="AR191" s="50" t="s">
        <v>24</v>
      </c>
      <c r="AS191" s="51"/>
      <c r="AT191" s="51"/>
      <c r="AU191" s="51"/>
      <c r="AV191" s="52"/>
      <c r="AW191" s="53" t="s">
        <v>25</v>
      </c>
      <c r="AX191" s="54" t="s">
        <v>26</v>
      </c>
      <c r="AY191" s="55"/>
      <c r="AZ191" s="54" t="s">
        <v>27</v>
      </c>
      <c r="BA191" s="55"/>
      <c r="BB191" s="56" t="s">
        <v>28</v>
      </c>
      <c r="BC191" s="57"/>
      <c r="BD191" s="58"/>
      <c r="BE191" s="59" t="s">
        <v>29</v>
      </c>
      <c r="BF191" s="60" t="s">
        <v>30</v>
      </c>
      <c r="BG191" s="61"/>
      <c r="BH191" s="62" t="s">
        <v>31</v>
      </c>
      <c r="BI191" s="62" t="s">
        <v>32</v>
      </c>
      <c r="BJ191" s="62" t="s">
        <v>33</v>
      </c>
      <c r="BK191" s="60" t="s">
        <v>34</v>
      </c>
      <c r="BL191" s="63"/>
      <c r="BM191" s="61"/>
      <c r="BN191" s="64" t="s">
        <v>35</v>
      </c>
      <c r="BO191" s="65"/>
      <c r="BP191" s="66" t="s">
        <v>36</v>
      </c>
      <c r="BQ191" s="67" t="s">
        <v>37</v>
      </c>
      <c r="BR191" s="68" t="s">
        <v>38</v>
      </c>
      <c r="BS191" s="67" t="s">
        <v>39</v>
      </c>
      <c r="BT191" s="67" t="s">
        <v>40</v>
      </c>
      <c r="BU191" s="68" t="s">
        <v>41</v>
      </c>
      <c r="BV191" s="68" t="s">
        <v>42</v>
      </c>
      <c r="BW191" s="68" t="s">
        <v>43</v>
      </c>
      <c r="BX191" s="69" t="s">
        <v>44</v>
      </c>
      <c r="BY191" s="68" t="s">
        <v>45</v>
      </c>
      <c r="BZ191" s="68" t="s">
        <v>46</v>
      </c>
      <c r="CA191" s="68" t="s">
        <v>47</v>
      </c>
      <c r="CB191" s="68" t="s">
        <v>48</v>
      </c>
      <c r="CC191" s="70" t="s">
        <v>49</v>
      </c>
      <c r="CD191" s="70" t="s">
        <v>50</v>
      </c>
      <c r="CE191" s="71" t="s">
        <v>51</v>
      </c>
      <c r="CF191" s="72" t="s">
        <v>52</v>
      </c>
      <c r="CG191" s="73" t="s">
        <v>53</v>
      </c>
      <c r="CH191" s="73"/>
      <c r="CI191" s="73"/>
      <c r="CJ191" s="73"/>
      <c r="CK191" s="73"/>
      <c r="CL191" s="73"/>
      <c r="CM191" s="73"/>
      <c r="CN191" s="73"/>
      <c r="CO191" s="73"/>
      <c r="CP191" s="74"/>
      <c r="CQ191" s="75" t="s">
        <v>54</v>
      </c>
      <c r="CR191" s="76" t="s">
        <v>55</v>
      </c>
      <c r="CS191" s="77"/>
      <c r="CT191" s="78" t="s">
        <v>56</v>
      </c>
      <c r="CU191" s="79" t="s">
        <v>57</v>
      </c>
      <c r="CV191" s="80"/>
    </row>
    <row r="192" spans="1:103" s="131" customFormat="1" ht="51.75" thickBot="1" x14ac:dyDescent="0.25">
      <c r="A192" s="82"/>
      <c r="B192" s="83"/>
      <c r="C192" s="84"/>
      <c r="D192" s="85"/>
      <c r="E192" s="86"/>
      <c r="F192" s="87"/>
      <c r="G192" s="88"/>
      <c r="H192" s="89"/>
      <c r="I192" s="83"/>
      <c r="J192" s="90"/>
      <c r="K192" s="91"/>
      <c r="L192" s="92"/>
      <c r="M192" s="93"/>
      <c r="N192" s="94"/>
      <c r="O192" s="94"/>
      <c r="P192" s="95"/>
      <c r="Q192" s="96"/>
      <c r="R192" s="97" t="s">
        <v>58</v>
      </c>
      <c r="S192" s="98" t="s">
        <v>59</v>
      </c>
      <c r="T192" s="98" t="s">
        <v>60</v>
      </c>
      <c r="U192" s="98" t="s">
        <v>61</v>
      </c>
      <c r="V192" s="98" t="s">
        <v>62</v>
      </c>
      <c r="W192" s="99" t="s">
        <v>63</v>
      </c>
      <c r="X192" s="99" t="s">
        <v>64</v>
      </c>
      <c r="Y192" s="99" t="s">
        <v>65</v>
      </c>
      <c r="Z192" s="99" t="s">
        <v>66</v>
      </c>
      <c r="AA192" s="100" t="s">
        <v>67</v>
      </c>
      <c r="AB192" s="100" t="s">
        <v>68</v>
      </c>
      <c r="AC192" s="101" t="s">
        <v>69</v>
      </c>
      <c r="AD192" s="101" t="s">
        <v>70</v>
      </c>
      <c r="AE192" s="101" t="s">
        <v>71</v>
      </c>
      <c r="AF192" s="101" t="s">
        <v>72</v>
      </c>
      <c r="AG192" s="102"/>
      <c r="AH192" s="103" t="s">
        <v>73</v>
      </c>
      <c r="AI192" s="103" t="s">
        <v>74</v>
      </c>
      <c r="AJ192" s="104" t="s">
        <v>75</v>
      </c>
      <c r="AK192" s="104" t="s">
        <v>76</v>
      </c>
      <c r="AL192" s="104" t="s">
        <v>77</v>
      </c>
      <c r="AM192" s="104" t="s">
        <v>72</v>
      </c>
      <c r="AN192" s="104" t="s">
        <v>78</v>
      </c>
      <c r="AO192" s="104" t="s">
        <v>79</v>
      </c>
      <c r="AP192" s="104" t="s">
        <v>80</v>
      </c>
      <c r="AQ192" s="105" t="s">
        <v>81</v>
      </c>
      <c r="AR192" s="105" t="s">
        <v>82</v>
      </c>
      <c r="AS192" s="105" t="s">
        <v>72</v>
      </c>
      <c r="AT192" s="105" t="s">
        <v>83</v>
      </c>
      <c r="AU192" s="106" t="s">
        <v>84</v>
      </c>
      <c r="AV192" s="107" t="s">
        <v>85</v>
      </c>
      <c r="AW192" s="108" t="s">
        <v>83</v>
      </c>
      <c r="AX192" s="109" t="s">
        <v>86</v>
      </c>
      <c r="AY192" s="109" t="s">
        <v>87</v>
      </c>
      <c r="AZ192" s="109" t="s">
        <v>88</v>
      </c>
      <c r="BA192" s="109" t="s">
        <v>72</v>
      </c>
      <c r="BB192" s="110" t="s">
        <v>89</v>
      </c>
      <c r="BC192" s="111" t="s">
        <v>90</v>
      </c>
      <c r="BD192" s="112" t="s">
        <v>91</v>
      </c>
      <c r="BE192" s="113"/>
      <c r="BF192" s="109" t="s">
        <v>92</v>
      </c>
      <c r="BG192" s="109" t="s">
        <v>93</v>
      </c>
      <c r="BH192" s="109" t="s">
        <v>94</v>
      </c>
      <c r="BI192" s="109" t="s">
        <v>95</v>
      </c>
      <c r="BJ192" s="109" t="s">
        <v>96</v>
      </c>
      <c r="BK192" s="114" t="s">
        <v>88</v>
      </c>
      <c r="BL192" s="103" t="s">
        <v>72</v>
      </c>
      <c r="BM192" s="103" t="s">
        <v>83</v>
      </c>
      <c r="BN192" s="115" t="s">
        <v>97</v>
      </c>
      <c r="BO192" s="115" t="s">
        <v>98</v>
      </c>
      <c r="BP192" s="116"/>
      <c r="BQ192" s="117"/>
      <c r="BR192" s="118"/>
      <c r="BS192" s="117"/>
      <c r="BT192" s="117"/>
      <c r="BU192" s="118"/>
      <c r="BV192" s="118"/>
      <c r="BW192" s="118"/>
      <c r="BX192" s="119"/>
      <c r="BY192" s="118"/>
      <c r="BZ192" s="118"/>
      <c r="CA192" s="118"/>
      <c r="CB192" s="118"/>
      <c r="CC192" s="120" t="s">
        <v>99</v>
      </c>
      <c r="CD192" s="120" t="s">
        <v>100</v>
      </c>
      <c r="CE192" s="121"/>
      <c r="CF192" s="122"/>
      <c r="CG192" s="123" t="s">
        <v>101</v>
      </c>
      <c r="CH192" s="123" t="s">
        <v>102</v>
      </c>
      <c r="CI192" s="123" t="s">
        <v>103</v>
      </c>
      <c r="CJ192" s="123" t="s">
        <v>104</v>
      </c>
      <c r="CK192" s="123" t="s">
        <v>105</v>
      </c>
      <c r="CL192" s="123" t="s">
        <v>106</v>
      </c>
      <c r="CM192" s="123" t="s">
        <v>107</v>
      </c>
      <c r="CN192" s="123" t="s">
        <v>108</v>
      </c>
      <c r="CO192" s="123" t="s">
        <v>109</v>
      </c>
      <c r="CP192" s="124" t="s">
        <v>110</v>
      </c>
      <c r="CQ192" s="125" t="s">
        <v>111</v>
      </c>
      <c r="CR192" s="125" t="s">
        <v>112</v>
      </c>
      <c r="CS192" s="125" t="s">
        <v>70</v>
      </c>
      <c r="CT192" s="126"/>
      <c r="CU192" s="127"/>
      <c r="CV192" s="128"/>
      <c r="CW192" s="129"/>
      <c r="CX192" s="129"/>
      <c r="CY192" s="130"/>
    </row>
    <row r="193" spans="1:101" s="135" customFormat="1" ht="12" x14ac:dyDescent="0.2">
      <c r="A193" s="132">
        <v>45889</v>
      </c>
      <c r="B193" s="133" t="s">
        <v>185</v>
      </c>
      <c r="C193" s="134"/>
      <c r="D193" s="135" t="s">
        <v>154</v>
      </c>
      <c r="E193" s="136" t="s">
        <v>186</v>
      </c>
      <c r="F193" s="137" t="s">
        <v>187</v>
      </c>
      <c r="G193" s="138" t="s">
        <v>188</v>
      </c>
      <c r="H193" s="138"/>
      <c r="I193" s="140" t="s">
        <v>189</v>
      </c>
      <c r="J193" s="141" t="s">
        <v>190</v>
      </c>
      <c r="K193" s="142">
        <v>4</v>
      </c>
      <c r="L193" s="143">
        <v>1470</v>
      </c>
      <c r="M193" s="144">
        <f t="shared" ref="M193:M195" si="59">L193*K193</f>
        <v>5880</v>
      </c>
      <c r="N193" s="145"/>
      <c r="O193" s="146" t="s">
        <v>134</v>
      </c>
      <c r="P193" s="147">
        <f>M193/1.12*0.01</f>
        <v>52.499999999999993</v>
      </c>
      <c r="Q193" s="148">
        <f>M193/1.12*0.12</f>
        <v>629.99999999999989</v>
      </c>
      <c r="R193" s="147">
        <f>M193+P193-Q193</f>
        <v>5302.5</v>
      </c>
      <c r="T193" s="149"/>
      <c r="U193" s="149"/>
      <c r="V193" s="149"/>
      <c r="W193" s="147"/>
      <c r="X193" s="150"/>
      <c r="Y193" s="149"/>
      <c r="Z193" s="149"/>
      <c r="AA193" s="149"/>
      <c r="AB193" s="149"/>
      <c r="AC193" s="149"/>
      <c r="AD193" s="149"/>
      <c r="AF193" s="149"/>
      <c r="AH193" s="147"/>
      <c r="AI193" s="149"/>
      <c r="AJ193" s="149"/>
      <c r="AK193" s="149"/>
      <c r="AL193" s="149"/>
      <c r="AM193" s="147"/>
      <c r="AN193" s="149"/>
      <c r="AO193" s="149"/>
      <c r="AP193" s="149"/>
      <c r="AQ193" s="149"/>
      <c r="AR193" s="149"/>
      <c r="AS193" s="151"/>
      <c r="AU193" s="149"/>
      <c r="AW193" s="152"/>
      <c r="AX193" s="149"/>
      <c r="AZ193" s="149"/>
      <c r="BC193" s="149"/>
      <c r="BD193" s="149"/>
      <c r="BE193" s="149"/>
      <c r="BF193" s="149"/>
      <c r="BG193" s="149"/>
      <c r="BH193" s="149"/>
      <c r="BI193" s="149"/>
      <c r="BJ193" s="149"/>
      <c r="BK193" s="143"/>
      <c r="BN193" s="149"/>
      <c r="BO193" s="147"/>
      <c r="BP193" s="149"/>
      <c r="BQ193" s="147"/>
      <c r="BR193" s="149"/>
      <c r="BS193" s="143"/>
      <c r="BU193" s="153"/>
      <c r="BV193" s="153"/>
      <c r="BW193" s="154"/>
      <c r="CA193" s="154"/>
      <c r="CB193" s="154"/>
      <c r="CC193" s="154"/>
      <c r="CD193" s="147"/>
      <c r="CE193" s="147"/>
      <c r="CF193" s="147"/>
      <c r="CG193" s="147"/>
      <c r="CH193" s="147"/>
      <c r="CI193" s="147"/>
      <c r="CJ193" s="147"/>
      <c r="CK193" s="147"/>
      <c r="CL193" s="147"/>
      <c r="CM193" s="147"/>
      <c r="CN193" s="147"/>
      <c r="CO193" s="147"/>
      <c r="CP193" s="147"/>
      <c r="CQ193" s="147"/>
      <c r="CR193" s="147"/>
      <c r="CS193" s="147"/>
      <c r="CT193" s="147"/>
      <c r="CU193" s="147"/>
      <c r="CV193" s="155"/>
      <c r="CW193" s="156"/>
    </row>
    <row r="194" spans="1:101" s="135" customFormat="1" ht="12" x14ac:dyDescent="0.2">
      <c r="A194" s="132"/>
      <c r="B194" s="133"/>
      <c r="C194" s="134"/>
      <c r="E194" s="136"/>
      <c r="F194" s="137"/>
      <c r="G194" s="138"/>
      <c r="H194" s="138"/>
      <c r="I194" s="140"/>
      <c r="J194" s="141" t="s">
        <v>190</v>
      </c>
      <c r="K194" s="142">
        <v>4</v>
      </c>
      <c r="L194" s="143">
        <v>2780</v>
      </c>
      <c r="M194" s="144">
        <f t="shared" si="59"/>
        <v>11120</v>
      </c>
      <c r="N194" s="145"/>
      <c r="O194" s="146" t="s">
        <v>134</v>
      </c>
      <c r="P194" s="147">
        <f t="shared" ref="P194:P195" si="60">M194/1.12*0.01</f>
        <v>99.285714285714278</v>
      </c>
      <c r="Q194" s="148">
        <f t="shared" ref="Q194:Q195" si="61">M194/1.12*0.12</f>
        <v>1191.4285714285713</v>
      </c>
      <c r="R194" s="147">
        <f t="shared" ref="R194:R195" si="62">M194+P194-Q194</f>
        <v>10027.857142857143</v>
      </c>
      <c r="T194" s="149"/>
      <c r="U194" s="149"/>
      <c r="V194" s="149"/>
      <c r="W194" s="147"/>
      <c r="X194" s="150"/>
      <c r="Y194" s="149"/>
      <c r="Z194" s="149"/>
      <c r="AA194" s="149"/>
      <c r="AB194" s="149"/>
      <c r="AC194" s="149"/>
      <c r="AD194" s="149"/>
      <c r="AF194" s="149"/>
      <c r="AH194" s="147"/>
      <c r="AI194" s="149"/>
      <c r="AJ194" s="149"/>
      <c r="AK194" s="149"/>
      <c r="AL194" s="149"/>
      <c r="AM194" s="147"/>
      <c r="AN194" s="149"/>
      <c r="AO194" s="149"/>
      <c r="AP194" s="149"/>
      <c r="AQ194" s="149"/>
      <c r="AR194" s="149"/>
      <c r="AS194" s="151"/>
      <c r="AU194" s="149"/>
      <c r="AW194" s="152"/>
      <c r="AX194" s="149"/>
      <c r="AZ194" s="149"/>
      <c r="BC194" s="149"/>
      <c r="BD194" s="149"/>
      <c r="BE194" s="149"/>
      <c r="BF194" s="149"/>
      <c r="BG194" s="149"/>
      <c r="BH194" s="149"/>
      <c r="BI194" s="149"/>
      <c r="BJ194" s="149"/>
      <c r="BK194" s="143"/>
      <c r="BN194" s="149"/>
      <c r="BO194" s="147"/>
      <c r="BP194" s="149"/>
      <c r="BQ194" s="147"/>
      <c r="BR194" s="149"/>
      <c r="BS194" s="143"/>
      <c r="BU194" s="153"/>
      <c r="BV194" s="153"/>
      <c r="BW194" s="154"/>
      <c r="CA194" s="154"/>
      <c r="CB194" s="154"/>
      <c r="CC194" s="154"/>
      <c r="CD194" s="147"/>
      <c r="CE194" s="147"/>
      <c r="CF194" s="147"/>
      <c r="CG194" s="147"/>
      <c r="CH194" s="147"/>
      <c r="CI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55"/>
      <c r="CW194" s="156"/>
    </row>
    <row r="195" spans="1:101" s="135" customFormat="1" ht="12" x14ac:dyDescent="0.2">
      <c r="A195" s="132"/>
      <c r="B195" s="133"/>
      <c r="C195" s="134"/>
      <c r="E195" s="136"/>
      <c r="F195" s="137"/>
      <c r="G195" s="138"/>
      <c r="H195" s="138"/>
      <c r="I195" s="140"/>
      <c r="J195" s="141" t="s">
        <v>191</v>
      </c>
      <c r="K195" s="142">
        <v>4</v>
      </c>
      <c r="L195" s="143">
        <v>83</v>
      </c>
      <c r="M195" s="144">
        <f t="shared" si="59"/>
        <v>332</v>
      </c>
      <c r="N195" s="145"/>
      <c r="O195" s="146" t="s">
        <v>134</v>
      </c>
      <c r="P195" s="147">
        <f t="shared" si="60"/>
        <v>2.964285714285714</v>
      </c>
      <c r="Q195" s="148">
        <f t="shared" si="61"/>
        <v>35.571428571428562</v>
      </c>
      <c r="R195" s="147">
        <f t="shared" si="62"/>
        <v>299.39285714285717</v>
      </c>
      <c r="T195" s="149"/>
      <c r="U195" s="149"/>
      <c r="V195" s="149"/>
      <c r="W195" s="147"/>
      <c r="X195" s="150"/>
      <c r="Y195" s="149"/>
      <c r="Z195" s="149"/>
      <c r="AA195" s="149"/>
      <c r="AB195" s="149"/>
      <c r="AC195" s="149"/>
      <c r="AD195" s="149"/>
      <c r="AF195" s="149"/>
      <c r="AH195" s="147"/>
      <c r="AI195" s="149"/>
      <c r="AJ195" s="149"/>
      <c r="AK195" s="149"/>
      <c r="AL195" s="149"/>
      <c r="AM195" s="147"/>
      <c r="AN195" s="149"/>
      <c r="AO195" s="149"/>
      <c r="AP195" s="149"/>
      <c r="AQ195" s="149"/>
      <c r="AR195" s="149"/>
      <c r="AS195" s="151"/>
      <c r="AU195" s="149"/>
      <c r="AW195" s="152"/>
      <c r="AX195" s="149"/>
      <c r="AZ195" s="149"/>
      <c r="BC195" s="149"/>
      <c r="BD195" s="149"/>
      <c r="BE195" s="149"/>
      <c r="BF195" s="149"/>
      <c r="BG195" s="149"/>
      <c r="BH195" s="149"/>
      <c r="BI195" s="149"/>
      <c r="BJ195" s="149"/>
      <c r="BK195" s="143"/>
      <c r="BN195" s="149"/>
      <c r="BO195" s="147"/>
      <c r="BP195" s="149"/>
      <c r="BQ195" s="147"/>
      <c r="BR195" s="149"/>
      <c r="BS195" s="143"/>
      <c r="BU195" s="153"/>
      <c r="BV195" s="153"/>
      <c r="BW195" s="154"/>
      <c r="CA195" s="154"/>
      <c r="CB195" s="154"/>
      <c r="CC195" s="154"/>
      <c r="CD195" s="147"/>
      <c r="CE195" s="147"/>
      <c r="CF195" s="147"/>
      <c r="CG195" s="147"/>
      <c r="CH195" s="147"/>
      <c r="CI195" s="147"/>
      <c r="CJ195" s="147"/>
      <c r="CK195" s="147"/>
      <c r="CL195" s="147"/>
      <c r="CM195" s="147"/>
      <c r="CN195" s="147"/>
      <c r="CO195" s="147"/>
      <c r="CP195" s="147"/>
      <c r="CQ195" s="147"/>
      <c r="CR195" s="147"/>
      <c r="CS195" s="147"/>
      <c r="CT195" s="147"/>
      <c r="CU195" s="147"/>
      <c r="CV195" s="155"/>
      <c r="CW195" s="156"/>
    </row>
    <row r="196" spans="1:101" s="160" customFormat="1" ht="11.25" x14ac:dyDescent="0.2">
      <c r="A196" s="157"/>
      <c r="B196" s="158"/>
      <c r="C196" s="159"/>
      <c r="E196" s="161"/>
      <c r="F196" s="162"/>
      <c r="G196" s="163"/>
      <c r="H196" s="164"/>
      <c r="I196" s="164"/>
      <c r="J196" s="165"/>
      <c r="K196" s="166"/>
      <c r="L196" s="167"/>
      <c r="M196" s="168">
        <f>SUM(M193:M195)</f>
        <v>17332</v>
      </c>
      <c r="N196" s="168">
        <f>M196</f>
        <v>17332</v>
      </c>
      <c r="O196" s="169" t="s">
        <v>134</v>
      </c>
      <c r="P196" s="168">
        <f>SUM(P193:P195)</f>
        <v>154.75</v>
      </c>
      <c r="Q196" s="168">
        <f>SUM(Q193:Q195)</f>
        <v>1856.9999999999998</v>
      </c>
      <c r="R196" s="168">
        <f>SUM(R193:R195)</f>
        <v>15629.75</v>
      </c>
      <c r="T196" s="168">
        <f t="shared" ref="T196:AD196" si="63">SUM(T193:T193)</f>
        <v>0</v>
      </c>
      <c r="U196" s="168">
        <f t="shared" si="63"/>
        <v>0</v>
      </c>
      <c r="V196" s="168">
        <f t="shared" si="63"/>
        <v>0</v>
      </c>
      <c r="W196" s="168">
        <f t="shared" si="63"/>
        <v>0</v>
      </c>
      <c r="X196" s="168">
        <f t="shared" si="63"/>
        <v>0</v>
      </c>
      <c r="Y196" s="168">
        <f t="shared" si="63"/>
        <v>0</v>
      </c>
      <c r="Z196" s="168">
        <f t="shared" si="63"/>
        <v>0</v>
      </c>
      <c r="AA196" s="168">
        <f t="shared" si="63"/>
        <v>0</v>
      </c>
      <c r="AB196" s="168">
        <f t="shared" si="63"/>
        <v>0</v>
      </c>
      <c r="AC196" s="168">
        <f t="shared" si="63"/>
        <v>0</v>
      </c>
      <c r="AD196" s="168">
        <f t="shared" si="63"/>
        <v>0</v>
      </c>
      <c r="AF196" s="168">
        <f>SUM(AF193:AF193)</f>
        <v>0</v>
      </c>
      <c r="AH196" s="168">
        <f t="shared" ref="AH196:AZ196" si="64">SUM(AH193:AH193)</f>
        <v>0</v>
      </c>
      <c r="AI196" s="168">
        <f t="shared" si="64"/>
        <v>0</v>
      </c>
      <c r="AJ196" s="168">
        <f t="shared" si="64"/>
        <v>0</v>
      </c>
      <c r="AK196" s="168">
        <f t="shared" si="64"/>
        <v>0</v>
      </c>
      <c r="AL196" s="168">
        <f t="shared" si="64"/>
        <v>0</v>
      </c>
      <c r="AM196" s="168">
        <f t="shared" si="64"/>
        <v>0</v>
      </c>
      <c r="AN196" s="168">
        <f t="shared" si="64"/>
        <v>0</v>
      </c>
      <c r="AO196" s="168">
        <f t="shared" si="64"/>
        <v>0</v>
      </c>
      <c r="AP196" s="168">
        <f t="shared" si="64"/>
        <v>0</v>
      </c>
      <c r="AQ196" s="168">
        <f t="shared" si="64"/>
        <v>0</v>
      </c>
      <c r="AR196" s="168">
        <f t="shared" si="64"/>
        <v>0</v>
      </c>
      <c r="AS196" s="168">
        <f t="shared" si="64"/>
        <v>0</v>
      </c>
      <c r="AT196" s="168">
        <f t="shared" si="64"/>
        <v>0</v>
      </c>
      <c r="AU196" s="168">
        <f t="shared" si="64"/>
        <v>0</v>
      </c>
      <c r="AV196" s="168">
        <f t="shared" si="64"/>
        <v>0</v>
      </c>
      <c r="AW196" s="168">
        <f t="shared" si="64"/>
        <v>0</v>
      </c>
      <c r="AX196" s="168">
        <f t="shared" si="64"/>
        <v>0</v>
      </c>
      <c r="AY196" s="168">
        <f t="shared" si="64"/>
        <v>0</v>
      </c>
      <c r="AZ196" s="168">
        <f t="shared" si="64"/>
        <v>0</v>
      </c>
      <c r="BB196" s="168">
        <f t="shared" ref="BB196:CV196" si="65">SUM(BB193:BB193)</f>
        <v>0</v>
      </c>
      <c r="BC196" s="168">
        <f t="shared" si="65"/>
        <v>0</v>
      </c>
      <c r="BD196" s="168">
        <f t="shared" si="65"/>
        <v>0</v>
      </c>
      <c r="BE196" s="168">
        <f t="shared" si="65"/>
        <v>0</v>
      </c>
      <c r="BF196" s="168">
        <f t="shared" si="65"/>
        <v>0</v>
      </c>
      <c r="BG196" s="168">
        <f t="shared" si="65"/>
        <v>0</v>
      </c>
      <c r="BH196" s="168">
        <f t="shared" si="65"/>
        <v>0</v>
      </c>
      <c r="BI196" s="168">
        <f t="shared" si="65"/>
        <v>0</v>
      </c>
      <c r="BJ196" s="168">
        <f t="shared" si="65"/>
        <v>0</v>
      </c>
      <c r="BK196" s="168">
        <f t="shared" si="65"/>
        <v>0</v>
      </c>
      <c r="BL196" s="168">
        <f t="shared" si="65"/>
        <v>0</v>
      </c>
      <c r="BM196" s="168">
        <f t="shared" si="65"/>
        <v>0</v>
      </c>
      <c r="BN196" s="168">
        <f t="shared" si="65"/>
        <v>0</v>
      </c>
      <c r="BO196" s="168">
        <f t="shared" si="65"/>
        <v>0</v>
      </c>
      <c r="BP196" s="168">
        <f t="shared" si="65"/>
        <v>0</v>
      </c>
      <c r="BQ196" s="168">
        <f t="shared" si="65"/>
        <v>0</v>
      </c>
      <c r="BR196" s="168">
        <f t="shared" si="65"/>
        <v>0</v>
      </c>
      <c r="BS196" s="168">
        <f t="shared" si="65"/>
        <v>0</v>
      </c>
      <c r="BT196" s="168">
        <f t="shared" si="65"/>
        <v>0</v>
      </c>
      <c r="BU196" s="168">
        <f t="shared" si="65"/>
        <v>0</v>
      </c>
      <c r="BV196" s="168">
        <f t="shared" si="65"/>
        <v>0</v>
      </c>
      <c r="BW196" s="168">
        <f t="shared" si="65"/>
        <v>0</v>
      </c>
      <c r="BX196" s="168">
        <f t="shared" si="65"/>
        <v>0</v>
      </c>
      <c r="BY196" s="168">
        <f t="shared" si="65"/>
        <v>0</v>
      </c>
      <c r="BZ196" s="168">
        <f t="shared" si="65"/>
        <v>0</v>
      </c>
      <c r="CA196" s="168">
        <f t="shared" si="65"/>
        <v>0</v>
      </c>
      <c r="CB196" s="168">
        <f t="shared" si="65"/>
        <v>0</v>
      </c>
      <c r="CC196" s="168">
        <f t="shared" si="65"/>
        <v>0</v>
      </c>
      <c r="CD196" s="168">
        <f t="shared" si="65"/>
        <v>0</v>
      </c>
      <c r="CE196" s="168">
        <f t="shared" si="65"/>
        <v>0</v>
      </c>
      <c r="CF196" s="168">
        <f t="shared" si="65"/>
        <v>0</v>
      </c>
      <c r="CG196" s="168">
        <f t="shared" si="65"/>
        <v>0</v>
      </c>
      <c r="CH196" s="168">
        <f t="shared" si="65"/>
        <v>0</v>
      </c>
      <c r="CI196" s="168">
        <f t="shared" si="65"/>
        <v>0</v>
      </c>
      <c r="CJ196" s="168">
        <f t="shared" si="65"/>
        <v>0</v>
      </c>
      <c r="CK196" s="168">
        <f t="shared" si="65"/>
        <v>0</v>
      </c>
      <c r="CL196" s="168">
        <f t="shared" si="65"/>
        <v>0</v>
      </c>
      <c r="CM196" s="168">
        <f t="shared" si="65"/>
        <v>0</v>
      </c>
      <c r="CN196" s="168">
        <f t="shared" si="65"/>
        <v>0</v>
      </c>
      <c r="CO196" s="168">
        <f t="shared" si="65"/>
        <v>0</v>
      </c>
      <c r="CP196" s="168">
        <f t="shared" si="65"/>
        <v>0</v>
      </c>
      <c r="CQ196" s="168">
        <f t="shared" si="65"/>
        <v>0</v>
      </c>
      <c r="CR196" s="168">
        <f t="shared" si="65"/>
        <v>0</v>
      </c>
      <c r="CS196" s="168">
        <f t="shared" si="65"/>
        <v>0</v>
      </c>
      <c r="CT196" s="168">
        <f t="shared" si="65"/>
        <v>0</v>
      </c>
      <c r="CU196" s="168">
        <f t="shared" si="65"/>
        <v>0</v>
      </c>
      <c r="CV196" s="168">
        <f t="shared" si="65"/>
        <v>0</v>
      </c>
      <c r="CW196" s="170"/>
    </row>
    <row r="198" spans="1:101" x14ac:dyDescent="0.25">
      <c r="A198" s="171" t="str">
        <f>E193</f>
        <v>1ROTARY TRADING CORP.</v>
      </c>
      <c r="B198" s="172"/>
      <c r="C198" s="173"/>
      <c r="D198" s="174"/>
      <c r="E198" s="174"/>
      <c r="F198" s="175"/>
      <c r="G198" s="176"/>
      <c r="H198" s="177"/>
      <c r="I198" s="178"/>
      <c r="J198" s="179"/>
      <c r="K198" s="180"/>
      <c r="L198" s="181"/>
      <c r="M198" s="182"/>
      <c r="N198" s="183"/>
      <c r="O198" s="184"/>
      <c r="P198" s="185"/>
    </row>
    <row r="199" spans="1:101" x14ac:dyDescent="0.25">
      <c r="A199" s="186"/>
      <c r="B199" s="187"/>
      <c r="C199" s="188"/>
      <c r="D199" s="189" t="s">
        <v>119</v>
      </c>
      <c r="E199" s="189" t="s">
        <v>120</v>
      </c>
      <c r="F199" s="190" t="s">
        <v>121</v>
      </c>
      <c r="G199" s="191"/>
      <c r="H199" s="192"/>
      <c r="I199" s="193"/>
      <c r="J199" s="194"/>
      <c r="K199" s="195"/>
      <c r="L199" s="196"/>
      <c r="M199" s="197"/>
      <c r="N199" s="198"/>
      <c r="O199" s="199"/>
      <c r="P199" s="200"/>
    </row>
    <row r="200" spans="1:101" ht="13.5" customHeight="1" x14ac:dyDescent="0.25">
      <c r="A200" s="201" t="s">
        <v>122</v>
      </c>
      <c r="B200" s="202"/>
      <c r="C200" s="203"/>
      <c r="D200" s="204">
        <f>R196</f>
        <v>15629.75</v>
      </c>
      <c r="E200" s="205"/>
      <c r="F200" s="206" t="str">
        <f>"In payment for 6 packs of Tube Ice using housefund received on " &amp; TEXT(A193, "mmmm dd, yyyy") &amp; " with SI#32207  RR# 5304  " &amp; " CPO#" &amp;B193</f>
        <v>In payment for 6 packs of Tube Ice using housefund received on August 20, 2025 with SI#32207  RR# 5304   CPO#19000</v>
      </c>
      <c r="G200" s="207"/>
      <c r="H200" s="208"/>
      <c r="I200" s="208"/>
      <c r="J200" s="207"/>
      <c r="K200" s="195"/>
      <c r="L200" s="196"/>
      <c r="M200" s="209"/>
      <c r="N200" s="210"/>
      <c r="O200" s="211"/>
      <c r="P200" s="212"/>
    </row>
    <row r="201" spans="1:101" x14ac:dyDescent="0.25">
      <c r="A201" s="201" t="s">
        <v>123</v>
      </c>
      <c r="B201" s="202"/>
      <c r="C201" s="203"/>
      <c r="D201" s="204">
        <f>Q196</f>
        <v>1856.9999999999998</v>
      </c>
      <c r="E201" s="205"/>
      <c r="F201" s="194" t="str">
        <f>"Recording input VAT for expenses and purchases made using house fund for " &amp; TEXT(A193, "mmmm dd, yyyy")</f>
        <v>Recording input VAT for expenses and purchases made using house fund for August 20, 2025</v>
      </c>
      <c r="G201" s="213"/>
      <c r="H201" s="214"/>
      <c r="I201" s="215"/>
      <c r="J201" s="213"/>
      <c r="K201" s="195"/>
      <c r="L201" s="196"/>
      <c r="M201" s="197"/>
      <c r="N201" s="198"/>
      <c r="O201" s="199"/>
      <c r="P201" s="200"/>
    </row>
    <row r="202" spans="1:101" x14ac:dyDescent="0.25">
      <c r="A202" s="216" t="s">
        <v>124</v>
      </c>
      <c r="B202" s="217"/>
      <c r="C202" s="218"/>
      <c r="D202" s="219"/>
      <c r="E202" s="205">
        <f>P196</f>
        <v>154.75</v>
      </c>
      <c r="F202" s="220" t="str">
        <f>"Recording the tax withheld for expenses and purchases using the house fund received on " &amp; TEXT(A193, "mmmm dd, yyyy")</f>
        <v>Recording the tax withheld for expenses and purchases using the house fund received on August 20, 2025</v>
      </c>
      <c r="G202" s="213"/>
      <c r="H202" s="214"/>
      <c r="I202" s="215"/>
      <c r="J202" s="213"/>
      <c r="K202" s="195"/>
      <c r="L202" s="196"/>
      <c r="M202" s="197"/>
      <c r="N202" s="198"/>
      <c r="O202" s="199"/>
      <c r="P202" s="200"/>
    </row>
    <row r="203" spans="1:101" x14ac:dyDescent="0.25">
      <c r="A203" s="201" t="s">
        <v>125</v>
      </c>
      <c r="B203" s="217"/>
      <c r="C203" s="218"/>
      <c r="D203" s="221"/>
      <c r="E203" s="222">
        <f>M196</f>
        <v>17332</v>
      </c>
      <c r="F203" s="220" t="str">
        <f>"Recording house fund expenses for replenishment on " &amp; TEXT(A193, "mmmm dd, yyyy")</f>
        <v>Recording house fund expenses for replenishment on August 20, 2025</v>
      </c>
      <c r="G203" s="213"/>
      <c r="H203" s="214"/>
      <c r="I203" s="215"/>
      <c r="J203" s="213"/>
      <c r="K203" s="195"/>
      <c r="L203" s="196"/>
      <c r="M203" s="197"/>
      <c r="N203" s="198"/>
      <c r="O203" s="199"/>
      <c r="P203" s="200"/>
    </row>
    <row r="204" spans="1:101" x14ac:dyDescent="0.25">
      <c r="A204" s="216"/>
      <c r="B204" s="217"/>
      <c r="C204" s="218"/>
      <c r="D204" s="219">
        <f>SUM(D200:D201)</f>
        <v>17486.75</v>
      </c>
      <c r="E204" s="219">
        <f>SUM(E200:E203)</f>
        <v>17486.75</v>
      </c>
      <c r="F204" s="223"/>
      <c r="G204" s="223"/>
      <c r="H204" s="224"/>
      <c r="I204" s="225"/>
      <c r="J204" s="223"/>
      <c r="K204" s="195"/>
      <c r="L204" s="196"/>
      <c r="M204" s="197"/>
      <c r="N204" s="198"/>
      <c r="O204" s="199"/>
      <c r="P204" s="200"/>
    </row>
    <row r="205" spans="1:101" x14ac:dyDescent="0.25">
      <c r="A205" s="226" t="s">
        <v>126</v>
      </c>
      <c r="B205" s="227" t="str">
        <f>"To record house fund expenses on " &amp; TEXT(A193, "mmmm dd, yyyy") &amp; " with PCV#" &amp; C193</f>
        <v>To record house fund expenses on August 20, 2025 with PCV#</v>
      </c>
      <c r="C205" s="228"/>
      <c r="D205" s="229"/>
      <c r="E205" s="229"/>
      <c r="F205" s="229"/>
      <c r="G205" s="223"/>
      <c r="H205" s="224"/>
      <c r="I205" s="225"/>
      <c r="J205" s="223"/>
      <c r="K205" s="195"/>
      <c r="L205" s="196"/>
      <c r="M205" s="197"/>
      <c r="N205" s="198"/>
      <c r="O205" s="199"/>
      <c r="P205" s="200"/>
    </row>
    <row r="206" spans="1:101" s="6" customFormat="1" ht="12.75" x14ac:dyDescent="0.25">
      <c r="A206" s="1" t="s">
        <v>0</v>
      </c>
      <c r="B206" s="2"/>
      <c r="C206" s="3"/>
      <c r="D206" s="4"/>
      <c r="E206" s="5"/>
      <c r="G206" s="7"/>
      <c r="H206" s="8" t="s">
        <v>1</v>
      </c>
      <c r="I206" s="9"/>
      <c r="J206" s="10"/>
      <c r="K206" s="11"/>
      <c r="L206" s="12"/>
      <c r="M206" s="13"/>
      <c r="N206" s="14"/>
      <c r="O206" s="15"/>
      <c r="P206" s="16"/>
      <c r="Q206" s="16"/>
      <c r="R206" s="17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R206" s="16"/>
      <c r="BS206" s="16"/>
      <c r="BT206" s="16"/>
      <c r="BU206" s="16"/>
      <c r="BV206" s="16"/>
      <c r="BY206" s="18"/>
      <c r="CC206" s="18"/>
      <c r="CD206" s="18"/>
      <c r="CE206" s="18"/>
    </row>
    <row r="207" spans="1:101" s="6" customFormat="1" ht="13.5" thickBot="1" x14ac:dyDescent="0.3">
      <c r="A207" s="19"/>
      <c r="B207" s="20"/>
      <c r="C207" s="21"/>
      <c r="D207" s="22"/>
      <c r="E207" s="23"/>
      <c r="G207" s="7"/>
      <c r="H207" s="24"/>
      <c r="I207" s="9" t="s">
        <v>2</v>
      </c>
      <c r="J207" s="10"/>
      <c r="K207" s="11"/>
      <c r="L207" s="12"/>
      <c r="M207" s="13"/>
      <c r="N207" s="14"/>
      <c r="O207" s="15"/>
      <c r="P207" s="16"/>
      <c r="Q207" s="16"/>
      <c r="R207" s="18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R207" s="16"/>
      <c r="BS207" s="16"/>
      <c r="BT207" s="16"/>
      <c r="BU207" s="16"/>
      <c r="BV207" s="16"/>
      <c r="BY207" s="18"/>
      <c r="CC207" s="18"/>
      <c r="CD207" s="18"/>
      <c r="CE207" s="18"/>
    </row>
    <row r="208" spans="1:101" s="81" customFormat="1" ht="22.5" customHeight="1" x14ac:dyDescent="0.2">
      <c r="A208" s="25" t="s">
        <v>3</v>
      </c>
      <c r="B208" s="26" t="s">
        <v>4</v>
      </c>
      <c r="C208" s="27" t="s">
        <v>5</v>
      </c>
      <c r="D208" s="28" t="s">
        <v>6</v>
      </c>
      <c r="E208" s="29" t="s">
        <v>7</v>
      </c>
      <c r="F208" s="30" t="s">
        <v>8</v>
      </c>
      <c r="G208" s="31" t="s">
        <v>9</v>
      </c>
      <c r="H208" s="32" t="s">
        <v>10</v>
      </c>
      <c r="I208" s="26" t="s">
        <v>11</v>
      </c>
      <c r="J208" s="33" t="s">
        <v>12</v>
      </c>
      <c r="K208" s="34" t="s">
        <v>13</v>
      </c>
      <c r="L208" s="35" t="s">
        <v>14</v>
      </c>
      <c r="M208" s="36" t="s">
        <v>15</v>
      </c>
      <c r="N208" s="37" t="s">
        <v>16</v>
      </c>
      <c r="O208" s="37" t="s">
        <v>17</v>
      </c>
      <c r="P208" s="38" t="s">
        <v>18</v>
      </c>
      <c r="Q208" s="39" t="s">
        <v>19</v>
      </c>
      <c r="R208" s="40" t="s">
        <v>20</v>
      </c>
      <c r="S208" s="41"/>
      <c r="T208" s="41"/>
      <c r="U208" s="41"/>
      <c r="V208" s="41"/>
      <c r="W208" s="41"/>
      <c r="X208" s="41"/>
      <c r="Y208" s="41"/>
      <c r="Z208" s="42"/>
      <c r="AA208" s="43" t="s">
        <v>21</v>
      </c>
      <c r="AB208" s="44"/>
      <c r="AC208" s="44"/>
      <c r="AD208" s="44"/>
      <c r="AE208" s="44"/>
      <c r="AF208" s="45"/>
      <c r="AG208" s="46" t="s">
        <v>22</v>
      </c>
      <c r="AH208" s="47" t="s">
        <v>23</v>
      </c>
      <c r="AI208" s="48"/>
      <c r="AJ208" s="48"/>
      <c r="AK208" s="48"/>
      <c r="AL208" s="48"/>
      <c r="AM208" s="48"/>
      <c r="AN208" s="48"/>
      <c r="AO208" s="48"/>
      <c r="AP208" s="48"/>
      <c r="AQ208" s="49"/>
      <c r="AR208" s="50" t="s">
        <v>24</v>
      </c>
      <c r="AS208" s="51"/>
      <c r="AT208" s="51"/>
      <c r="AU208" s="51"/>
      <c r="AV208" s="52"/>
      <c r="AW208" s="53" t="s">
        <v>25</v>
      </c>
      <c r="AX208" s="54" t="s">
        <v>26</v>
      </c>
      <c r="AY208" s="55"/>
      <c r="AZ208" s="54" t="s">
        <v>27</v>
      </c>
      <c r="BA208" s="55"/>
      <c r="BB208" s="56" t="s">
        <v>28</v>
      </c>
      <c r="BC208" s="57"/>
      <c r="BD208" s="58"/>
      <c r="BE208" s="59" t="s">
        <v>29</v>
      </c>
      <c r="BF208" s="60" t="s">
        <v>30</v>
      </c>
      <c r="BG208" s="61"/>
      <c r="BH208" s="62" t="s">
        <v>31</v>
      </c>
      <c r="BI208" s="62" t="s">
        <v>32</v>
      </c>
      <c r="BJ208" s="62" t="s">
        <v>33</v>
      </c>
      <c r="BK208" s="60" t="s">
        <v>34</v>
      </c>
      <c r="BL208" s="63"/>
      <c r="BM208" s="61"/>
      <c r="BN208" s="64" t="s">
        <v>35</v>
      </c>
      <c r="BO208" s="65"/>
      <c r="BP208" s="66" t="s">
        <v>36</v>
      </c>
      <c r="BQ208" s="67" t="s">
        <v>37</v>
      </c>
      <c r="BR208" s="68" t="s">
        <v>38</v>
      </c>
      <c r="BS208" s="67" t="s">
        <v>39</v>
      </c>
      <c r="BT208" s="67" t="s">
        <v>40</v>
      </c>
      <c r="BU208" s="68" t="s">
        <v>41</v>
      </c>
      <c r="BV208" s="68" t="s">
        <v>42</v>
      </c>
      <c r="BW208" s="68" t="s">
        <v>43</v>
      </c>
      <c r="BX208" s="69" t="s">
        <v>44</v>
      </c>
      <c r="BY208" s="68" t="s">
        <v>45</v>
      </c>
      <c r="BZ208" s="68" t="s">
        <v>46</v>
      </c>
      <c r="CA208" s="68" t="s">
        <v>47</v>
      </c>
      <c r="CB208" s="68" t="s">
        <v>48</v>
      </c>
      <c r="CC208" s="70" t="s">
        <v>49</v>
      </c>
      <c r="CD208" s="70" t="s">
        <v>50</v>
      </c>
      <c r="CE208" s="71" t="s">
        <v>51</v>
      </c>
      <c r="CF208" s="72" t="s">
        <v>52</v>
      </c>
      <c r="CG208" s="73" t="s">
        <v>53</v>
      </c>
      <c r="CH208" s="73"/>
      <c r="CI208" s="73"/>
      <c r="CJ208" s="73"/>
      <c r="CK208" s="73"/>
      <c r="CL208" s="73"/>
      <c r="CM208" s="73"/>
      <c r="CN208" s="73"/>
      <c r="CO208" s="73"/>
      <c r="CP208" s="74"/>
      <c r="CQ208" s="75" t="s">
        <v>54</v>
      </c>
      <c r="CR208" s="76" t="s">
        <v>55</v>
      </c>
      <c r="CS208" s="77"/>
      <c r="CT208" s="78" t="s">
        <v>56</v>
      </c>
      <c r="CU208" s="79" t="s">
        <v>57</v>
      </c>
      <c r="CV208" s="80"/>
    </row>
    <row r="209" spans="1:103" s="131" customFormat="1" ht="51.75" thickBot="1" x14ac:dyDescent="0.25">
      <c r="A209" s="82"/>
      <c r="B209" s="83"/>
      <c r="C209" s="84"/>
      <c r="D209" s="85"/>
      <c r="E209" s="86"/>
      <c r="F209" s="87"/>
      <c r="G209" s="88"/>
      <c r="H209" s="89"/>
      <c r="I209" s="83"/>
      <c r="J209" s="90"/>
      <c r="K209" s="91"/>
      <c r="L209" s="92"/>
      <c r="M209" s="93"/>
      <c r="N209" s="94"/>
      <c r="O209" s="94"/>
      <c r="P209" s="95"/>
      <c r="Q209" s="96"/>
      <c r="R209" s="97" t="s">
        <v>58</v>
      </c>
      <c r="S209" s="98" t="s">
        <v>59</v>
      </c>
      <c r="T209" s="98" t="s">
        <v>60</v>
      </c>
      <c r="U209" s="98" t="s">
        <v>61</v>
      </c>
      <c r="V209" s="98" t="s">
        <v>62</v>
      </c>
      <c r="W209" s="99" t="s">
        <v>63</v>
      </c>
      <c r="X209" s="99" t="s">
        <v>64</v>
      </c>
      <c r="Y209" s="99" t="s">
        <v>65</v>
      </c>
      <c r="Z209" s="99" t="s">
        <v>66</v>
      </c>
      <c r="AA209" s="100" t="s">
        <v>67</v>
      </c>
      <c r="AB209" s="100" t="s">
        <v>68</v>
      </c>
      <c r="AC209" s="101" t="s">
        <v>69</v>
      </c>
      <c r="AD209" s="101" t="s">
        <v>70</v>
      </c>
      <c r="AE209" s="101" t="s">
        <v>71</v>
      </c>
      <c r="AF209" s="101" t="s">
        <v>72</v>
      </c>
      <c r="AG209" s="102"/>
      <c r="AH209" s="103" t="s">
        <v>73</v>
      </c>
      <c r="AI209" s="103" t="s">
        <v>74</v>
      </c>
      <c r="AJ209" s="104" t="s">
        <v>75</v>
      </c>
      <c r="AK209" s="104" t="s">
        <v>76</v>
      </c>
      <c r="AL209" s="104" t="s">
        <v>77</v>
      </c>
      <c r="AM209" s="104" t="s">
        <v>72</v>
      </c>
      <c r="AN209" s="104" t="s">
        <v>78</v>
      </c>
      <c r="AO209" s="104" t="s">
        <v>79</v>
      </c>
      <c r="AP209" s="104" t="s">
        <v>80</v>
      </c>
      <c r="AQ209" s="105" t="s">
        <v>81</v>
      </c>
      <c r="AR209" s="105" t="s">
        <v>82</v>
      </c>
      <c r="AS209" s="105" t="s">
        <v>72</v>
      </c>
      <c r="AT209" s="105" t="s">
        <v>83</v>
      </c>
      <c r="AU209" s="106" t="s">
        <v>84</v>
      </c>
      <c r="AV209" s="107" t="s">
        <v>85</v>
      </c>
      <c r="AW209" s="108" t="s">
        <v>83</v>
      </c>
      <c r="AX209" s="109" t="s">
        <v>86</v>
      </c>
      <c r="AY209" s="109" t="s">
        <v>87</v>
      </c>
      <c r="AZ209" s="109" t="s">
        <v>88</v>
      </c>
      <c r="BA209" s="109" t="s">
        <v>72</v>
      </c>
      <c r="BB209" s="110" t="s">
        <v>89</v>
      </c>
      <c r="BC209" s="111" t="s">
        <v>90</v>
      </c>
      <c r="BD209" s="112" t="s">
        <v>91</v>
      </c>
      <c r="BE209" s="113"/>
      <c r="BF209" s="109" t="s">
        <v>92</v>
      </c>
      <c r="BG209" s="109" t="s">
        <v>93</v>
      </c>
      <c r="BH209" s="109" t="s">
        <v>94</v>
      </c>
      <c r="BI209" s="109" t="s">
        <v>95</v>
      </c>
      <c r="BJ209" s="109" t="s">
        <v>96</v>
      </c>
      <c r="BK209" s="114" t="s">
        <v>88</v>
      </c>
      <c r="BL209" s="103" t="s">
        <v>72</v>
      </c>
      <c r="BM209" s="103" t="s">
        <v>83</v>
      </c>
      <c r="BN209" s="115" t="s">
        <v>97</v>
      </c>
      <c r="BO209" s="115" t="s">
        <v>98</v>
      </c>
      <c r="BP209" s="116"/>
      <c r="BQ209" s="117"/>
      <c r="BR209" s="118"/>
      <c r="BS209" s="117"/>
      <c r="BT209" s="117"/>
      <c r="BU209" s="118"/>
      <c r="BV209" s="118"/>
      <c r="BW209" s="118"/>
      <c r="BX209" s="119"/>
      <c r="BY209" s="118"/>
      <c r="BZ209" s="118"/>
      <c r="CA209" s="118"/>
      <c r="CB209" s="118"/>
      <c r="CC209" s="120" t="s">
        <v>99</v>
      </c>
      <c r="CD209" s="120" t="s">
        <v>100</v>
      </c>
      <c r="CE209" s="121"/>
      <c r="CF209" s="122"/>
      <c r="CG209" s="123" t="s">
        <v>101</v>
      </c>
      <c r="CH209" s="123" t="s">
        <v>102</v>
      </c>
      <c r="CI209" s="123" t="s">
        <v>103</v>
      </c>
      <c r="CJ209" s="123" t="s">
        <v>104</v>
      </c>
      <c r="CK209" s="123" t="s">
        <v>105</v>
      </c>
      <c r="CL209" s="123" t="s">
        <v>106</v>
      </c>
      <c r="CM209" s="123" t="s">
        <v>107</v>
      </c>
      <c r="CN209" s="123" t="s">
        <v>108</v>
      </c>
      <c r="CO209" s="123" t="s">
        <v>109</v>
      </c>
      <c r="CP209" s="124" t="s">
        <v>110</v>
      </c>
      <c r="CQ209" s="125" t="s">
        <v>111</v>
      </c>
      <c r="CR209" s="125" t="s">
        <v>112</v>
      </c>
      <c r="CS209" s="125" t="s">
        <v>70</v>
      </c>
      <c r="CT209" s="126"/>
      <c r="CU209" s="127"/>
      <c r="CV209" s="128"/>
      <c r="CW209" s="129"/>
      <c r="CX209" s="129"/>
      <c r="CY209" s="130"/>
    </row>
    <row r="210" spans="1:103" s="135" customFormat="1" ht="12" x14ac:dyDescent="0.2">
      <c r="A210" s="132">
        <v>45889</v>
      </c>
      <c r="B210" s="133" t="s">
        <v>185</v>
      </c>
      <c r="C210" s="134"/>
      <c r="D210" s="135" t="s">
        <v>128</v>
      </c>
      <c r="E210" s="136" t="s">
        <v>192</v>
      </c>
      <c r="F210" s="137" t="s">
        <v>193</v>
      </c>
      <c r="G210" s="138" t="s">
        <v>194</v>
      </c>
      <c r="H210" s="138"/>
      <c r="I210" s="140" t="s">
        <v>195</v>
      </c>
      <c r="J210" s="141" t="s">
        <v>196</v>
      </c>
      <c r="K210" s="142">
        <v>4</v>
      </c>
      <c r="L210" s="143">
        <v>67</v>
      </c>
      <c r="M210" s="144">
        <f t="shared" ref="M210" si="66">L210*K210</f>
        <v>268</v>
      </c>
      <c r="N210" s="145"/>
      <c r="O210" s="146" t="s">
        <v>134</v>
      </c>
      <c r="P210" s="147">
        <f>M210/1.12*0.01</f>
        <v>2.3928571428571423</v>
      </c>
      <c r="Q210" s="148">
        <f>M210/1.12*0.12</f>
        <v>28.714285714285708</v>
      </c>
      <c r="R210" s="147">
        <f>M210+P210-Q210</f>
        <v>241.67857142857144</v>
      </c>
      <c r="T210" s="149"/>
      <c r="U210" s="149"/>
      <c r="V210" s="149"/>
      <c r="W210" s="147"/>
      <c r="X210" s="150"/>
      <c r="Y210" s="149"/>
      <c r="Z210" s="149"/>
      <c r="AA210" s="149"/>
      <c r="AB210" s="149"/>
      <c r="AC210" s="149"/>
      <c r="AD210" s="149"/>
      <c r="AF210" s="149"/>
      <c r="AH210" s="147"/>
      <c r="AI210" s="149"/>
      <c r="AJ210" s="149"/>
      <c r="AK210" s="149"/>
      <c r="AL210" s="149"/>
      <c r="AM210" s="147"/>
      <c r="AN210" s="149"/>
      <c r="AO210" s="149"/>
      <c r="AP210" s="149"/>
      <c r="AQ210" s="149"/>
      <c r="AR210" s="149"/>
      <c r="AS210" s="151"/>
      <c r="AU210" s="149"/>
      <c r="AW210" s="152"/>
      <c r="AX210" s="149"/>
      <c r="AZ210" s="149"/>
      <c r="BC210" s="149"/>
      <c r="BD210" s="149"/>
      <c r="BE210" s="149"/>
      <c r="BF210" s="149"/>
      <c r="BG210" s="149"/>
      <c r="BH210" s="149"/>
      <c r="BI210" s="149"/>
      <c r="BJ210" s="149"/>
      <c r="BK210" s="143"/>
      <c r="BN210" s="149"/>
      <c r="BO210" s="147"/>
      <c r="BP210" s="149"/>
      <c r="BQ210" s="147"/>
      <c r="BR210" s="149"/>
      <c r="BS210" s="143"/>
      <c r="BU210" s="153"/>
      <c r="BV210" s="153"/>
      <c r="BW210" s="154"/>
      <c r="CA210" s="154"/>
      <c r="CB210" s="154"/>
      <c r="CC210" s="154"/>
      <c r="CD210" s="147"/>
      <c r="CE210" s="147"/>
      <c r="CF210" s="147"/>
      <c r="CG210" s="147"/>
      <c r="CH210" s="147"/>
      <c r="CI210" s="147"/>
      <c r="CJ210" s="147"/>
      <c r="CK210" s="147"/>
      <c r="CL210" s="147"/>
      <c r="CM210" s="147"/>
      <c r="CN210" s="147"/>
      <c r="CO210" s="147"/>
      <c r="CP210" s="147"/>
      <c r="CQ210" s="147"/>
      <c r="CR210" s="147"/>
      <c r="CS210" s="147"/>
      <c r="CT210" s="147"/>
      <c r="CU210" s="147"/>
      <c r="CV210" s="155"/>
      <c r="CW210" s="156"/>
    </row>
    <row r="211" spans="1:103" s="160" customFormat="1" ht="11.25" x14ac:dyDescent="0.2">
      <c r="A211" s="157"/>
      <c r="B211" s="158"/>
      <c r="C211" s="159"/>
      <c r="E211" s="161"/>
      <c r="F211" s="162"/>
      <c r="G211" s="163"/>
      <c r="H211" s="164"/>
      <c r="I211" s="164"/>
      <c r="J211" s="165"/>
      <c r="K211" s="166"/>
      <c r="L211" s="167"/>
      <c r="M211" s="168">
        <f>SUM(M210:M210)</f>
        <v>268</v>
      </c>
      <c r="N211" s="168">
        <f>M211</f>
        <v>268</v>
      </c>
      <c r="O211" s="169" t="s">
        <v>134</v>
      </c>
      <c r="P211" s="168">
        <f>SUM(P210:P210)</f>
        <v>2.3928571428571423</v>
      </c>
      <c r="Q211" s="168">
        <f>SUM(Q210:Q210)</f>
        <v>28.714285714285708</v>
      </c>
      <c r="R211" s="168">
        <f>SUM(R210:R210)</f>
        <v>241.67857142857144</v>
      </c>
      <c r="T211" s="168">
        <f t="shared" ref="T211:AD211" si="67">SUM(T210:T210)</f>
        <v>0</v>
      </c>
      <c r="U211" s="168">
        <f t="shared" si="67"/>
        <v>0</v>
      </c>
      <c r="V211" s="168">
        <f t="shared" si="67"/>
        <v>0</v>
      </c>
      <c r="W211" s="168">
        <f t="shared" si="67"/>
        <v>0</v>
      </c>
      <c r="X211" s="168">
        <f t="shared" si="67"/>
        <v>0</v>
      </c>
      <c r="Y211" s="168">
        <f t="shared" si="67"/>
        <v>0</v>
      </c>
      <c r="Z211" s="168">
        <f t="shared" si="67"/>
        <v>0</v>
      </c>
      <c r="AA211" s="168">
        <f t="shared" si="67"/>
        <v>0</v>
      </c>
      <c r="AB211" s="168">
        <f t="shared" si="67"/>
        <v>0</v>
      </c>
      <c r="AC211" s="168">
        <f t="shared" si="67"/>
        <v>0</v>
      </c>
      <c r="AD211" s="168">
        <f t="shared" si="67"/>
        <v>0</v>
      </c>
      <c r="AF211" s="168">
        <f>SUM(AF210:AF210)</f>
        <v>0</v>
      </c>
      <c r="AH211" s="168">
        <f t="shared" ref="AH211:AZ211" si="68">SUM(AH210:AH210)</f>
        <v>0</v>
      </c>
      <c r="AI211" s="168">
        <f t="shared" si="68"/>
        <v>0</v>
      </c>
      <c r="AJ211" s="168">
        <f t="shared" si="68"/>
        <v>0</v>
      </c>
      <c r="AK211" s="168">
        <f t="shared" si="68"/>
        <v>0</v>
      </c>
      <c r="AL211" s="168">
        <f t="shared" si="68"/>
        <v>0</v>
      </c>
      <c r="AM211" s="168">
        <f t="shared" si="68"/>
        <v>0</v>
      </c>
      <c r="AN211" s="168">
        <f t="shared" si="68"/>
        <v>0</v>
      </c>
      <c r="AO211" s="168">
        <f t="shared" si="68"/>
        <v>0</v>
      </c>
      <c r="AP211" s="168">
        <f t="shared" si="68"/>
        <v>0</v>
      </c>
      <c r="AQ211" s="168">
        <f t="shared" si="68"/>
        <v>0</v>
      </c>
      <c r="AR211" s="168">
        <f t="shared" si="68"/>
        <v>0</v>
      </c>
      <c r="AS211" s="168">
        <f t="shared" si="68"/>
        <v>0</v>
      </c>
      <c r="AT211" s="168">
        <f t="shared" si="68"/>
        <v>0</v>
      </c>
      <c r="AU211" s="168">
        <f t="shared" si="68"/>
        <v>0</v>
      </c>
      <c r="AV211" s="168">
        <f t="shared" si="68"/>
        <v>0</v>
      </c>
      <c r="AW211" s="168">
        <f t="shared" si="68"/>
        <v>0</v>
      </c>
      <c r="AX211" s="168">
        <f t="shared" si="68"/>
        <v>0</v>
      </c>
      <c r="AY211" s="168">
        <f t="shared" si="68"/>
        <v>0</v>
      </c>
      <c r="AZ211" s="168">
        <f t="shared" si="68"/>
        <v>0</v>
      </c>
      <c r="BB211" s="168">
        <f t="shared" ref="BB211:CV211" si="69">SUM(BB210:BB210)</f>
        <v>0</v>
      </c>
      <c r="BC211" s="168">
        <f t="shared" si="69"/>
        <v>0</v>
      </c>
      <c r="BD211" s="168">
        <f t="shared" si="69"/>
        <v>0</v>
      </c>
      <c r="BE211" s="168">
        <f t="shared" si="69"/>
        <v>0</v>
      </c>
      <c r="BF211" s="168">
        <f t="shared" si="69"/>
        <v>0</v>
      </c>
      <c r="BG211" s="168">
        <f t="shared" si="69"/>
        <v>0</v>
      </c>
      <c r="BH211" s="168">
        <f t="shared" si="69"/>
        <v>0</v>
      </c>
      <c r="BI211" s="168">
        <f t="shared" si="69"/>
        <v>0</v>
      </c>
      <c r="BJ211" s="168">
        <f t="shared" si="69"/>
        <v>0</v>
      </c>
      <c r="BK211" s="168">
        <f t="shared" si="69"/>
        <v>0</v>
      </c>
      <c r="BL211" s="168">
        <f t="shared" si="69"/>
        <v>0</v>
      </c>
      <c r="BM211" s="168">
        <f t="shared" si="69"/>
        <v>0</v>
      </c>
      <c r="BN211" s="168">
        <f t="shared" si="69"/>
        <v>0</v>
      </c>
      <c r="BO211" s="168">
        <f t="shared" si="69"/>
        <v>0</v>
      </c>
      <c r="BP211" s="168">
        <f t="shared" si="69"/>
        <v>0</v>
      </c>
      <c r="BQ211" s="168">
        <f t="shared" si="69"/>
        <v>0</v>
      </c>
      <c r="BR211" s="168">
        <f t="shared" si="69"/>
        <v>0</v>
      </c>
      <c r="BS211" s="168">
        <f t="shared" si="69"/>
        <v>0</v>
      </c>
      <c r="BT211" s="168">
        <f t="shared" si="69"/>
        <v>0</v>
      </c>
      <c r="BU211" s="168">
        <f t="shared" si="69"/>
        <v>0</v>
      </c>
      <c r="BV211" s="168">
        <f t="shared" si="69"/>
        <v>0</v>
      </c>
      <c r="BW211" s="168">
        <f t="shared" si="69"/>
        <v>0</v>
      </c>
      <c r="BX211" s="168">
        <f t="shared" si="69"/>
        <v>0</v>
      </c>
      <c r="BY211" s="168">
        <f t="shared" si="69"/>
        <v>0</v>
      </c>
      <c r="BZ211" s="168">
        <f t="shared" si="69"/>
        <v>0</v>
      </c>
      <c r="CA211" s="168">
        <f t="shared" si="69"/>
        <v>0</v>
      </c>
      <c r="CB211" s="168">
        <f t="shared" si="69"/>
        <v>0</v>
      </c>
      <c r="CC211" s="168">
        <f t="shared" si="69"/>
        <v>0</v>
      </c>
      <c r="CD211" s="168">
        <f t="shared" si="69"/>
        <v>0</v>
      </c>
      <c r="CE211" s="168">
        <f t="shared" si="69"/>
        <v>0</v>
      </c>
      <c r="CF211" s="168">
        <f t="shared" si="69"/>
        <v>0</v>
      </c>
      <c r="CG211" s="168">
        <f t="shared" si="69"/>
        <v>0</v>
      </c>
      <c r="CH211" s="168">
        <f t="shared" si="69"/>
        <v>0</v>
      </c>
      <c r="CI211" s="168">
        <f t="shared" si="69"/>
        <v>0</v>
      </c>
      <c r="CJ211" s="168">
        <f t="shared" si="69"/>
        <v>0</v>
      </c>
      <c r="CK211" s="168">
        <f t="shared" si="69"/>
        <v>0</v>
      </c>
      <c r="CL211" s="168">
        <f t="shared" si="69"/>
        <v>0</v>
      </c>
      <c r="CM211" s="168">
        <f t="shared" si="69"/>
        <v>0</v>
      </c>
      <c r="CN211" s="168">
        <f t="shared" si="69"/>
        <v>0</v>
      </c>
      <c r="CO211" s="168">
        <f t="shared" si="69"/>
        <v>0</v>
      </c>
      <c r="CP211" s="168">
        <f t="shared" si="69"/>
        <v>0</v>
      </c>
      <c r="CQ211" s="168">
        <f t="shared" si="69"/>
        <v>0</v>
      </c>
      <c r="CR211" s="168">
        <f t="shared" si="69"/>
        <v>0</v>
      </c>
      <c r="CS211" s="168">
        <f t="shared" si="69"/>
        <v>0</v>
      </c>
      <c r="CT211" s="168">
        <f t="shared" si="69"/>
        <v>0</v>
      </c>
      <c r="CU211" s="168">
        <f t="shared" si="69"/>
        <v>0</v>
      </c>
      <c r="CV211" s="168">
        <f t="shared" si="69"/>
        <v>0</v>
      </c>
      <c r="CW211" s="170"/>
    </row>
    <row r="213" spans="1:103" x14ac:dyDescent="0.25">
      <c r="A213" s="171" t="str">
        <f>E210</f>
        <v>WILCON DEPOT, INC.</v>
      </c>
      <c r="B213" s="172"/>
      <c r="C213" s="173"/>
      <c r="D213" s="174"/>
      <c r="E213" s="174"/>
      <c r="F213" s="175"/>
      <c r="G213" s="176"/>
      <c r="H213" s="177"/>
      <c r="I213" s="178"/>
      <c r="J213" s="179"/>
      <c r="K213" s="180"/>
      <c r="L213" s="181"/>
      <c r="M213" s="182"/>
      <c r="N213" s="183"/>
      <c r="O213" s="184"/>
      <c r="P213" s="185"/>
    </row>
    <row r="214" spans="1:103" x14ac:dyDescent="0.25">
      <c r="A214" s="186"/>
      <c r="B214" s="187"/>
      <c r="C214" s="188"/>
      <c r="D214" s="189" t="s">
        <v>119</v>
      </c>
      <c r="E214" s="189" t="s">
        <v>120</v>
      </c>
      <c r="F214" s="190" t="s">
        <v>121</v>
      </c>
      <c r="G214" s="191"/>
      <c r="H214" s="192"/>
      <c r="I214" s="193"/>
      <c r="J214" s="194"/>
      <c r="K214" s="195"/>
      <c r="L214" s="196"/>
      <c r="M214" s="197"/>
      <c r="N214" s="198"/>
      <c r="O214" s="199"/>
      <c r="P214" s="200"/>
    </row>
    <row r="215" spans="1:103" ht="13.5" customHeight="1" x14ac:dyDescent="0.25">
      <c r="A215" s="201" t="s">
        <v>122</v>
      </c>
      <c r="B215" s="202"/>
      <c r="C215" s="203"/>
      <c r="D215" s="204">
        <f>R211</f>
        <v>241.67857142857144</v>
      </c>
      <c r="E215" s="205"/>
      <c r="F215" s="206" t="str">
        <f>"In payment for 4 pieces of3M temflex using housefund received on " &amp; TEXT(A210, "mmmm dd, yyyy") &amp; " with SI#100288842  RR# 50254  " &amp; " CPO#" &amp;B210</f>
        <v>In payment for 4 pieces of3M temflex using housefund received on August 20, 2025 with SI#100288842  RR# 50254   CPO#19000</v>
      </c>
      <c r="G215" s="207"/>
      <c r="H215" s="208"/>
      <c r="I215" s="208"/>
      <c r="J215" s="207"/>
      <c r="K215" s="195"/>
      <c r="L215" s="196"/>
      <c r="M215" s="209"/>
      <c r="N215" s="210"/>
      <c r="O215" s="211"/>
      <c r="P215" s="212"/>
    </row>
    <row r="216" spans="1:103" x14ac:dyDescent="0.25">
      <c r="A216" s="201" t="s">
        <v>123</v>
      </c>
      <c r="B216" s="202"/>
      <c r="C216" s="203"/>
      <c r="D216" s="204">
        <f>Q211</f>
        <v>28.714285714285708</v>
      </c>
      <c r="E216" s="205"/>
      <c r="F216" s="194" t="str">
        <f>"Recording input VAT for expenses and purchases made using house fund for " &amp; TEXT(A210, "mmmm dd, yyyy")</f>
        <v>Recording input VAT for expenses and purchases made using house fund for August 20, 2025</v>
      </c>
      <c r="G216" s="213"/>
      <c r="H216" s="214"/>
      <c r="I216" s="215"/>
      <c r="J216" s="213"/>
      <c r="K216" s="195"/>
      <c r="L216" s="196"/>
      <c r="M216" s="197"/>
      <c r="N216" s="198"/>
      <c r="O216" s="199"/>
      <c r="P216" s="200"/>
    </row>
    <row r="217" spans="1:103" x14ac:dyDescent="0.25">
      <c r="A217" s="216" t="s">
        <v>124</v>
      </c>
      <c r="B217" s="217"/>
      <c r="C217" s="218"/>
      <c r="D217" s="219"/>
      <c r="E217" s="205">
        <f>P211</f>
        <v>2.3928571428571423</v>
      </c>
      <c r="F217" s="220" t="str">
        <f>"Recording the tax withheld for expenses and purchases using the house fund received on " &amp; TEXT(A210, "mmmm dd, yyyy")</f>
        <v>Recording the tax withheld for expenses and purchases using the house fund received on August 20, 2025</v>
      </c>
      <c r="G217" s="213"/>
      <c r="H217" s="214"/>
      <c r="I217" s="215"/>
      <c r="J217" s="213"/>
      <c r="K217" s="195"/>
      <c r="L217" s="196"/>
      <c r="M217" s="197"/>
      <c r="N217" s="198"/>
      <c r="O217" s="199"/>
      <c r="P217" s="200"/>
    </row>
    <row r="218" spans="1:103" x14ac:dyDescent="0.25">
      <c r="A218" s="201" t="s">
        <v>125</v>
      </c>
      <c r="B218" s="217"/>
      <c r="C218" s="218"/>
      <c r="D218" s="221"/>
      <c r="E218" s="222">
        <f>M211</f>
        <v>268</v>
      </c>
      <c r="F218" s="220" t="str">
        <f>"Recording house fund expenses for replenishment on " &amp; TEXT(A210, "mmmm dd, yyyy")</f>
        <v>Recording house fund expenses for replenishment on August 20, 2025</v>
      </c>
      <c r="G218" s="213"/>
      <c r="H218" s="214"/>
      <c r="I218" s="215"/>
      <c r="J218" s="213"/>
      <c r="K218" s="195"/>
      <c r="L218" s="196"/>
      <c r="M218" s="197"/>
      <c r="N218" s="198"/>
      <c r="O218" s="199"/>
      <c r="P218" s="200"/>
    </row>
    <row r="219" spans="1:103" x14ac:dyDescent="0.25">
      <c r="A219" s="216"/>
      <c r="B219" s="217"/>
      <c r="C219" s="218"/>
      <c r="D219" s="219">
        <f>SUM(D215:D216)</f>
        <v>270.39285714285717</v>
      </c>
      <c r="E219" s="219">
        <f>SUM(E215:E218)</f>
        <v>270.39285714285717</v>
      </c>
      <c r="F219" s="223"/>
      <c r="G219" s="223"/>
      <c r="H219" s="224"/>
      <c r="I219" s="225"/>
      <c r="J219" s="223"/>
      <c r="K219" s="195"/>
      <c r="L219" s="196"/>
      <c r="M219" s="197"/>
      <c r="N219" s="198"/>
      <c r="O219" s="199"/>
      <c r="P219" s="200"/>
    </row>
    <row r="220" spans="1:103" x14ac:dyDescent="0.25">
      <c r="A220" s="226" t="s">
        <v>126</v>
      </c>
      <c r="B220" s="227" t="str">
        <f>"To record house fund expenses on " &amp; TEXT(A210, "mmmm dd, yyyy") &amp; " with PCV#" &amp; C210</f>
        <v>To record house fund expenses on August 20, 2025 with PCV#</v>
      </c>
      <c r="C220" s="228"/>
      <c r="D220" s="229"/>
      <c r="E220" s="229"/>
      <c r="F220" s="229"/>
      <c r="G220" s="223"/>
      <c r="H220" s="224"/>
      <c r="I220" s="225"/>
      <c r="J220" s="223"/>
      <c r="K220" s="195"/>
      <c r="L220" s="196"/>
      <c r="M220" s="197"/>
      <c r="N220" s="198"/>
      <c r="O220" s="199"/>
      <c r="P220" s="200"/>
    </row>
  </sheetData>
  <mergeCells count="624">
    <mergeCell ref="CE208:CE209"/>
    <mergeCell ref="CF208:CF209"/>
    <mergeCell ref="CG208:CP208"/>
    <mergeCell ref="CR208:CS208"/>
    <mergeCell ref="CT208:CT209"/>
    <mergeCell ref="CU208:CU209"/>
    <mergeCell ref="BW208:BW209"/>
    <mergeCell ref="BX208:BX209"/>
    <mergeCell ref="BY208:BY209"/>
    <mergeCell ref="BZ208:BZ209"/>
    <mergeCell ref="CA208:CA209"/>
    <mergeCell ref="CB208:CB209"/>
    <mergeCell ref="BQ208:BQ209"/>
    <mergeCell ref="BR208:BR209"/>
    <mergeCell ref="BS208:BS209"/>
    <mergeCell ref="BT208:BT209"/>
    <mergeCell ref="BU208:BU209"/>
    <mergeCell ref="BV208:BV209"/>
    <mergeCell ref="BB208:BC208"/>
    <mergeCell ref="BE208:BE209"/>
    <mergeCell ref="BF208:BG208"/>
    <mergeCell ref="BK208:BM208"/>
    <mergeCell ref="BN208:BO208"/>
    <mergeCell ref="BP208:BP209"/>
    <mergeCell ref="AA208:AF208"/>
    <mergeCell ref="AG208:AG209"/>
    <mergeCell ref="AH208:AQ208"/>
    <mergeCell ref="AR208:AV208"/>
    <mergeCell ref="AX208:AY208"/>
    <mergeCell ref="AZ208:BA208"/>
    <mergeCell ref="M208:M209"/>
    <mergeCell ref="N208:N209"/>
    <mergeCell ref="O208:O209"/>
    <mergeCell ref="P208:P209"/>
    <mergeCell ref="Q208:Q209"/>
    <mergeCell ref="R208:Z208"/>
    <mergeCell ref="G208:G209"/>
    <mergeCell ref="H208:H209"/>
    <mergeCell ref="I208:I209"/>
    <mergeCell ref="J208:J209"/>
    <mergeCell ref="K208:K209"/>
    <mergeCell ref="L208:L209"/>
    <mergeCell ref="A208:A209"/>
    <mergeCell ref="B208:B209"/>
    <mergeCell ref="C208:C209"/>
    <mergeCell ref="D208:D209"/>
    <mergeCell ref="E208:E209"/>
    <mergeCell ref="F208:F209"/>
    <mergeCell ref="CE191:CE192"/>
    <mergeCell ref="CF191:CF192"/>
    <mergeCell ref="CG191:CP191"/>
    <mergeCell ref="CR191:CS191"/>
    <mergeCell ref="CT191:CT192"/>
    <mergeCell ref="CU191:CU192"/>
    <mergeCell ref="BW191:BW192"/>
    <mergeCell ref="BX191:BX192"/>
    <mergeCell ref="BY191:BY192"/>
    <mergeCell ref="BZ191:BZ192"/>
    <mergeCell ref="CA191:CA192"/>
    <mergeCell ref="CB191:CB192"/>
    <mergeCell ref="BQ191:BQ192"/>
    <mergeCell ref="BR191:BR192"/>
    <mergeCell ref="BS191:BS192"/>
    <mergeCell ref="BT191:BT192"/>
    <mergeCell ref="BU191:BU192"/>
    <mergeCell ref="BV191:BV192"/>
    <mergeCell ref="BB191:BC191"/>
    <mergeCell ref="BE191:BE192"/>
    <mergeCell ref="BF191:BG191"/>
    <mergeCell ref="BK191:BM191"/>
    <mergeCell ref="BN191:BO191"/>
    <mergeCell ref="BP191:BP192"/>
    <mergeCell ref="AA191:AF191"/>
    <mergeCell ref="AG191:AG192"/>
    <mergeCell ref="AH191:AQ191"/>
    <mergeCell ref="AR191:AV191"/>
    <mergeCell ref="AX191:AY191"/>
    <mergeCell ref="AZ191:BA191"/>
    <mergeCell ref="M191:M192"/>
    <mergeCell ref="N191:N192"/>
    <mergeCell ref="O191:O192"/>
    <mergeCell ref="P191:P192"/>
    <mergeCell ref="Q191:Q192"/>
    <mergeCell ref="R191:Z191"/>
    <mergeCell ref="G191:G192"/>
    <mergeCell ref="H191:H192"/>
    <mergeCell ref="I191:I192"/>
    <mergeCell ref="J191:J192"/>
    <mergeCell ref="K191:K192"/>
    <mergeCell ref="L191:L192"/>
    <mergeCell ref="A191:A192"/>
    <mergeCell ref="B191:B192"/>
    <mergeCell ref="C191:C192"/>
    <mergeCell ref="D191:D192"/>
    <mergeCell ref="E191:E192"/>
    <mergeCell ref="F191:F192"/>
    <mergeCell ref="CE172:CE173"/>
    <mergeCell ref="CF172:CF173"/>
    <mergeCell ref="CG172:CP172"/>
    <mergeCell ref="CR172:CS172"/>
    <mergeCell ref="CT172:CT173"/>
    <mergeCell ref="CU172:CU173"/>
    <mergeCell ref="BW172:BW173"/>
    <mergeCell ref="BX172:BX173"/>
    <mergeCell ref="BY172:BY173"/>
    <mergeCell ref="BZ172:BZ173"/>
    <mergeCell ref="CA172:CA173"/>
    <mergeCell ref="CB172:CB173"/>
    <mergeCell ref="BQ172:BQ173"/>
    <mergeCell ref="BR172:BR173"/>
    <mergeCell ref="BS172:BS173"/>
    <mergeCell ref="BT172:BT173"/>
    <mergeCell ref="BU172:BU173"/>
    <mergeCell ref="BV172:BV173"/>
    <mergeCell ref="BB172:BC172"/>
    <mergeCell ref="BE172:BE173"/>
    <mergeCell ref="BF172:BG172"/>
    <mergeCell ref="BK172:BM172"/>
    <mergeCell ref="BN172:BO172"/>
    <mergeCell ref="BP172:BP173"/>
    <mergeCell ref="AA172:AF172"/>
    <mergeCell ref="AG172:AG173"/>
    <mergeCell ref="AH172:AQ172"/>
    <mergeCell ref="AR172:AV172"/>
    <mergeCell ref="AX172:AY172"/>
    <mergeCell ref="AZ172:BA172"/>
    <mergeCell ref="M172:M173"/>
    <mergeCell ref="N172:N173"/>
    <mergeCell ref="O172:O173"/>
    <mergeCell ref="P172:P173"/>
    <mergeCell ref="Q172:Q173"/>
    <mergeCell ref="R172:Z172"/>
    <mergeCell ref="G172:G173"/>
    <mergeCell ref="H172:H173"/>
    <mergeCell ref="I172:I173"/>
    <mergeCell ref="J172:J173"/>
    <mergeCell ref="K172:K173"/>
    <mergeCell ref="L172:L173"/>
    <mergeCell ref="A172:A173"/>
    <mergeCell ref="B172:B173"/>
    <mergeCell ref="C172:C173"/>
    <mergeCell ref="D172:D173"/>
    <mergeCell ref="E172:E173"/>
    <mergeCell ref="F172:F173"/>
    <mergeCell ref="CE155:CE156"/>
    <mergeCell ref="CF155:CF156"/>
    <mergeCell ref="CG155:CP155"/>
    <mergeCell ref="CR155:CS155"/>
    <mergeCell ref="CT155:CT156"/>
    <mergeCell ref="CU155:CU156"/>
    <mergeCell ref="BW155:BW156"/>
    <mergeCell ref="BX155:BX156"/>
    <mergeCell ref="BY155:BY156"/>
    <mergeCell ref="BZ155:BZ156"/>
    <mergeCell ref="CA155:CA156"/>
    <mergeCell ref="CB155:CB156"/>
    <mergeCell ref="BQ155:BQ156"/>
    <mergeCell ref="BR155:BR156"/>
    <mergeCell ref="BS155:BS156"/>
    <mergeCell ref="BT155:BT156"/>
    <mergeCell ref="BU155:BU156"/>
    <mergeCell ref="BV155:BV156"/>
    <mergeCell ref="BB155:BC155"/>
    <mergeCell ref="BE155:BE156"/>
    <mergeCell ref="BF155:BG155"/>
    <mergeCell ref="BK155:BM155"/>
    <mergeCell ref="BN155:BO155"/>
    <mergeCell ref="BP155:BP156"/>
    <mergeCell ref="AA155:AF155"/>
    <mergeCell ref="AG155:AG156"/>
    <mergeCell ref="AH155:AQ155"/>
    <mergeCell ref="AR155:AV155"/>
    <mergeCell ref="AX155:AY155"/>
    <mergeCell ref="AZ155:BA155"/>
    <mergeCell ref="M155:M156"/>
    <mergeCell ref="N155:N156"/>
    <mergeCell ref="O155:O156"/>
    <mergeCell ref="P155:P156"/>
    <mergeCell ref="Q155:Q156"/>
    <mergeCell ref="R155:Z155"/>
    <mergeCell ref="G155:G156"/>
    <mergeCell ref="H155:H156"/>
    <mergeCell ref="I155:I156"/>
    <mergeCell ref="J155:J156"/>
    <mergeCell ref="K155:K156"/>
    <mergeCell ref="L155:L156"/>
    <mergeCell ref="A155:A156"/>
    <mergeCell ref="B155:B156"/>
    <mergeCell ref="C155:C156"/>
    <mergeCell ref="D155:D156"/>
    <mergeCell ref="E155:E156"/>
    <mergeCell ref="F155:F156"/>
    <mergeCell ref="CE135:CE136"/>
    <mergeCell ref="CF135:CF136"/>
    <mergeCell ref="CG135:CP135"/>
    <mergeCell ref="CR135:CS135"/>
    <mergeCell ref="CT135:CT136"/>
    <mergeCell ref="CU135:CU136"/>
    <mergeCell ref="BW135:BW136"/>
    <mergeCell ref="BX135:BX136"/>
    <mergeCell ref="BY135:BY136"/>
    <mergeCell ref="BZ135:BZ136"/>
    <mergeCell ref="CA135:CA136"/>
    <mergeCell ref="CB135:CB136"/>
    <mergeCell ref="BQ135:BQ136"/>
    <mergeCell ref="BR135:BR136"/>
    <mergeCell ref="BS135:BS136"/>
    <mergeCell ref="BT135:BT136"/>
    <mergeCell ref="BU135:BU136"/>
    <mergeCell ref="BV135:BV136"/>
    <mergeCell ref="BB135:BC135"/>
    <mergeCell ref="BE135:BE136"/>
    <mergeCell ref="BF135:BG135"/>
    <mergeCell ref="BK135:BM135"/>
    <mergeCell ref="BN135:BO135"/>
    <mergeCell ref="BP135:BP136"/>
    <mergeCell ref="AA135:AF135"/>
    <mergeCell ref="AG135:AG136"/>
    <mergeCell ref="AH135:AQ135"/>
    <mergeCell ref="AR135:AV135"/>
    <mergeCell ref="AX135:AY135"/>
    <mergeCell ref="AZ135:BA135"/>
    <mergeCell ref="M135:M136"/>
    <mergeCell ref="N135:N136"/>
    <mergeCell ref="O135:O136"/>
    <mergeCell ref="P135:P136"/>
    <mergeCell ref="Q135:Q136"/>
    <mergeCell ref="R135:Z135"/>
    <mergeCell ref="G135:G136"/>
    <mergeCell ref="H135:H136"/>
    <mergeCell ref="I135:I136"/>
    <mergeCell ref="J135:J136"/>
    <mergeCell ref="K135:K136"/>
    <mergeCell ref="L135:L136"/>
    <mergeCell ref="A135:A136"/>
    <mergeCell ref="B135:B136"/>
    <mergeCell ref="C135:C136"/>
    <mergeCell ref="D135:D136"/>
    <mergeCell ref="E135:E136"/>
    <mergeCell ref="F135:F136"/>
    <mergeCell ref="CE120:CE121"/>
    <mergeCell ref="CF120:CF121"/>
    <mergeCell ref="CG120:CP120"/>
    <mergeCell ref="CR120:CS120"/>
    <mergeCell ref="CT120:CT121"/>
    <mergeCell ref="CU120:CU121"/>
    <mergeCell ref="BW120:BW121"/>
    <mergeCell ref="BX120:BX121"/>
    <mergeCell ref="BY120:BY121"/>
    <mergeCell ref="BZ120:BZ121"/>
    <mergeCell ref="CA120:CA121"/>
    <mergeCell ref="CB120:CB121"/>
    <mergeCell ref="BQ120:BQ121"/>
    <mergeCell ref="BR120:BR121"/>
    <mergeCell ref="BS120:BS121"/>
    <mergeCell ref="BT120:BT121"/>
    <mergeCell ref="BU120:BU121"/>
    <mergeCell ref="BV120:BV121"/>
    <mergeCell ref="BB120:BC120"/>
    <mergeCell ref="BE120:BE121"/>
    <mergeCell ref="BF120:BG120"/>
    <mergeCell ref="BK120:BM120"/>
    <mergeCell ref="BN120:BO120"/>
    <mergeCell ref="BP120:BP121"/>
    <mergeCell ref="AA120:AF120"/>
    <mergeCell ref="AG120:AG121"/>
    <mergeCell ref="AH120:AQ120"/>
    <mergeCell ref="AR120:AV120"/>
    <mergeCell ref="AX120:AY120"/>
    <mergeCell ref="AZ120:BA120"/>
    <mergeCell ref="M120:M121"/>
    <mergeCell ref="N120:N121"/>
    <mergeCell ref="O120:O121"/>
    <mergeCell ref="P120:P121"/>
    <mergeCell ref="Q120:Q121"/>
    <mergeCell ref="R120:Z120"/>
    <mergeCell ref="G120:G121"/>
    <mergeCell ref="H120:H121"/>
    <mergeCell ref="I120:I121"/>
    <mergeCell ref="J120:J121"/>
    <mergeCell ref="K120:K121"/>
    <mergeCell ref="L120:L121"/>
    <mergeCell ref="A120:A121"/>
    <mergeCell ref="B120:B121"/>
    <mergeCell ref="C120:C121"/>
    <mergeCell ref="D120:D121"/>
    <mergeCell ref="E120:E121"/>
    <mergeCell ref="F120:F121"/>
    <mergeCell ref="CE105:CE106"/>
    <mergeCell ref="CF105:CF106"/>
    <mergeCell ref="CG105:CP105"/>
    <mergeCell ref="CR105:CS105"/>
    <mergeCell ref="CT105:CT106"/>
    <mergeCell ref="CU105:CU106"/>
    <mergeCell ref="BW105:BW106"/>
    <mergeCell ref="BX105:BX106"/>
    <mergeCell ref="BY105:BY106"/>
    <mergeCell ref="BZ105:BZ106"/>
    <mergeCell ref="CA105:CA106"/>
    <mergeCell ref="CB105:CB106"/>
    <mergeCell ref="BQ105:BQ106"/>
    <mergeCell ref="BR105:BR106"/>
    <mergeCell ref="BS105:BS106"/>
    <mergeCell ref="BT105:BT106"/>
    <mergeCell ref="BU105:BU106"/>
    <mergeCell ref="BV105:BV106"/>
    <mergeCell ref="BB105:BC105"/>
    <mergeCell ref="BE105:BE106"/>
    <mergeCell ref="BF105:BG105"/>
    <mergeCell ref="BK105:BM105"/>
    <mergeCell ref="BN105:BO105"/>
    <mergeCell ref="BP105:BP106"/>
    <mergeCell ref="AA105:AF105"/>
    <mergeCell ref="AG105:AG106"/>
    <mergeCell ref="AH105:AQ105"/>
    <mergeCell ref="AR105:AV105"/>
    <mergeCell ref="AX105:AY105"/>
    <mergeCell ref="AZ105:BA105"/>
    <mergeCell ref="M105:M106"/>
    <mergeCell ref="N105:N106"/>
    <mergeCell ref="O105:O106"/>
    <mergeCell ref="P105:P106"/>
    <mergeCell ref="Q105:Q106"/>
    <mergeCell ref="R105:Z105"/>
    <mergeCell ref="G105:G106"/>
    <mergeCell ref="H105:H106"/>
    <mergeCell ref="I105:I106"/>
    <mergeCell ref="J105:J106"/>
    <mergeCell ref="K105:K106"/>
    <mergeCell ref="L105:L106"/>
    <mergeCell ref="A105:A106"/>
    <mergeCell ref="B105:B106"/>
    <mergeCell ref="C105:C106"/>
    <mergeCell ref="D105:D106"/>
    <mergeCell ref="E105:E106"/>
    <mergeCell ref="F105:F106"/>
    <mergeCell ref="CE90:CE91"/>
    <mergeCell ref="CF90:CF91"/>
    <mergeCell ref="CG90:CP90"/>
    <mergeCell ref="CR90:CS90"/>
    <mergeCell ref="CT90:CT91"/>
    <mergeCell ref="CU90:CU91"/>
    <mergeCell ref="BW90:BW91"/>
    <mergeCell ref="BX90:BX91"/>
    <mergeCell ref="BY90:BY91"/>
    <mergeCell ref="BZ90:BZ91"/>
    <mergeCell ref="CA90:CA91"/>
    <mergeCell ref="CB90:CB91"/>
    <mergeCell ref="BQ90:BQ91"/>
    <mergeCell ref="BR90:BR91"/>
    <mergeCell ref="BS90:BS91"/>
    <mergeCell ref="BT90:BT91"/>
    <mergeCell ref="BU90:BU91"/>
    <mergeCell ref="BV90:BV91"/>
    <mergeCell ref="BB90:BC90"/>
    <mergeCell ref="BE90:BE91"/>
    <mergeCell ref="BF90:BG90"/>
    <mergeCell ref="BK90:BM90"/>
    <mergeCell ref="BN90:BO90"/>
    <mergeCell ref="BP90:BP91"/>
    <mergeCell ref="AA90:AF90"/>
    <mergeCell ref="AG90:AG91"/>
    <mergeCell ref="AH90:AQ90"/>
    <mergeCell ref="AR90:AV90"/>
    <mergeCell ref="AX90:AY90"/>
    <mergeCell ref="AZ90:BA90"/>
    <mergeCell ref="M90:M91"/>
    <mergeCell ref="N90:N91"/>
    <mergeCell ref="O90:O91"/>
    <mergeCell ref="P90:P91"/>
    <mergeCell ref="Q90:Q91"/>
    <mergeCell ref="R90:Z90"/>
    <mergeCell ref="G90:G91"/>
    <mergeCell ref="H90:H91"/>
    <mergeCell ref="I90:I91"/>
    <mergeCell ref="J90:J91"/>
    <mergeCell ref="K90:K91"/>
    <mergeCell ref="L90:L91"/>
    <mergeCell ref="A90:A91"/>
    <mergeCell ref="B90:B91"/>
    <mergeCell ref="C90:C91"/>
    <mergeCell ref="D90:D91"/>
    <mergeCell ref="E90:E91"/>
    <mergeCell ref="F90:F91"/>
    <mergeCell ref="CE73:CE74"/>
    <mergeCell ref="CF73:CF74"/>
    <mergeCell ref="CG73:CP73"/>
    <mergeCell ref="CR73:CS73"/>
    <mergeCell ref="CT73:CT74"/>
    <mergeCell ref="CU73:CU74"/>
    <mergeCell ref="BW73:BW74"/>
    <mergeCell ref="BX73:BX74"/>
    <mergeCell ref="BY73:BY74"/>
    <mergeCell ref="BZ73:BZ74"/>
    <mergeCell ref="CA73:CA74"/>
    <mergeCell ref="CB73:CB74"/>
    <mergeCell ref="BQ73:BQ74"/>
    <mergeCell ref="BR73:BR74"/>
    <mergeCell ref="BS73:BS74"/>
    <mergeCell ref="BT73:BT74"/>
    <mergeCell ref="BU73:BU74"/>
    <mergeCell ref="BV73:BV74"/>
    <mergeCell ref="BB73:BC73"/>
    <mergeCell ref="BE73:BE74"/>
    <mergeCell ref="BF73:BG73"/>
    <mergeCell ref="BK73:BM73"/>
    <mergeCell ref="BN73:BO73"/>
    <mergeCell ref="BP73:BP74"/>
    <mergeCell ref="AA73:AF73"/>
    <mergeCell ref="AG73:AG74"/>
    <mergeCell ref="AH73:AQ73"/>
    <mergeCell ref="AR73:AV73"/>
    <mergeCell ref="AX73:AY73"/>
    <mergeCell ref="AZ73:BA73"/>
    <mergeCell ref="M73:M74"/>
    <mergeCell ref="N73:N74"/>
    <mergeCell ref="O73:O74"/>
    <mergeCell ref="P73:P74"/>
    <mergeCell ref="Q73:Q74"/>
    <mergeCell ref="R73:Z73"/>
    <mergeCell ref="G73:G74"/>
    <mergeCell ref="H73:H74"/>
    <mergeCell ref="I73:I74"/>
    <mergeCell ref="J73:J74"/>
    <mergeCell ref="K73:K74"/>
    <mergeCell ref="L73:L74"/>
    <mergeCell ref="A73:A74"/>
    <mergeCell ref="B73:B74"/>
    <mergeCell ref="C73:C74"/>
    <mergeCell ref="D73:D74"/>
    <mergeCell ref="E73:E74"/>
    <mergeCell ref="F73:F74"/>
    <mergeCell ref="CE56:CE57"/>
    <mergeCell ref="CF56:CF57"/>
    <mergeCell ref="CG56:CP56"/>
    <mergeCell ref="CR56:CS56"/>
    <mergeCell ref="CT56:CT57"/>
    <mergeCell ref="CU56:CU57"/>
    <mergeCell ref="BW56:BW57"/>
    <mergeCell ref="BX56:BX57"/>
    <mergeCell ref="BY56:BY57"/>
    <mergeCell ref="BZ56:BZ57"/>
    <mergeCell ref="CA56:CA57"/>
    <mergeCell ref="CB56:CB57"/>
    <mergeCell ref="BQ56:BQ57"/>
    <mergeCell ref="BR56:BR57"/>
    <mergeCell ref="BS56:BS57"/>
    <mergeCell ref="BT56:BT57"/>
    <mergeCell ref="BU56:BU57"/>
    <mergeCell ref="BV56:BV57"/>
    <mergeCell ref="BB56:BC56"/>
    <mergeCell ref="BE56:BE57"/>
    <mergeCell ref="BF56:BG56"/>
    <mergeCell ref="BK56:BM56"/>
    <mergeCell ref="BN56:BO56"/>
    <mergeCell ref="BP56:BP57"/>
    <mergeCell ref="AA56:AF56"/>
    <mergeCell ref="AG56:AG57"/>
    <mergeCell ref="AH56:AQ56"/>
    <mergeCell ref="AR56:AV56"/>
    <mergeCell ref="AX56:AY56"/>
    <mergeCell ref="AZ56:BA56"/>
    <mergeCell ref="M56:M57"/>
    <mergeCell ref="N56:N57"/>
    <mergeCell ref="O56:O57"/>
    <mergeCell ref="P56:P57"/>
    <mergeCell ref="Q56:Q57"/>
    <mergeCell ref="R56:Z56"/>
    <mergeCell ref="G56:G57"/>
    <mergeCell ref="H56:H57"/>
    <mergeCell ref="I56:I57"/>
    <mergeCell ref="J56:J57"/>
    <mergeCell ref="K56:K57"/>
    <mergeCell ref="L56:L57"/>
    <mergeCell ref="CE37:CE38"/>
    <mergeCell ref="CG37:CP37"/>
    <mergeCell ref="CR37:CS37"/>
    <mergeCell ref="CT37:CT38"/>
    <mergeCell ref="A56:A57"/>
    <mergeCell ref="B56:B57"/>
    <mergeCell ref="C56:C57"/>
    <mergeCell ref="D56:D57"/>
    <mergeCell ref="E56:E57"/>
    <mergeCell ref="F56:F57"/>
    <mergeCell ref="AX37:AY37"/>
    <mergeCell ref="AZ37:BA37"/>
    <mergeCell ref="BB37:BC37"/>
    <mergeCell ref="BE37:BE38"/>
    <mergeCell ref="BF37:BG37"/>
    <mergeCell ref="BK37:BM37"/>
    <mergeCell ref="CB20:CB21"/>
    <mergeCell ref="CU20:CU21"/>
    <mergeCell ref="CF37:CF38"/>
    <mergeCell ref="CU37:CU38"/>
    <mergeCell ref="BX37:BX38"/>
    <mergeCell ref="BY37:BY38"/>
    <mergeCell ref="BZ37:BZ38"/>
    <mergeCell ref="CA37:CA38"/>
    <mergeCell ref="CB37:CB38"/>
    <mergeCell ref="BR37:BR38"/>
    <mergeCell ref="BS37:BS38"/>
    <mergeCell ref="BT37:BT38"/>
    <mergeCell ref="BU37:BU38"/>
    <mergeCell ref="BV37:BV38"/>
    <mergeCell ref="BW37:BW38"/>
    <mergeCell ref="BQ37:BQ38"/>
    <mergeCell ref="BN37:BO37"/>
    <mergeCell ref="BP37:BP38"/>
    <mergeCell ref="AA37:AF37"/>
    <mergeCell ref="AG37:AG38"/>
    <mergeCell ref="AH37:AQ37"/>
    <mergeCell ref="AR37:AV37"/>
    <mergeCell ref="N37:N38"/>
    <mergeCell ref="O37:O38"/>
    <mergeCell ref="P37:P38"/>
    <mergeCell ref="Q37:Q38"/>
    <mergeCell ref="R37:Z37"/>
    <mergeCell ref="G37:G38"/>
    <mergeCell ref="H37:H38"/>
    <mergeCell ref="I37:I38"/>
    <mergeCell ref="J37:J38"/>
    <mergeCell ref="L37:L38"/>
    <mergeCell ref="M37:M38"/>
    <mergeCell ref="K37:K38"/>
    <mergeCell ref="A37:A38"/>
    <mergeCell ref="B37:B38"/>
    <mergeCell ref="C37:C38"/>
    <mergeCell ref="D37:D38"/>
    <mergeCell ref="E37:E38"/>
    <mergeCell ref="F37:F38"/>
    <mergeCell ref="CE20:CE21"/>
    <mergeCell ref="CF20:CF21"/>
    <mergeCell ref="CG20:CP20"/>
    <mergeCell ref="CR20:CS20"/>
    <mergeCell ref="CT20:CT21"/>
    <mergeCell ref="BW20:BW21"/>
    <mergeCell ref="BX20:BX21"/>
    <mergeCell ref="BY20:BY21"/>
    <mergeCell ref="BZ20:BZ21"/>
    <mergeCell ref="CA20:CA21"/>
    <mergeCell ref="BQ20:BQ21"/>
    <mergeCell ref="BR20:BR21"/>
    <mergeCell ref="BS20:BS21"/>
    <mergeCell ref="BT20:BT21"/>
    <mergeCell ref="BU20:BU21"/>
    <mergeCell ref="BV20:BV21"/>
    <mergeCell ref="BB20:BC20"/>
    <mergeCell ref="BE20:BE21"/>
    <mergeCell ref="BF20:BG20"/>
    <mergeCell ref="BK20:BM20"/>
    <mergeCell ref="BN20:BO20"/>
    <mergeCell ref="BP20:BP21"/>
    <mergeCell ref="AA20:AF20"/>
    <mergeCell ref="AG20:AG21"/>
    <mergeCell ref="AH20:AQ20"/>
    <mergeCell ref="AR20:AV20"/>
    <mergeCell ref="AX20:AY20"/>
    <mergeCell ref="AZ20:BA20"/>
    <mergeCell ref="M20:M21"/>
    <mergeCell ref="N20:N21"/>
    <mergeCell ref="O20:O21"/>
    <mergeCell ref="P20:P21"/>
    <mergeCell ref="Q20:Q21"/>
    <mergeCell ref="R20:Z20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2702-6209-4AFA-AE26-A84AA7798D37}">
  <sheetPr>
    <tabColor theme="7" tint="0.39997558519241921"/>
  </sheetPr>
  <dimension ref="A1:CY17"/>
  <sheetViews>
    <sheetView workbookViewId="0">
      <selection activeCell="Q5" sqref="Q5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45888</v>
      </c>
      <c r="B5" s="133" t="s">
        <v>153</v>
      </c>
      <c r="C5" s="134"/>
      <c r="D5" s="135" t="s">
        <v>128</v>
      </c>
      <c r="E5" s="136" t="s">
        <v>177</v>
      </c>
      <c r="F5" s="137" t="s">
        <v>178</v>
      </c>
      <c r="G5" s="138" t="s">
        <v>179</v>
      </c>
      <c r="H5" s="138">
        <v>141643</v>
      </c>
      <c r="I5" s="140" t="s">
        <v>180</v>
      </c>
      <c r="J5" s="141" t="s">
        <v>181</v>
      </c>
      <c r="K5" s="142">
        <v>1</v>
      </c>
      <c r="L5" s="143">
        <v>1125</v>
      </c>
      <c r="M5" s="144">
        <f t="shared" ref="M5:M7" si="0">L5*K5</f>
        <v>1125</v>
      </c>
      <c r="N5" s="145"/>
      <c r="O5" s="146" t="s">
        <v>134</v>
      </c>
      <c r="P5" s="147">
        <f t="shared" ref="P5:P7" si="1">M5/1.12*0.01</f>
        <v>10.044642857142858</v>
      </c>
      <c r="Q5" s="148">
        <f t="shared" ref="Q5:Q7" si="2">M5/1.12*0.12</f>
        <v>120.53571428571428</v>
      </c>
      <c r="R5" s="147">
        <f>M5+P5-Q5</f>
        <v>1014.5089285714287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35" customFormat="1" ht="12" x14ac:dyDescent="0.2">
      <c r="A6" s="132"/>
      <c r="B6" s="133"/>
      <c r="C6" s="134"/>
      <c r="E6" s="136"/>
      <c r="F6" s="137"/>
      <c r="G6" s="138"/>
      <c r="H6" s="138"/>
      <c r="I6" s="140"/>
      <c r="J6" s="141" t="s">
        <v>182</v>
      </c>
      <c r="K6" s="142">
        <v>1</v>
      </c>
      <c r="L6" s="143">
        <v>1125</v>
      </c>
      <c r="M6" s="144">
        <f t="shared" si="0"/>
        <v>1125</v>
      </c>
      <c r="N6" s="145"/>
      <c r="O6" s="146" t="s">
        <v>134</v>
      </c>
      <c r="P6" s="147">
        <f t="shared" si="1"/>
        <v>10.044642857142858</v>
      </c>
      <c r="Q6" s="148">
        <f t="shared" si="2"/>
        <v>120.53571428571428</v>
      </c>
      <c r="R6" s="147">
        <f t="shared" ref="R6:R7" si="3">M6+P6-Q6</f>
        <v>1014.5089285714287</v>
      </c>
      <c r="T6" s="149"/>
      <c r="U6" s="149"/>
      <c r="V6" s="149"/>
      <c r="W6" s="147"/>
      <c r="X6" s="150"/>
      <c r="Y6" s="149"/>
      <c r="Z6" s="149"/>
      <c r="AA6" s="149"/>
      <c r="AB6" s="149"/>
      <c r="AC6" s="149"/>
      <c r="AD6" s="149"/>
      <c r="AF6" s="149"/>
      <c r="AH6" s="147"/>
      <c r="AI6" s="149"/>
      <c r="AJ6" s="149"/>
      <c r="AK6" s="149"/>
      <c r="AL6" s="149"/>
      <c r="AM6" s="147"/>
      <c r="AN6" s="149"/>
      <c r="AO6" s="149"/>
      <c r="AP6" s="149"/>
      <c r="AQ6" s="149"/>
      <c r="AR6" s="149"/>
      <c r="AS6" s="151"/>
      <c r="AU6" s="149"/>
      <c r="AW6" s="152"/>
      <c r="AX6" s="149"/>
      <c r="AZ6" s="149"/>
      <c r="BC6" s="149"/>
      <c r="BD6" s="149"/>
      <c r="BE6" s="149"/>
      <c r="BF6" s="149"/>
      <c r="BG6" s="149"/>
      <c r="BH6" s="149"/>
      <c r="BI6" s="149"/>
      <c r="BJ6" s="149"/>
      <c r="BK6" s="143"/>
      <c r="BN6" s="149"/>
      <c r="BO6" s="147"/>
      <c r="BP6" s="149"/>
      <c r="BQ6" s="147"/>
      <c r="BR6" s="149"/>
      <c r="BS6" s="143"/>
      <c r="BU6" s="153"/>
      <c r="BV6" s="153"/>
      <c r="BW6" s="154"/>
      <c r="CA6" s="154"/>
      <c r="CB6" s="154"/>
      <c r="CC6" s="154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55"/>
      <c r="CW6" s="156"/>
    </row>
    <row r="7" spans="1:103" s="135" customFormat="1" ht="12" x14ac:dyDescent="0.2">
      <c r="A7" s="132"/>
      <c r="B7" s="133"/>
      <c r="C7" s="134"/>
      <c r="E7" s="136"/>
      <c r="F7" s="137"/>
      <c r="G7" s="138"/>
      <c r="H7" s="138"/>
      <c r="I7" s="140"/>
      <c r="J7" s="141" t="s">
        <v>183</v>
      </c>
      <c r="K7" s="142">
        <v>1</v>
      </c>
      <c r="L7" s="143">
        <v>215</v>
      </c>
      <c r="M7" s="144">
        <f t="shared" si="0"/>
        <v>215</v>
      </c>
      <c r="N7" s="145"/>
      <c r="O7" s="146" t="s">
        <v>134</v>
      </c>
      <c r="P7" s="147">
        <f t="shared" si="1"/>
        <v>1.919642857142857</v>
      </c>
      <c r="Q7" s="148">
        <f t="shared" si="2"/>
        <v>23.035714285714281</v>
      </c>
      <c r="R7" s="147">
        <f t="shared" si="3"/>
        <v>193.88392857142858</v>
      </c>
      <c r="T7" s="149"/>
      <c r="U7" s="149"/>
      <c r="V7" s="149"/>
      <c r="W7" s="147"/>
      <c r="X7" s="150"/>
      <c r="Y7" s="149"/>
      <c r="Z7" s="149"/>
      <c r="AA7" s="149"/>
      <c r="AB7" s="149"/>
      <c r="AC7" s="149"/>
      <c r="AD7" s="149"/>
      <c r="AF7" s="149"/>
      <c r="AH7" s="147"/>
      <c r="AI7" s="149"/>
      <c r="AJ7" s="149"/>
      <c r="AK7" s="149"/>
      <c r="AL7" s="149"/>
      <c r="AM7" s="147"/>
      <c r="AN7" s="149"/>
      <c r="AO7" s="149"/>
      <c r="AP7" s="149"/>
      <c r="AQ7" s="149"/>
      <c r="AR7" s="149"/>
      <c r="AS7" s="151"/>
      <c r="AU7" s="149"/>
      <c r="AW7" s="152"/>
      <c r="AX7" s="149"/>
      <c r="AZ7" s="149"/>
      <c r="BC7" s="149"/>
      <c r="BD7" s="149"/>
      <c r="BE7" s="149"/>
      <c r="BF7" s="149"/>
      <c r="BG7" s="149"/>
      <c r="BH7" s="149"/>
      <c r="BI7" s="149"/>
      <c r="BJ7" s="149"/>
      <c r="BK7" s="143"/>
      <c r="BN7" s="149"/>
      <c r="BO7" s="147"/>
      <c r="BP7" s="149"/>
      <c r="BQ7" s="147"/>
      <c r="BR7" s="149"/>
      <c r="BS7" s="143"/>
      <c r="BU7" s="153"/>
      <c r="BV7" s="153"/>
      <c r="BW7" s="154"/>
      <c r="CA7" s="154"/>
      <c r="CB7" s="154"/>
      <c r="CC7" s="154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55"/>
      <c r="CW7" s="156"/>
    </row>
    <row r="8" spans="1:103" s="160" customFormat="1" ht="11.25" x14ac:dyDescent="0.2">
      <c r="A8" s="157"/>
      <c r="B8" s="158"/>
      <c r="C8" s="159"/>
      <c r="E8" s="161"/>
      <c r="F8" s="162"/>
      <c r="G8" s="163"/>
      <c r="H8" s="164"/>
      <c r="I8" s="164"/>
      <c r="J8" s="165"/>
      <c r="K8" s="166"/>
      <c r="L8" s="167"/>
      <c r="M8" s="168">
        <f>SUM(M5:M7)</f>
        <v>2465</v>
      </c>
      <c r="N8" s="168">
        <f>M8</f>
        <v>2465</v>
      </c>
      <c r="O8" s="169" t="s">
        <v>118</v>
      </c>
      <c r="P8" s="168">
        <f>SUM(P5:P7)</f>
        <v>22.008928571428573</v>
      </c>
      <c r="Q8" s="168">
        <f>SUM(Q5:Q7)</f>
        <v>264.10714285714283</v>
      </c>
      <c r="R8" s="168">
        <f>SUM(R5:R7)</f>
        <v>2222.9017857142858</v>
      </c>
      <c r="T8" s="168">
        <f t="shared" ref="T8:AD8" si="4">SUM(T5:T5)</f>
        <v>0</v>
      </c>
      <c r="U8" s="168">
        <f t="shared" si="4"/>
        <v>0</v>
      </c>
      <c r="V8" s="168">
        <f t="shared" si="4"/>
        <v>0</v>
      </c>
      <c r="W8" s="168">
        <f t="shared" si="4"/>
        <v>0</v>
      </c>
      <c r="X8" s="168">
        <f t="shared" si="4"/>
        <v>0</v>
      </c>
      <c r="Y8" s="168">
        <f t="shared" si="4"/>
        <v>0</v>
      </c>
      <c r="Z8" s="168">
        <f t="shared" si="4"/>
        <v>0</v>
      </c>
      <c r="AA8" s="168">
        <f t="shared" si="4"/>
        <v>0</v>
      </c>
      <c r="AB8" s="168">
        <f t="shared" si="4"/>
        <v>0</v>
      </c>
      <c r="AC8" s="168">
        <f t="shared" si="4"/>
        <v>0</v>
      </c>
      <c r="AD8" s="168">
        <f t="shared" si="4"/>
        <v>0</v>
      </c>
      <c r="AF8" s="168">
        <f>SUM(AF5:AF5)</f>
        <v>0</v>
      </c>
      <c r="AH8" s="168">
        <f t="shared" ref="AH8:AZ8" si="5">SUM(AH5:AH5)</f>
        <v>0</v>
      </c>
      <c r="AI8" s="168">
        <f t="shared" si="5"/>
        <v>0</v>
      </c>
      <c r="AJ8" s="168">
        <f t="shared" si="5"/>
        <v>0</v>
      </c>
      <c r="AK8" s="168">
        <f t="shared" si="5"/>
        <v>0</v>
      </c>
      <c r="AL8" s="168">
        <f t="shared" si="5"/>
        <v>0</v>
      </c>
      <c r="AM8" s="168">
        <f t="shared" si="5"/>
        <v>0</v>
      </c>
      <c r="AN8" s="168">
        <f t="shared" si="5"/>
        <v>0</v>
      </c>
      <c r="AO8" s="168">
        <f t="shared" si="5"/>
        <v>0</v>
      </c>
      <c r="AP8" s="168">
        <f t="shared" si="5"/>
        <v>0</v>
      </c>
      <c r="AQ8" s="168">
        <f t="shared" si="5"/>
        <v>0</v>
      </c>
      <c r="AR8" s="168">
        <f t="shared" si="5"/>
        <v>0</v>
      </c>
      <c r="AS8" s="168">
        <f t="shared" si="5"/>
        <v>0</v>
      </c>
      <c r="AT8" s="168">
        <f t="shared" si="5"/>
        <v>0</v>
      </c>
      <c r="AU8" s="168">
        <f t="shared" si="5"/>
        <v>0</v>
      </c>
      <c r="AV8" s="168">
        <f t="shared" si="5"/>
        <v>0</v>
      </c>
      <c r="AW8" s="168">
        <f t="shared" si="5"/>
        <v>0</v>
      </c>
      <c r="AX8" s="168">
        <f t="shared" si="5"/>
        <v>0</v>
      </c>
      <c r="AY8" s="168">
        <f t="shared" si="5"/>
        <v>0</v>
      </c>
      <c r="AZ8" s="168">
        <f t="shared" si="5"/>
        <v>0</v>
      </c>
      <c r="BB8" s="168">
        <f t="shared" ref="BB8:CV8" si="6">SUM(BB5:BB5)</f>
        <v>0</v>
      </c>
      <c r="BC8" s="168">
        <f t="shared" si="6"/>
        <v>0</v>
      </c>
      <c r="BD8" s="168">
        <f t="shared" si="6"/>
        <v>0</v>
      </c>
      <c r="BE8" s="168">
        <f t="shared" si="6"/>
        <v>0</v>
      </c>
      <c r="BF8" s="168">
        <f t="shared" si="6"/>
        <v>0</v>
      </c>
      <c r="BG8" s="168">
        <f t="shared" si="6"/>
        <v>0</v>
      </c>
      <c r="BH8" s="168">
        <f t="shared" si="6"/>
        <v>0</v>
      </c>
      <c r="BI8" s="168">
        <f t="shared" si="6"/>
        <v>0</v>
      </c>
      <c r="BJ8" s="168">
        <f t="shared" si="6"/>
        <v>0</v>
      </c>
      <c r="BK8" s="168">
        <f t="shared" si="6"/>
        <v>0</v>
      </c>
      <c r="BL8" s="168">
        <f t="shared" si="6"/>
        <v>0</v>
      </c>
      <c r="BM8" s="168">
        <f t="shared" si="6"/>
        <v>0</v>
      </c>
      <c r="BN8" s="168">
        <f t="shared" si="6"/>
        <v>0</v>
      </c>
      <c r="BO8" s="168">
        <f t="shared" si="6"/>
        <v>0</v>
      </c>
      <c r="BP8" s="168">
        <f t="shared" si="6"/>
        <v>0</v>
      </c>
      <c r="BQ8" s="168">
        <f t="shared" si="6"/>
        <v>0</v>
      </c>
      <c r="BR8" s="168">
        <f t="shared" si="6"/>
        <v>0</v>
      </c>
      <c r="BS8" s="168">
        <f t="shared" si="6"/>
        <v>0</v>
      </c>
      <c r="BT8" s="168">
        <f t="shared" si="6"/>
        <v>0</v>
      </c>
      <c r="BU8" s="168">
        <f t="shared" si="6"/>
        <v>0</v>
      </c>
      <c r="BV8" s="168">
        <f t="shared" si="6"/>
        <v>0</v>
      </c>
      <c r="BW8" s="168">
        <f t="shared" si="6"/>
        <v>0</v>
      </c>
      <c r="BX8" s="168">
        <f t="shared" si="6"/>
        <v>0</v>
      </c>
      <c r="BY8" s="168">
        <f t="shared" si="6"/>
        <v>0</v>
      </c>
      <c r="BZ8" s="168">
        <f t="shared" si="6"/>
        <v>0</v>
      </c>
      <c r="CA8" s="168">
        <f t="shared" si="6"/>
        <v>0</v>
      </c>
      <c r="CB8" s="168">
        <f t="shared" si="6"/>
        <v>0</v>
      </c>
      <c r="CC8" s="168">
        <f t="shared" si="6"/>
        <v>0</v>
      </c>
      <c r="CD8" s="168">
        <f t="shared" si="6"/>
        <v>0</v>
      </c>
      <c r="CE8" s="168">
        <f t="shared" si="6"/>
        <v>0</v>
      </c>
      <c r="CF8" s="168">
        <f t="shared" si="6"/>
        <v>0</v>
      </c>
      <c r="CG8" s="168">
        <f t="shared" si="6"/>
        <v>0</v>
      </c>
      <c r="CH8" s="168">
        <f t="shared" si="6"/>
        <v>0</v>
      </c>
      <c r="CI8" s="168">
        <f t="shared" si="6"/>
        <v>0</v>
      </c>
      <c r="CJ8" s="168">
        <f t="shared" si="6"/>
        <v>0</v>
      </c>
      <c r="CK8" s="168">
        <f t="shared" si="6"/>
        <v>0</v>
      </c>
      <c r="CL8" s="168">
        <f t="shared" si="6"/>
        <v>0</v>
      </c>
      <c r="CM8" s="168">
        <f t="shared" si="6"/>
        <v>0</v>
      </c>
      <c r="CN8" s="168">
        <f t="shared" si="6"/>
        <v>0</v>
      </c>
      <c r="CO8" s="168">
        <f t="shared" si="6"/>
        <v>0</v>
      </c>
      <c r="CP8" s="168">
        <f t="shared" si="6"/>
        <v>0</v>
      </c>
      <c r="CQ8" s="168">
        <f t="shared" si="6"/>
        <v>0</v>
      </c>
      <c r="CR8" s="168">
        <f t="shared" si="6"/>
        <v>0</v>
      </c>
      <c r="CS8" s="168">
        <f t="shared" si="6"/>
        <v>0</v>
      </c>
      <c r="CT8" s="168">
        <f t="shared" si="6"/>
        <v>0</v>
      </c>
      <c r="CU8" s="168">
        <f t="shared" si="6"/>
        <v>0</v>
      </c>
      <c r="CV8" s="168">
        <f t="shared" si="6"/>
        <v>0</v>
      </c>
      <c r="CW8" s="170"/>
    </row>
    <row r="10" spans="1:103" x14ac:dyDescent="0.25">
      <c r="A10" s="171" t="str">
        <f>E5</f>
        <v>MADILOU'S MARKETING</v>
      </c>
      <c r="B10" s="172"/>
      <c r="C10" s="173"/>
      <c r="D10" s="174"/>
      <c r="E10" s="174"/>
      <c r="F10" s="175"/>
      <c r="G10" s="176"/>
      <c r="H10" s="177"/>
      <c r="I10" s="178"/>
      <c r="J10" s="179"/>
      <c r="K10" s="180"/>
      <c r="L10" s="181"/>
      <c r="M10" s="182"/>
      <c r="N10" s="183"/>
      <c r="O10" s="184"/>
      <c r="P10" s="185"/>
    </row>
    <row r="11" spans="1:103" x14ac:dyDescent="0.25">
      <c r="A11" s="186"/>
      <c r="B11" s="187"/>
      <c r="C11" s="188"/>
      <c r="D11" s="189" t="s">
        <v>119</v>
      </c>
      <c r="E11" s="189" t="s">
        <v>120</v>
      </c>
      <c r="F11" s="190" t="s">
        <v>121</v>
      </c>
      <c r="G11" s="191"/>
      <c r="H11" s="192"/>
      <c r="I11" s="193"/>
      <c r="J11" s="194"/>
      <c r="K11" s="195"/>
      <c r="L11" s="196"/>
      <c r="M11" s="197"/>
      <c r="N11" s="198"/>
      <c r="O11" s="199"/>
      <c r="P11" s="200"/>
    </row>
    <row r="12" spans="1:103" ht="13.5" customHeight="1" x14ac:dyDescent="0.25">
      <c r="A12" s="201" t="s">
        <v>122</v>
      </c>
      <c r="B12" s="202"/>
      <c r="C12" s="203"/>
      <c r="D12" s="204">
        <f>R8</f>
        <v>2222.9017857142858</v>
      </c>
      <c r="E12" s="205"/>
      <c r="F12" s="206" t="str">
        <f>"In payment for 1 kilogram of All Purpose Flour, 1 kilogram of Cake Flour, 1 kilogram of Baking Powder using housefund received on " &amp; TEXT(A5, "mmmm dd, yyyy") &amp; " with SI#141643 RR# 5247 "&amp;" CPO#" &amp;B5</f>
        <v>In payment for 1 kilogram of All Purpose Flour, 1 kilogram of Cake Flour, 1 kilogram of Baking Powder using housefund received on August 19, 2025 with SI#141643 RR# 5247  CPO#18999</v>
      </c>
      <c r="G12" s="207"/>
      <c r="H12" s="208"/>
      <c r="I12" s="208"/>
      <c r="J12" s="207"/>
      <c r="K12" s="195"/>
      <c r="L12" s="196"/>
      <c r="M12" s="209"/>
      <c r="N12" s="210"/>
      <c r="O12" s="211"/>
      <c r="P12" s="212"/>
    </row>
    <row r="13" spans="1:103" x14ac:dyDescent="0.25">
      <c r="A13" s="201" t="s">
        <v>123</v>
      </c>
      <c r="B13" s="202"/>
      <c r="C13" s="203"/>
      <c r="D13" s="204">
        <f>Q8</f>
        <v>264.10714285714283</v>
      </c>
      <c r="E13" s="205"/>
      <c r="F13" s="194" t="str">
        <f>"Recording input VAT for expenses and purchases made using house fund for " &amp; TEXT(A5, "mmmm dd, yyyy")</f>
        <v>Recording input VAT for expenses and purchases made using house fund for August 19,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 t="s">
        <v>124</v>
      </c>
      <c r="B14" s="217"/>
      <c r="C14" s="218"/>
      <c r="D14" s="219"/>
      <c r="E14" s="205">
        <f>P8</f>
        <v>22.008928571428573</v>
      </c>
      <c r="F14" s="220" t="str">
        <f>"Recording the tax withheld for expenses and purchases using the house fund received on " &amp; TEXT(A5, "mmmm dd, yyyy")</f>
        <v>Recording the tax withheld for expenses and purchases using the house fund received on August 19, 2025</v>
      </c>
      <c r="G14" s="213"/>
      <c r="H14" s="214"/>
      <c r="I14" s="215"/>
      <c r="J14" s="213"/>
      <c r="K14" s="195"/>
      <c r="L14" s="196"/>
      <c r="M14" s="197"/>
      <c r="N14" s="198"/>
      <c r="O14" s="199"/>
      <c r="P14" s="200"/>
    </row>
    <row r="15" spans="1:103" x14ac:dyDescent="0.25">
      <c r="A15" s="201" t="s">
        <v>125</v>
      </c>
      <c r="B15" s="217"/>
      <c r="C15" s="218"/>
      <c r="D15" s="221"/>
      <c r="E15" s="222">
        <f>M8</f>
        <v>2465</v>
      </c>
      <c r="F15" s="220" t="str">
        <f>"Recording house fund expenses for replenishment on " &amp; TEXT(A5, "mmmm dd, yyyy")</f>
        <v>Recording house fund expenses for replenishment on August 19, 2025</v>
      </c>
      <c r="G15" s="213"/>
      <c r="H15" s="214"/>
      <c r="I15" s="215"/>
      <c r="J15" s="213"/>
      <c r="K15" s="195"/>
      <c r="L15" s="196"/>
      <c r="M15" s="197"/>
      <c r="N15" s="198"/>
      <c r="O15" s="199"/>
      <c r="P15" s="200"/>
    </row>
    <row r="16" spans="1:103" x14ac:dyDescent="0.25">
      <c r="A16" s="216"/>
      <c r="B16" s="217"/>
      <c r="C16" s="218"/>
      <c r="D16" s="219">
        <f>SUM(D12:D13)</f>
        <v>2487.0089285714284</v>
      </c>
      <c r="E16" s="219">
        <f>SUM(E12:E15)</f>
        <v>2487.0089285714284</v>
      </c>
      <c r="F16" s="223"/>
      <c r="G16" s="223"/>
      <c r="H16" s="224"/>
      <c r="I16" s="225"/>
      <c r="J16" s="223"/>
      <c r="K16" s="195"/>
      <c r="L16" s="196"/>
      <c r="M16" s="197"/>
      <c r="N16" s="198"/>
      <c r="O16" s="199"/>
      <c r="P16" s="200"/>
    </row>
    <row r="17" spans="1:16" x14ac:dyDescent="0.25">
      <c r="A17" s="226" t="s">
        <v>126</v>
      </c>
      <c r="B17" s="227" t="str">
        <f>"To record house fund expenses on " &amp; TEXT(A5, "mmmm dd, yyyy") &amp; " with PCV#" &amp; C5</f>
        <v>To record house fund expenses on August 19, 2025 with PCV#</v>
      </c>
      <c r="C17" s="228"/>
      <c r="D17" s="229"/>
      <c r="E17" s="229"/>
      <c r="F17" s="229"/>
      <c r="G17" s="223"/>
      <c r="H17" s="224"/>
      <c r="I17" s="225"/>
      <c r="J17" s="223"/>
      <c r="K17" s="195"/>
      <c r="L17" s="196"/>
      <c r="M17" s="197"/>
      <c r="N17" s="198"/>
      <c r="O17" s="199"/>
      <c r="P17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DF49-2C56-453E-88D0-4572EE83CEAD}">
  <sheetPr>
    <tabColor theme="7" tint="0.39997558519241921"/>
  </sheetPr>
  <dimension ref="A1:CY15"/>
  <sheetViews>
    <sheetView workbookViewId="0">
      <selection activeCell="L17" sqref="L17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45888</v>
      </c>
      <c r="B5" s="133" t="s">
        <v>153</v>
      </c>
      <c r="C5" s="134"/>
      <c r="D5" s="135" t="s">
        <v>154</v>
      </c>
      <c r="E5" s="136"/>
      <c r="F5" s="137"/>
      <c r="G5" s="138"/>
      <c r="H5" s="138"/>
      <c r="I5" s="140"/>
      <c r="J5" s="141" t="s">
        <v>184</v>
      </c>
      <c r="K5" s="142">
        <v>1</v>
      </c>
      <c r="L5" s="143">
        <v>117</v>
      </c>
      <c r="M5" s="144">
        <f t="shared" ref="M5" si="0">L5*K5</f>
        <v>117</v>
      </c>
      <c r="N5" s="145"/>
      <c r="O5" s="146" t="s">
        <v>118</v>
      </c>
      <c r="P5" s="147"/>
      <c r="Q5" s="148"/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7">
        <f>M5+P5-Q5</f>
        <v>117</v>
      </c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117</v>
      </c>
      <c r="N6" s="168">
        <f>M6</f>
        <v>117</v>
      </c>
      <c r="O6" s="169" t="s">
        <v>118</v>
      </c>
      <c r="P6" s="168"/>
      <c r="Q6" s="168"/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>SUM(BC5:BC5)</f>
        <v>117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>
        <f>E5</f>
        <v>0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199</v>
      </c>
      <c r="B10" s="202"/>
      <c r="C10" s="203"/>
      <c r="D10" s="204">
        <f>BC6</f>
        <v>117</v>
      </c>
      <c r="E10" s="205"/>
      <c r="F10" s="206" t="str">
        <f>"In payment for employees meal during purchasing trip using housefund received on " &amp; TEXT(A5, "mmmm dd, yyyy") &amp; " with "&amp;" CPO#" &amp;B5</f>
        <v>In payment for employees meal during purchasing trip using housefund received on August 19, 2025 with  CPO#18999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0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19,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0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19,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117</v>
      </c>
      <c r="F13" s="220" t="str">
        <f>"Recording house fund expenses for replenishment on " &amp; TEXT(A5, "mmmm dd, yyyy")</f>
        <v>Recording house fund expenses for replenishment on August 19,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117</v>
      </c>
      <c r="E14" s="219">
        <f>SUM(E10:E13)</f>
        <v>117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19,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878B-8E0A-40CD-A6BC-CF812EE71D9F}">
  <sheetPr>
    <tabColor theme="7" tint="0.39997558519241921"/>
  </sheetPr>
  <dimension ref="A1:CY17"/>
  <sheetViews>
    <sheetView workbookViewId="0">
      <selection activeCell="A12" sqref="A12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45889</v>
      </c>
      <c r="B5" s="133" t="s">
        <v>185</v>
      </c>
      <c r="C5" s="134"/>
      <c r="D5" s="135" t="s">
        <v>154</v>
      </c>
      <c r="E5" s="136" t="s">
        <v>186</v>
      </c>
      <c r="F5" s="137" t="s">
        <v>187</v>
      </c>
      <c r="G5" s="138" t="s">
        <v>188</v>
      </c>
      <c r="H5" s="138"/>
      <c r="I5" s="140" t="s">
        <v>189</v>
      </c>
      <c r="J5" s="141" t="s">
        <v>190</v>
      </c>
      <c r="K5" s="142">
        <v>4</v>
      </c>
      <c r="L5" s="143">
        <v>1470</v>
      </c>
      <c r="M5" s="144">
        <f t="shared" ref="M5:M7" si="0">L5*K5</f>
        <v>5880</v>
      </c>
      <c r="N5" s="145"/>
      <c r="O5" s="146" t="s">
        <v>134</v>
      </c>
      <c r="P5" s="147">
        <f>M5/1.12*0.01</f>
        <v>52.499999999999993</v>
      </c>
      <c r="Q5" s="148">
        <f>M5/1.12*0.12</f>
        <v>629.99999999999989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E5" s="147">
        <f>M5+P5-Q5</f>
        <v>5302.5</v>
      </c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35" customFormat="1" ht="12" x14ac:dyDescent="0.2">
      <c r="A6" s="132"/>
      <c r="B6" s="133"/>
      <c r="C6" s="134"/>
      <c r="E6" s="136"/>
      <c r="F6" s="137"/>
      <c r="G6" s="138"/>
      <c r="H6" s="138"/>
      <c r="I6" s="140"/>
      <c r="J6" s="141" t="s">
        <v>190</v>
      </c>
      <c r="K6" s="142">
        <v>4</v>
      </c>
      <c r="L6" s="143">
        <v>2780</v>
      </c>
      <c r="M6" s="144">
        <f t="shared" si="0"/>
        <v>11120</v>
      </c>
      <c r="N6" s="145"/>
      <c r="O6" s="146" t="s">
        <v>134</v>
      </c>
      <c r="P6" s="147">
        <f t="shared" ref="P6:P7" si="1">M6/1.12*0.01</f>
        <v>99.285714285714278</v>
      </c>
      <c r="Q6" s="148">
        <f t="shared" ref="Q6:Q7" si="2">M6/1.12*0.12</f>
        <v>1191.4285714285713</v>
      </c>
      <c r="T6" s="149"/>
      <c r="U6" s="149"/>
      <c r="V6" s="149"/>
      <c r="W6" s="147"/>
      <c r="X6" s="150"/>
      <c r="Y6" s="149"/>
      <c r="Z6" s="149"/>
      <c r="AA6" s="149"/>
      <c r="AB6" s="149"/>
      <c r="AC6" s="149"/>
      <c r="AD6" s="149"/>
      <c r="AE6" s="147">
        <f>M6+P6-Q6</f>
        <v>10027.857142857143</v>
      </c>
      <c r="AF6" s="149"/>
      <c r="AH6" s="147"/>
      <c r="AI6" s="149"/>
      <c r="AJ6" s="149"/>
      <c r="AK6" s="149"/>
      <c r="AL6" s="149"/>
      <c r="AM6" s="147"/>
      <c r="AN6" s="149"/>
      <c r="AO6" s="149"/>
      <c r="AP6" s="149"/>
      <c r="AQ6" s="149"/>
      <c r="AR6" s="149"/>
      <c r="AS6" s="151"/>
      <c r="AU6" s="149"/>
      <c r="AW6" s="152"/>
      <c r="AX6" s="149"/>
      <c r="AZ6" s="149"/>
      <c r="BC6" s="149"/>
      <c r="BD6" s="149"/>
      <c r="BE6" s="149"/>
      <c r="BF6" s="149"/>
      <c r="BG6" s="149"/>
      <c r="BH6" s="149"/>
      <c r="BI6" s="149"/>
      <c r="BJ6" s="149"/>
      <c r="BK6" s="143"/>
      <c r="BN6" s="149"/>
      <c r="BO6" s="147"/>
      <c r="BP6" s="149"/>
      <c r="BQ6" s="147"/>
      <c r="BR6" s="149"/>
      <c r="BS6" s="143"/>
      <c r="BU6" s="153"/>
      <c r="BV6" s="153"/>
      <c r="BW6" s="154"/>
      <c r="CA6" s="154"/>
      <c r="CB6" s="154"/>
      <c r="CC6" s="154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55"/>
      <c r="CW6" s="156"/>
    </row>
    <row r="7" spans="1:103" s="135" customFormat="1" ht="12" x14ac:dyDescent="0.2">
      <c r="A7" s="132"/>
      <c r="B7" s="133"/>
      <c r="C7" s="134"/>
      <c r="E7" s="136"/>
      <c r="F7" s="137"/>
      <c r="G7" s="138"/>
      <c r="H7" s="138"/>
      <c r="I7" s="140"/>
      <c r="J7" s="141" t="s">
        <v>191</v>
      </c>
      <c r="K7" s="142">
        <v>4</v>
      </c>
      <c r="L7" s="143">
        <v>83</v>
      </c>
      <c r="M7" s="144">
        <f t="shared" si="0"/>
        <v>332</v>
      </c>
      <c r="N7" s="145"/>
      <c r="O7" s="146" t="s">
        <v>134</v>
      </c>
      <c r="P7" s="147">
        <f t="shared" si="1"/>
        <v>2.964285714285714</v>
      </c>
      <c r="Q7" s="148">
        <f t="shared" si="2"/>
        <v>35.571428571428562</v>
      </c>
      <c r="T7" s="149"/>
      <c r="U7" s="149"/>
      <c r="V7" s="149"/>
      <c r="W7" s="147"/>
      <c r="X7" s="150"/>
      <c r="Y7" s="149"/>
      <c r="Z7" s="149"/>
      <c r="AA7" s="149"/>
      <c r="AB7" s="149"/>
      <c r="AC7" s="149"/>
      <c r="AD7" s="149"/>
      <c r="AE7" s="147">
        <f>M7+P7-Q7</f>
        <v>299.39285714285717</v>
      </c>
      <c r="AF7" s="149"/>
      <c r="AH7" s="147"/>
      <c r="AI7" s="149"/>
      <c r="AJ7" s="149"/>
      <c r="AK7" s="149"/>
      <c r="AL7" s="149"/>
      <c r="AM7" s="147"/>
      <c r="AN7" s="149"/>
      <c r="AO7" s="149"/>
      <c r="AP7" s="149"/>
      <c r="AQ7" s="149"/>
      <c r="AR7" s="149"/>
      <c r="AS7" s="151"/>
      <c r="AU7" s="149"/>
      <c r="AW7" s="152"/>
      <c r="AX7" s="149"/>
      <c r="AZ7" s="149"/>
      <c r="BC7" s="149"/>
      <c r="BD7" s="149"/>
      <c r="BE7" s="149"/>
      <c r="BF7" s="149"/>
      <c r="BG7" s="149"/>
      <c r="BH7" s="149"/>
      <c r="BI7" s="149"/>
      <c r="BJ7" s="149"/>
      <c r="BK7" s="143"/>
      <c r="BN7" s="149"/>
      <c r="BO7" s="147"/>
      <c r="BP7" s="149"/>
      <c r="BQ7" s="147"/>
      <c r="BR7" s="149"/>
      <c r="BS7" s="143"/>
      <c r="BU7" s="153"/>
      <c r="BV7" s="153"/>
      <c r="BW7" s="154"/>
      <c r="CA7" s="154"/>
      <c r="CB7" s="154"/>
      <c r="CC7" s="154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55"/>
      <c r="CW7" s="156"/>
    </row>
    <row r="8" spans="1:103" s="160" customFormat="1" ht="11.25" x14ac:dyDescent="0.2">
      <c r="A8" s="157"/>
      <c r="B8" s="158"/>
      <c r="C8" s="159"/>
      <c r="E8" s="161"/>
      <c r="F8" s="162"/>
      <c r="G8" s="163"/>
      <c r="H8" s="164"/>
      <c r="I8" s="164"/>
      <c r="J8" s="165"/>
      <c r="K8" s="166"/>
      <c r="L8" s="167"/>
      <c r="M8" s="168">
        <f>SUM(M5:M7)</f>
        <v>17332</v>
      </c>
      <c r="N8" s="168">
        <f>M8</f>
        <v>17332</v>
      </c>
      <c r="O8" s="169" t="s">
        <v>134</v>
      </c>
      <c r="P8" s="168">
        <f>SUM(P5:P7)</f>
        <v>154.75</v>
      </c>
      <c r="Q8" s="168">
        <f>SUM(Q5:Q7)</f>
        <v>1856.9999999999998</v>
      </c>
      <c r="T8" s="168">
        <f t="shared" ref="T8:AD8" si="3">SUM(T5:T5)</f>
        <v>0</v>
      </c>
      <c r="U8" s="168">
        <f t="shared" si="3"/>
        <v>0</v>
      </c>
      <c r="V8" s="168">
        <f t="shared" si="3"/>
        <v>0</v>
      </c>
      <c r="W8" s="168">
        <f t="shared" si="3"/>
        <v>0</v>
      </c>
      <c r="X8" s="168">
        <f t="shared" si="3"/>
        <v>0</v>
      </c>
      <c r="Y8" s="168">
        <f t="shared" si="3"/>
        <v>0</v>
      </c>
      <c r="Z8" s="168">
        <f t="shared" si="3"/>
        <v>0</v>
      </c>
      <c r="AA8" s="168">
        <f t="shared" si="3"/>
        <v>0</v>
      </c>
      <c r="AB8" s="168">
        <f t="shared" si="3"/>
        <v>0</v>
      </c>
      <c r="AC8" s="168">
        <f t="shared" si="3"/>
        <v>0</v>
      </c>
      <c r="AD8" s="168">
        <f t="shared" si="3"/>
        <v>0</v>
      </c>
      <c r="AE8" s="168">
        <f>SUM(AE5:AE7)</f>
        <v>15629.75</v>
      </c>
      <c r="AF8" s="168">
        <f>SUM(AF5:AF5)</f>
        <v>0</v>
      </c>
      <c r="AH8" s="168">
        <f t="shared" ref="AH8:AZ8" si="4">SUM(AH5:AH5)</f>
        <v>0</v>
      </c>
      <c r="AI8" s="168">
        <f t="shared" si="4"/>
        <v>0</v>
      </c>
      <c r="AJ8" s="168">
        <f t="shared" si="4"/>
        <v>0</v>
      </c>
      <c r="AK8" s="168">
        <f t="shared" si="4"/>
        <v>0</v>
      </c>
      <c r="AL8" s="168">
        <f t="shared" si="4"/>
        <v>0</v>
      </c>
      <c r="AM8" s="168">
        <f t="shared" si="4"/>
        <v>0</v>
      </c>
      <c r="AN8" s="168">
        <f t="shared" si="4"/>
        <v>0</v>
      </c>
      <c r="AO8" s="168">
        <f t="shared" si="4"/>
        <v>0</v>
      </c>
      <c r="AP8" s="168">
        <f t="shared" si="4"/>
        <v>0</v>
      </c>
      <c r="AQ8" s="168">
        <f t="shared" si="4"/>
        <v>0</v>
      </c>
      <c r="AR8" s="168">
        <f t="shared" si="4"/>
        <v>0</v>
      </c>
      <c r="AS8" s="168">
        <f t="shared" si="4"/>
        <v>0</v>
      </c>
      <c r="AT8" s="168">
        <f t="shared" si="4"/>
        <v>0</v>
      </c>
      <c r="AU8" s="168">
        <f t="shared" si="4"/>
        <v>0</v>
      </c>
      <c r="AV8" s="168">
        <f t="shared" si="4"/>
        <v>0</v>
      </c>
      <c r="AW8" s="168">
        <f t="shared" si="4"/>
        <v>0</v>
      </c>
      <c r="AX8" s="168">
        <f t="shared" si="4"/>
        <v>0</v>
      </c>
      <c r="AY8" s="168">
        <f t="shared" si="4"/>
        <v>0</v>
      </c>
      <c r="AZ8" s="168">
        <f t="shared" si="4"/>
        <v>0</v>
      </c>
      <c r="BB8" s="168">
        <f t="shared" ref="BB8:CV8" si="5">SUM(BB5:BB5)</f>
        <v>0</v>
      </c>
      <c r="BC8" s="168">
        <f t="shared" si="5"/>
        <v>0</v>
      </c>
      <c r="BD8" s="168">
        <f t="shared" si="5"/>
        <v>0</v>
      </c>
      <c r="BE8" s="168">
        <f t="shared" si="5"/>
        <v>0</v>
      </c>
      <c r="BF8" s="168">
        <f t="shared" si="5"/>
        <v>0</v>
      </c>
      <c r="BG8" s="168">
        <f t="shared" si="5"/>
        <v>0</v>
      </c>
      <c r="BH8" s="168">
        <f t="shared" si="5"/>
        <v>0</v>
      </c>
      <c r="BI8" s="168">
        <f t="shared" si="5"/>
        <v>0</v>
      </c>
      <c r="BJ8" s="168">
        <f t="shared" si="5"/>
        <v>0</v>
      </c>
      <c r="BK8" s="168">
        <f t="shared" si="5"/>
        <v>0</v>
      </c>
      <c r="BL8" s="168">
        <f t="shared" si="5"/>
        <v>0</v>
      </c>
      <c r="BM8" s="168">
        <f t="shared" si="5"/>
        <v>0</v>
      </c>
      <c r="BN8" s="168">
        <f t="shared" si="5"/>
        <v>0</v>
      </c>
      <c r="BO8" s="168">
        <f t="shared" si="5"/>
        <v>0</v>
      </c>
      <c r="BP8" s="168">
        <f t="shared" si="5"/>
        <v>0</v>
      </c>
      <c r="BQ8" s="168">
        <f t="shared" si="5"/>
        <v>0</v>
      </c>
      <c r="BR8" s="168">
        <f t="shared" si="5"/>
        <v>0</v>
      </c>
      <c r="BS8" s="168">
        <f t="shared" si="5"/>
        <v>0</v>
      </c>
      <c r="BT8" s="168">
        <f t="shared" si="5"/>
        <v>0</v>
      </c>
      <c r="BU8" s="168">
        <f t="shared" si="5"/>
        <v>0</v>
      </c>
      <c r="BV8" s="168">
        <f t="shared" si="5"/>
        <v>0</v>
      </c>
      <c r="BW8" s="168">
        <f t="shared" si="5"/>
        <v>0</v>
      </c>
      <c r="BX8" s="168">
        <f t="shared" si="5"/>
        <v>0</v>
      </c>
      <c r="BY8" s="168">
        <f t="shared" si="5"/>
        <v>0</v>
      </c>
      <c r="BZ8" s="168">
        <f t="shared" si="5"/>
        <v>0</v>
      </c>
      <c r="CA8" s="168">
        <f t="shared" si="5"/>
        <v>0</v>
      </c>
      <c r="CB8" s="168">
        <f t="shared" si="5"/>
        <v>0</v>
      </c>
      <c r="CC8" s="168">
        <f t="shared" si="5"/>
        <v>0</v>
      </c>
      <c r="CD8" s="168">
        <f t="shared" si="5"/>
        <v>0</v>
      </c>
      <c r="CE8" s="168">
        <f t="shared" si="5"/>
        <v>0</v>
      </c>
      <c r="CF8" s="168">
        <f t="shared" si="5"/>
        <v>0</v>
      </c>
      <c r="CG8" s="168">
        <f t="shared" si="5"/>
        <v>0</v>
      </c>
      <c r="CH8" s="168">
        <f t="shared" si="5"/>
        <v>0</v>
      </c>
      <c r="CI8" s="168">
        <f t="shared" si="5"/>
        <v>0</v>
      </c>
      <c r="CJ8" s="168">
        <f t="shared" si="5"/>
        <v>0</v>
      </c>
      <c r="CK8" s="168">
        <f t="shared" si="5"/>
        <v>0</v>
      </c>
      <c r="CL8" s="168">
        <f t="shared" si="5"/>
        <v>0</v>
      </c>
      <c r="CM8" s="168">
        <f t="shared" si="5"/>
        <v>0</v>
      </c>
      <c r="CN8" s="168">
        <f t="shared" si="5"/>
        <v>0</v>
      </c>
      <c r="CO8" s="168">
        <f t="shared" si="5"/>
        <v>0</v>
      </c>
      <c r="CP8" s="168">
        <f t="shared" si="5"/>
        <v>0</v>
      </c>
      <c r="CQ8" s="168">
        <f t="shared" si="5"/>
        <v>0</v>
      </c>
      <c r="CR8" s="168">
        <f t="shared" si="5"/>
        <v>0</v>
      </c>
      <c r="CS8" s="168">
        <f t="shared" si="5"/>
        <v>0</v>
      </c>
      <c r="CT8" s="168">
        <f t="shared" si="5"/>
        <v>0</v>
      </c>
      <c r="CU8" s="168">
        <f t="shared" si="5"/>
        <v>0</v>
      </c>
      <c r="CV8" s="168">
        <f t="shared" si="5"/>
        <v>0</v>
      </c>
      <c r="CW8" s="170"/>
    </row>
    <row r="10" spans="1:103" x14ac:dyDescent="0.25">
      <c r="A10" s="171" t="str">
        <f>E5</f>
        <v>1ROTARY TRADING CORP.</v>
      </c>
      <c r="B10" s="172"/>
      <c r="C10" s="173"/>
      <c r="D10" s="174"/>
      <c r="E10" s="174"/>
      <c r="F10" s="175"/>
      <c r="G10" s="176"/>
      <c r="H10" s="177"/>
      <c r="I10" s="178"/>
      <c r="J10" s="179"/>
      <c r="K10" s="180"/>
      <c r="L10" s="181"/>
      <c r="M10" s="182"/>
      <c r="N10" s="183"/>
      <c r="O10" s="184"/>
      <c r="P10" s="185"/>
    </row>
    <row r="11" spans="1:103" x14ac:dyDescent="0.25">
      <c r="A11" s="186"/>
      <c r="B11" s="187"/>
      <c r="C11" s="188"/>
      <c r="D11" s="189" t="s">
        <v>119</v>
      </c>
      <c r="E11" s="189" t="s">
        <v>120</v>
      </c>
      <c r="F11" s="190" t="s">
        <v>121</v>
      </c>
      <c r="G11" s="191"/>
      <c r="H11" s="192"/>
      <c r="I11" s="193"/>
      <c r="J11" s="194"/>
      <c r="K11" s="195"/>
      <c r="L11" s="196"/>
      <c r="M11" s="197"/>
      <c r="N11" s="198"/>
      <c r="O11" s="199"/>
      <c r="P11" s="200"/>
    </row>
    <row r="12" spans="1:103" ht="13.5" customHeight="1" x14ac:dyDescent="0.25">
      <c r="A12" s="201" t="s">
        <v>200</v>
      </c>
      <c r="B12" s="202"/>
      <c r="C12" s="203"/>
      <c r="D12" s="204">
        <f>AE8</f>
        <v>15629.75</v>
      </c>
      <c r="E12" s="205"/>
      <c r="F12" s="206" t="str">
        <f>"In payment for using housefund received on " &amp; TEXT(A5, "mmmm dd, yyyy") &amp; " with SI#32207  RR# 5304  " &amp; " CPO#" &amp;B5</f>
        <v>In payment for using housefund received on August 20, 2025 with SI#32207  RR# 5304   CPO#19000</v>
      </c>
      <c r="G12" s="207"/>
      <c r="H12" s="208"/>
      <c r="I12" s="208"/>
      <c r="J12" s="207"/>
      <c r="K12" s="195"/>
      <c r="L12" s="196"/>
      <c r="M12" s="209"/>
      <c r="N12" s="210"/>
      <c r="O12" s="211"/>
      <c r="P12" s="212"/>
    </row>
    <row r="13" spans="1:103" x14ac:dyDescent="0.25">
      <c r="A13" s="201" t="s">
        <v>123</v>
      </c>
      <c r="B13" s="202"/>
      <c r="C13" s="203"/>
      <c r="D13" s="204">
        <f>Q8</f>
        <v>1856.9999999999998</v>
      </c>
      <c r="E13" s="205"/>
      <c r="F13" s="194" t="str">
        <f>"Recording input VAT for expenses and purchases made using house fund for " &amp; TEXT(A5, "mmmm dd, yyyy")</f>
        <v>Recording input VAT for expenses and purchases made using house fund for August 20,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 t="s">
        <v>124</v>
      </c>
      <c r="B14" s="217"/>
      <c r="C14" s="218"/>
      <c r="D14" s="219"/>
      <c r="E14" s="205">
        <f>P8</f>
        <v>154.75</v>
      </c>
      <c r="F14" s="220" t="str">
        <f>"Recording the tax withheld for expenses and purchases using the house fund received on " &amp; TEXT(A5, "mmmm dd, yyyy")</f>
        <v>Recording the tax withheld for expenses and purchases using the house fund received on August 20, 2025</v>
      </c>
      <c r="G14" s="213"/>
      <c r="H14" s="214"/>
      <c r="I14" s="215"/>
      <c r="J14" s="213"/>
      <c r="K14" s="195"/>
      <c r="L14" s="196"/>
      <c r="M14" s="197"/>
      <c r="N14" s="198"/>
      <c r="O14" s="199"/>
      <c r="P14" s="200"/>
    </row>
    <row r="15" spans="1:103" x14ac:dyDescent="0.25">
      <c r="A15" s="201" t="s">
        <v>125</v>
      </c>
      <c r="B15" s="217"/>
      <c r="C15" s="218"/>
      <c r="D15" s="221"/>
      <c r="E15" s="222">
        <f>M8</f>
        <v>17332</v>
      </c>
      <c r="F15" s="220" t="str">
        <f>"Recording house fund expenses for replenishment on " &amp; TEXT(A5, "mmmm dd, yyyy")</f>
        <v>Recording house fund expenses for replenishment on August 20, 2025</v>
      </c>
      <c r="G15" s="213"/>
      <c r="H15" s="214"/>
      <c r="I15" s="215"/>
      <c r="J15" s="213"/>
      <c r="K15" s="195"/>
      <c r="L15" s="196"/>
      <c r="M15" s="197"/>
      <c r="N15" s="198"/>
      <c r="O15" s="199"/>
      <c r="P15" s="200"/>
    </row>
    <row r="16" spans="1:103" x14ac:dyDescent="0.25">
      <c r="A16" s="216"/>
      <c r="B16" s="217"/>
      <c r="C16" s="218"/>
      <c r="D16" s="219">
        <f>SUM(D12:D13)</f>
        <v>17486.75</v>
      </c>
      <c r="E16" s="219">
        <f>SUM(E12:E15)</f>
        <v>17486.75</v>
      </c>
      <c r="F16" s="223"/>
      <c r="G16" s="223"/>
      <c r="H16" s="224"/>
      <c r="I16" s="225"/>
      <c r="J16" s="223"/>
      <c r="K16" s="195"/>
      <c r="L16" s="196"/>
      <c r="M16" s="197"/>
      <c r="N16" s="198"/>
      <c r="O16" s="199"/>
      <c r="P16" s="200"/>
    </row>
    <row r="17" spans="1:16" x14ac:dyDescent="0.25">
      <c r="A17" s="226" t="s">
        <v>126</v>
      </c>
      <c r="B17" s="227" t="str">
        <f>"To record house fund expenses on " &amp; TEXT(A5, "mmmm dd, yyyy") &amp; " with PCV#" &amp; C5</f>
        <v>To record house fund expenses on August 20, 2025 with PCV#</v>
      </c>
      <c r="C17" s="228"/>
      <c r="D17" s="229"/>
      <c r="E17" s="229"/>
      <c r="F17" s="229"/>
      <c r="G17" s="223"/>
      <c r="H17" s="224"/>
      <c r="I17" s="225"/>
      <c r="J17" s="223"/>
      <c r="K17" s="195"/>
      <c r="L17" s="196"/>
      <c r="M17" s="197"/>
      <c r="N17" s="198"/>
      <c r="O17" s="199"/>
      <c r="P17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7446-5B5F-4A82-89E6-EBC38659AA2E}">
  <sheetPr>
    <tabColor theme="7" tint="0.39997558519241921"/>
  </sheetPr>
  <dimension ref="A1:CY15"/>
  <sheetViews>
    <sheetView workbookViewId="0">
      <selection activeCell="A10" sqref="A10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45889</v>
      </c>
      <c r="B5" s="133" t="s">
        <v>185</v>
      </c>
      <c r="C5" s="134"/>
      <c r="D5" s="135" t="s">
        <v>128</v>
      </c>
      <c r="E5" s="136" t="s">
        <v>192</v>
      </c>
      <c r="F5" s="137" t="s">
        <v>193</v>
      </c>
      <c r="G5" s="138" t="s">
        <v>194</v>
      </c>
      <c r="H5" s="138"/>
      <c r="I5" s="140" t="s">
        <v>195</v>
      </c>
      <c r="J5" s="141" t="s">
        <v>196</v>
      </c>
      <c r="K5" s="142">
        <v>4</v>
      </c>
      <c r="L5" s="143">
        <v>67</v>
      </c>
      <c r="M5" s="144">
        <f t="shared" ref="M5" si="0">L5*K5</f>
        <v>268</v>
      </c>
      <c r="N5" s="145"/>
      <c r="O5" s="146" t="s">
        <v>134</v>
      </c>
      <c r="P5" s="147">
        <f>M5/1.12*0.01</f>
        <v>2.3928571428571423</v>
      </c>
      <c r="Q5" s="148">
        <f>M5/1.12*0.12</f>
        <v>28.714285714285708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E5" s="147">
        <f>M5+P5-Q5</f>
        <v>241.67857142857144</v>
      </c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268</v>
      </c>
      <c r="N6" s="168">
        <f>M6</f>
        <v>268</v>
      </c>
      <c r="O6" s="169" t="s">
        <v>134</v>
      </c>
      <c r="P6" s="168">
        <f>SUM(P5:P5)</f>
        <v>2.3928571428571423</v>
      </c>
      <c r="Q6" s="168">
        <f>SUM(Q5:Q5)</f>
        <v>28.714285714285708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E6" s="168">
        <f>SUM(AE5:AE5)</f>
        <v>241.67857142857144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WILCON DEPOT, INC.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200</v>
      </c>
      <c r="B10" s="202"/>
      <c r="C10" s="203"/>
      <c r="D10" s="204">
        <f>AE6</f>
        <v>241.67857142857144</v>
      </c>
      <c r="E10" s="205"/>
      <c r="F10" s="206" t="str">
        <f>"In payment for 4 pieces of 3M temflex for room installation materials using housefund received on " &amp; TEXT(A5, "mmmm dd, yyyy") &amp; " with SI#100288842  RR# 50254  " &amp; " CPO#" &amp;B5</f>
        <v>In payment for 4 pieces of 3M temflex for room installation materials using housefund received on August 20, 2025 with SI#100288842  RR# 50254   CPO#19000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28.714285714285708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20,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2.3928571428571423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20,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268</v>
      </c>
      <c r="F13" s="220" t="str">
        <f>"Recording house fund expenses for replenishment on " &amp; TEXT(A5, "mmmm dd, yyyy")</f>
        <v>Recording house fund expenses for replenishment on August 20,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270.39285714285717</v>
      </c>
      <c r="E14" s="219">
        <f>SUM(E10:E13)</f>
        <v>270.39285714285717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20,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9C0E-E333-4563-9DB9-2C3AA9077B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D2FF-79A7-43DE-9CE4-9BFBFBF730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FC10-E602-479A-B69D-E7421A2AED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2B1-8F69-4436-BD0C-3693394CF0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7AD8-3F04-400B-B848-4375645799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B2CC-1114-4FDA-B4F2-A761635072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83FC-473B-43DF-9163-9898D2A5CEEB}">
  <sheetPr>
    <tabColor theme="7" tint="0.39997558519241921"/>
  </sheetPr>
  <dimension ref="A1:CY15"/>
  <sheetViews>
    <sheetView workbookViewId="0">
      <selection activeCell="G18" sqref="G18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.75" x14ac:dyDescent="0.2">
      <c r="A5" s="132">
        <v>45891</v>
      </c>
      <c r="B5" s="133" t="s">
        <v>113</v>
      </c>
      <c r="C5" s="134"/>
      <c r="D5" s="135" t="s">
        <v>114</v>
      </c>
      <c r="E5" s="136" t="s">
        <v>115</v>
      </c>
      <c r="F5" s="137"/>
      <c r="G5" s="138"/>
      <c r="H5" s="139"/>
      <c r="I5" s="140" t="s">
        <v>116</v>
      </c>
      <c r="J5" s="141" t="s">
        <v>117</v>
      </c>
      <c r="K5" s="142">
        <v>5</v>
      </c>
      <c r="L5" s="143">
        <v>270</v>
      </c>
      <c r="M5" s="144">
        <f t="shared" ref="M5" si="0">L5*K5</f>
        <v>1350</v>
      </c>
      <c r="N5" s="145"/>
      <c r="O5" s="146" t="s">
        <v>118</v>
      </c>
      <c r="P5" s="147"/>
      <c r="Q5" s="148"/>
      <c r="R5" s="147">
        <f>M5+P5-Q5</f>
        <v>1350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1350</v>
      </c>
      <c r="N6" s="168">
        <f>M6</f>
        <v>1350</v>
      </c>
      <c r="O6" s="169" t="s">
        <v>118</v>
      </c>
      <c r="P6" s="168"/>
      <c r="Q6" s="168"/>
      <c r="R6" s="168">
        <f>SUM(R5:R5)</f>
        <v>1350</v>
      </c>
      <c r="T6" s="168">
        <f t="shared" ref="T6:AE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SOONG WET MARKET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1350</v>
      </c>
      <c r="E10" s="205"/>
      <c r="F10" s="206" t="str">
        <f>"In payment for 5 trays of egg using housefund received on " &amp; TEXT(A5, "mmmm dd, yyyy") &amp; " with RR#  &amp;B5 " &amp; " CPO#" &amp;B5</f>
        <v>In payment for 5 trays of egg using housefund received on August 22, 2025 with RR#  &amp;B5  CPO#19011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0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22,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0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22,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1350</v>
      </c>
      <c r="F13" s="220" t="str">
        <f>"Recording house fund expenses for replenishment on " &amp; TEXT(A5, "mmmm dd, yyyy")</f>
        <v>Recording house fund expenses for replenishment on August 22,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1350</v>
      </c>
      <c r="E14" s="219">
        <f>SUM(E10:E13)</f>
        <v>1350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22,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45F6-E93E-48C3-8135-7938EFC4D1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3945-3771-4819-A075-B03356835E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90FC-9E17-4898-B1F2-C6F4EC938BB8}">
  <sheetPr>
    <tabColor theme="7" tint="0.39997558519241921"/>
  </sheetPr>
  <dimension ref="A1:CY15"/>
  <sheetViews>
    <sheetView workbookViewId="0">
      <selection activeCell="F17" sqref="F17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45896</v>
      </c>
      <c r="B5" s="133" t="s">
        <v>127</v>
      </c>
      <c r="C5" s="134"/>
      <c r="D5" s="135" t="s">
        <v>128</v>
      </c>
      <c r="E5" s="136" t="s">
        <v>197</v>
      </c>
      <c r="F5" s="137" t="s">
        <v>130</v>
      </c>
      <c r="G5" s="138" t="s">
        <v>131</v>
      </c>
      <c r="H5" s="138">
        <v>31715</v>
      </c>
      <c r="I5" s="140" t="s">
        <v>132</v>
      </c>
      <c r="J5" s="141" t="s">
        <v>133</v>
      </c>
      <c r="K5" s="142">
        <v>3</v>
      </c>
      <c r="L5" s="143">
        <v>90</v>
      </c>
      <c r="M5" s="144">
        <f t="shared" ref="M5" si="0">L5*K5</f>
        <v>270</v>
      </c>
      <c r="N5" s="145"/>
      <c r="O5" s="146" t="s">
        <v>134</v>
      </c>
      <c r="P5" s="147">
        <f>M5/1.12*0.01</f>
        <v>2.4107142857142856</v>
      </c>
      <c r="Q5" s="148">
        <f>M5/1.12*0.12</f>
        <v>28.928571428571427</v>
      </c>
      <c r="R5" s="147">
        <f>M5+P5-Q5</f>
        <v>243.48214285714286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270</v>
      </c>
      <c r="N6" s="168">
        <f>M6</f>
        <v>270</v>
      </c>
      <c r="O6" s="169" t="s">
        <v>134</v>
      </c>
      <c r="P6" s="168">
        <f>P5</f>
        <v>2.4107142857142856</v>
      </c>
      <c r="Q6" s="168">
        <f>Q5</f>
        <v>28.928571428571427</v>
      </c>
      <c r="R6" s="168">
        <f>SUM(R5:R5)</f>
        <v>243.48214285714286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CEBU CUBE ICE CORPORATION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243.48214285714286</v>
      </c>
      <c r="E10" s="205"/>
      <c r="F10" s="206" t="str">
        <f>"In payment for 3 packs of tube ice using housefund received on " &amp; TEXT(A5, "mmmm dd, yyyy") &amp; " with RR# 5277 " &amp; " CPO#" &amp;B5</f>
        <v>In payment for 3 packs of tube ice using housefund received on August 27, 2025 with RR# 5277  CPO#19029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28.928571428571427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27,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2.4107142857142856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27,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270</v>
      </c>
      <c r="F13" s="220" t="str">
        <f>"Recording house fund expenses for replenishment on " &amp; TEXT(A5, "mmmm dd, yyyy")</f>
        <v>Recording house fund expenses for replenishment on August 27,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272.41071428571428</v>
      </c>
      <c r="E14" s="219">
        <f>SUM(E10:E13)</f>
        <v>272.41071428571428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27,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DC4B-02B5-4195-851B-EC69C280825B}">
  <sheetPr>
    <tabColor theme="7" tint="0.39997558519241921"/>
  </sheetPr>
  <dimension ref="A1:CY15"/>
  <sheetViews>
    <sheetView workbookViewId="0">
      <selection activeCell="G18" sqref="G18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45896</v>
      </c>
      <c r="B5" s="133" t="s">
        <v>135</v>
      </c>
      <c r="C5" s="134"/>
      <c r="D5" s="135" t="s">
        <v>136</v>
      </c>
      <c r="E5" s="136" t="s">
        <v>137</v>
      </c>
      <c r="F5" s="137" t="s">
        <v>130</v>
      </c>
      <c r="G5" s="138" t="s">
        <v>138</v>
      </c>
      <c r="H5" s="138">
        <v>809991</v>
      </c>
      <c r="I5" s="140" t="s">
        <v>139</v>
      </c>
      <c r="J5" s="141" t="s">
        <v>140</v>
      </c>
      <c r="K5" s="142">
        <v>3</v>
      </c>
      <c r="L5" s="143">
        <v>1573</v>
      </c>
      <c r="M5" s="144">
        <f t="shared" ref="M5" si="0">L5*K5</f>
        <v>4719</v>
      </c>
      <c r="N5" s="145"/>
      <c r="O5" s="146" t="s">
        <v>134</v>
      </c>
      <c r="P5" s="147">
        <f>M5/1.12*0.01</f>
        <v>42.133928571428569</v>
      </c>
      <c r="Q5" s="148">
        <f>M5/1.12*0.12</f>
        <v>505.60714285714283</v>
      </c>
      <c r="R5" s="147">
        <f>M5+P5-Q5</f>
        <v>4255.5267857142853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4719</v>
      </c>
      <c r="N6" s="168">
        <f>M6</f>
        <v>4719</v>
      </c>
      <c r="O6" s="169" t="s">
        <v>134</v>
      </c>
      <c r="P6" s="168">
        <f>P5</f>
        <v>42.133928571428569</v>
      </c>
      <c r="Q6" s="168">
        <f>Q5</f>
        <v>505.60714285714283</v>
      </c>
      <c r="R6" s="168">
        <f>SUM(R5:R5)</f>
        <v>4255.5267857142853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INTERNATIONAL PHARMACEUTICALS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4255.5267857142853</v>
      </c>
      <c r="E10" s="205"/>
      <c r="F10" s="206" t="str">
        <f>"In payment for 3 containers of palm oil using housefund received on " &amp; TEXT(A5, "mmmm dd, yyyy") &amp; " with PR#30602 RR# 5278  " &amp; " CPO#" &amp;B5</f>
        <v>In payment for 3 containers of palm oil using housefund received on August 27, 2025 with PR#30602 RR# 5278   CPO#19031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505.60714285714283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27,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42.133928571428569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27,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4719</v>
      </c>
      <c r="F13" s="220" t="str">
        <f>"Recording house fund expenses for replenishment on " &amp; TEXT(A5, "mmmm dd, yyyy")</f>
        <v>Recording house fund expenses for replenishment on August 27,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4761.1339285714284</v>
      </c>
      <c r="E14" s="219">
        <f>SUM(E10:E13)</f>
        <v>4761.1339285714284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27,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44-B450-447A-BAA1-EB25B0AF35D3}">
  <sheetPr>
    <tabColor theme="7" tint="0.39997558519241921"/>
  </sheetPr>
  <dimension ref="A1:CY17"/>
  <sheetViews>
    <sheetView workbookViewId="0">
      <selection activeCell="B13" sqref="B13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45896</v>
      </c>
      <c r="B5" s="133" t="s">
        <v>148</v>
      </c>
      <c r="C5" s="134"/>
      <c r="D5" s="135" t="s">
        <v>114</v>
      </c>
      <c r="E5" s="136" t="s">
        <v>141</v>
      </c>
      <c r="F5" s="137" t="s">
        <v>142</v>
      </c>
      <c r="G5" s="138" t="s">
        <v>143</v>
      </c>
      <c r="H5" s="138">
        <v>273661</v>
      </c>
      <c r="I5" s="140" t="s">
        <v>144</v>
      </c>
      <c r="J5" s="141" t="s">
        <v>145</v>
      </c>
      <c r="K5" s="142">
        <v>6</v>
      </c>
      <c r="L5" s="143">
        <v>75.849999999999994</v>
      </c>
      <c r="M5" s="144">
        <f t="shared" ref="M5:M7" si="0">L5*K5</f>
        <v>455.09999999999997</v>
      </c>
      <c r="N5" s="145"/>
      <c r="O5" s="146" t="s">
        <v>134</v>
      </c>
      <c r="P5" s="147">
        <f>M5/1.12*0.01</f>
        <v>4.0633928571428566</v>
      </c>
      <c r="Q5" s="148">
        <f>M5/1.12*0.12</f>
        <v>48.760714285714279</v>
      </c>
      <c r="R5" s="147">
        <f>M5+P5-Q5</f>
        <v>410.40267857142851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35" customFormat="1" ht="12" x14ac:dyDescent="0.2">
      <c r="A6" s="132"/>
      <c r="B6" s="133"/>
      <c r="C6" s="134"/>
      <c r="E6" s="136"/>
      <c r="F6" s="137"/>
      <c r="G6" s="138"/>
      <c r="H6" s="138"/>
      <c r="I6" s="140"/>
      <c r="J6" s="141" t="s">
        <v>146</v>
      </c>
      <c r="K6" s="142">
        <v>5</v>
      </c>
      <c r="L6" s="143">
        <v>27.3</v>
      </c>
      <c r="M6" s="144">
        <f t="shared" si="0"/>
        <v>136.5</v>
      </c>
      <c r="N6" s="145"/>
      <c r="O6" s="146" t="s">
        <v>134</v>
      </c>
      <c r="P6" s="147">
        <f t="shared" ref="P6:P7" si="1">M6/1.12*0.01</f>
        <v>1.2187499999999998</v>
      </c>
      <c r="Q6" s="148">
        <f t="shared" ref="Q6:Q7" si="2">M6/1.12*0.12</f>
        <v>14.624999999999998</v>
      </c>
      <c r="R6" s="147">
        <f t="shared" ref="R6:R7" si="3">M6+P6-Q6</f>
        <v>123.09375</v>
      </c>
      <c r="T6" s="149"/>
      <c r="U6" s="149"/>
      <c r="V6" s="149"/>
      <c r="W6" s="147"/>
      <c r="X6" s="150"/>
      <c r="Y6" s="149"/>
      <c r="Z6" s="149"/>
      <c r="AA6" s="149"/>
      <c r="AB6" s="149"/>
      <c r="AC6" s="149"/>
      <c r="AD6" s="149"/>
      <c r="AF6" s="149"/>
      <c r="AH6" s="147"/>
      <c r="AI6" s="149"/>
      <c r="AJ6" s="149"/>
      <c r="AK6" s="149"/>
      <c r="AL6" s="149"/>
      <c r="AM6" s="147"/>
      <c r="AN6" s="149"/>
      <c r="AO6" s="149"/>
      <c r="AP6" s="149"/>
      <c r="AQ6" s="149"/>
      <c r="AR6" s="149"/>
      <c r="AS6" s="151"/>
      <c r="AU6" s="149"/>
      <c r="AW6" s="152"/>
      <c r="AX6" s="149"/>
      <c r="AZ6" s="149"/>
      <c r="BC6" s="149"/>
      <c r="BD6" s="149"/>
      <c r="BE6" s="149"/>
      <c r="BF6" s="149"/>
      <c r="BG6" s="149"/>
      <c r="BH6" s="149"/>
      <c r="BI6" s="149"/>
      <c r="BJ6" s="149"/>
      <c r="BK6" s="143"/>
      <c r="BN6" s="149"/>
      <c r="BO6" s="147"/>
      <c r="BP6" s="149"/>
      <c r="BQ6" s="147"/>
      <c r="BR6" s="149"/>
      <c r="BS6" s="143"/>
      <c r="BU6" s="153"/>
      <c r="BV6" s="153"/>
      <c r="BW6" s="154"/>
      <c r="CA6" s="154"/>
      <c r="CB6" s="154"/>
      <c r="CC6" s="154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55"/>
      <c r="CW6" s="156"/>
    </row>
    <row r="7" spans="1:103" s="135" customFormat="1" ht="12" x14ac:dyDescent="0.2">
      <c r="A7" s="132"/>
      <c r="B7" s="133"/>
      <c r="C7" s="134"/>
      <c r="E7" s="136"/>
      <c r="F7" s="137"/>
      <c r="G7" s="138"/>
      <c r="H7" s="138"/>
      <c r="I7" s="140"/>
      <c r="J7" s="141" t="s">
        <v>147</v>
      </c>
      <c r="K7" s="142">
        <v>3</v>
      </c>
      <c r="L7" s="143">
        <v>33.9</v>
      </c>
      <c r="M7" s="144">
        <f t="shared" si="0"/>
        <v>101.69999999999999</v>
      </c>
      <c r="N7" s="145"/>
      <c r="O7" s="146" t="s">
        <v>134</v>
      </c>
      <c r="P7" s="147">
        <f t="shared" si="1"/>
        <v>0.90803571428571417</v>
      </c>
      <c r="Q7" s="148">
        <f t="shared" si="2"/>
        <v>10.896428571428569</v>
      </c>
      <c r="R7" s="147">
        <f t="shared" si="3"/>
        <v>91.711607142857133</v>
      </c>
      <c r="T7" s="149"/>
      <c r="U7" s="149"/>
      <c r="V7" s="149"/>
      <c r="W7" s="147"/>
      <c r="X7" s="150"/>
      <c r="Y7" s="149"/>
      <c r="Z7" s="149"/>
      <c r="AA7" s="149"/>
      <c r="AB7" s="149"/>
      <c r="AC7" s="149"/>
      <c r="AD7" s="149"/>
      <c r="AF7" s="149"/>
      <c r="AH7" s="147"/>
      <c r="AI7" s="149"/>
      <c r="AJ7" s="149"/>
      <c r="AK7" s="149"/>
      <c r="AL7" s="149"/>
      <c r="AM7" s="147"/>
      <c r="AN7" s="149"/>
      <c r="AO7" s="149"/>
      <c r="AP7" s="149"/>
      <c r="AQ7" s="149"/>
      <c r="AR7" s="149"/>
      <c r="AS7" s="151"/>
      <c r="AU7" s="149"/>
      <c r="AW7" s="152"/>
      <c r="AX7" s="149"/>
      <c r="AZ7" s="149"/>
      <c r="BC7" s="149"/>
      <c r="BD7" s="149"/>
      <c r="BE7" s="149"/>
      <c r="BF7" s="149"/>
      <c r="BG7" s="149"/>
      <c r="BH7" s="149"/>
      <c r="BI7" s="149"/>
      <c r="BJ7" s="149"/>
      <c r="BK7" s="143"/>
      <c r="BN7" s="149"/>
      <c r="BO7" s="147"/>
      <c r="BP7" s="149"/>
      <c r="BQ7" s="147"/>
      <c r="BR7" s="149"/>
      <c r="BS7" s="143"/>
      <c r="BU7" s="153"/>
      <c r="BV7" s="153"/>
      <c r="BW7" s="154"/>
      <c r="CA7" s="154"/>
      <c r="CB7" s="154"/>
      <c r="CC7" s="154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55"/>
      <c r="CW7" s="156"/>
    </row>
    <row r="8" spans="1:103" s="160" customFormat="1" ht="11.25" x14ac:dyDescent="0.2">
      <c r="A8" s="157"/>
      <c r="B8" s="158"/>
      <c r="C8" s="159"/>
      <c r="E8" s="161"/>
      <c r="F8" s="162"/>
      <c r="G8" s="163"/>
      <c r="H8" s="164"/>
      <c r="I8" s="164"/>
      <c r="J8" s="165"/>
      <c r="K8" s="166"/>
      <c r="L8" s="167"/>
      <c r="M8" s="168">
        <f>SUM(M5:M7)</f>
        <v>693.3</v>
      </c>
      <c r="N8" s="168">
        <f>M8</f>
        <v>693.3</v>
      </c>
      <c r="O8" s="169" t="s">
        <v>134</v>
      </c>
      <c r="P8" s="168">
        <f>P7+P6+P5</f>
        <v>6.1901785714285706</v>
      </c>
      <c r="Q8" s="168">
        <f>Q7+Q6+Q5</f>
        <v>74.282142857142844</v>
      </c>
      <c r="R8" s="168">
        <f>SUM(R5:R7)</f>
        <v>625.20803571428564</v>
      </c>
      <c r="T8" s="168">
        <f t="shared" ref="T8:AD8" si="4">SUM(T5:T5)</f>
        <v>0</v>
      </c>
      <c r="U8" s="168">
        <f t="shared" si="4"/>
        <v>0</v>
      </c>
      <c r="V8" s="168">
        <f t="shared" si="4"/>
        <v>0</v>
      </c>
      <c r="W8" s="168">
        <f t="shared" si="4"/>
        <v>0</v>
      </c>
      <c r="X8" s="168">
        <f t="shared" si="4"/>
        <v>0</v>
      </c>
      <c r="Y8" s="168">
        <f t="shared" si="4"/>
        <v>0</v>
      </c>
      <c r="Z8" s="168">
        <f t="shared" si="4"/>
        <v>0</v>
      </c>
      <c r="AA8" s="168">
        <f t="shared" si="4"/>
        <v>0</v>
      </c>
      <c r="AB8" s="168">
        <f t="shared" si="4"/>
        <v>0</v>
      </c>
      <c r="AC8" s="168">
        <f t="shared" si="4"/>
        <v>0</v>
      </c>
      <c r="AD8" s="168">
        <f t="shared" si="4"/>
        <v>0</v>
      </c>
      <c r="AF8" s="168">
        <f>SUM(AF5:AF5)</f>
        <v>0</v>
      </c>
      <c r="AH8" s="168">
        <f t="shared" ref="AH8:AZ8" si="5">SUM(AH5:AH5)</f>
        <v>0</v>
      </c>
      <c r="AI8" s="168">
        <f t="shared" si="5"/>
        <v>0</v>
      </c>
      <c r="AJ8" s="168">
        <f t="shared" si="5"/>
        <v>0</v>
      </c>
      <c r="AK8" s="168">
        <f t="shared" si="5"/>
        <v>0</v>
      </c>
      <c r="AL8" s="168">
        <f t="shared" si="5"/>
        <v>0</v>
      </c>
      <c r="AM8" s="168">
        <f t="shared" si="5"/>
        <v>0</v>
      </c>
      <c r="AN8" s="168">
        <f t="shared" si="5"/>
        <v>0</v>
      </c>
      <c r="AO8" s="168">
        <f t="shared" si="5"/>
        <v>0</v>
      </c>
      <c r="AP8" s="168">
        <f t="shared" si="5"/>
        <v>0</v>
      </c>
      <c r="AQ8" s="168">
        <f t="shared" si="5"/>
        <v>0</v>
      </c>
      <c r="AR8" s="168">
        <f t="shared" si="5"/>
        <v>0</v>
      </c>
      <c r="AS8" s="168">
        <f t="shared" si="5"/>
        <v>0</v>
      </c>
      <c r="AT8" s="168">
        <f t="shared" si="5"/>
        <v>0</v>
      </c>
      <c r="AU8" s="168">
        <f t="shared" si="5"/>
        <v>0</v>
      </c>
      <c r="AV8" s="168">
        <f t="shared" si="5"/>
        <v>0</v>
      </c>
      <c r="AW8" s="168">
        <f t="shared" si="5"/>
        <v>0</v>
      </c>
      <c r="AX8" s="168">
        <f t="shared" si="5"/>
        <v>0</v>
      </c>
      <c r="AY8" s="168">
        <f t="shared" si="5"/>
        <v>0</v>
      </c>
      <c r="AZ8" s="168">
        <f t="shared" si="5"/>
        <v>0</v>
      </c>
      <c r="BB8" s="168">
        <f t="shared" ref="BB8:CV8" si="6">SUM(BB5:BB5)</f>
        <v>0</v>
      </c>
      <c r="BC8" s="168">
        <f t="shared" si="6"/>
        <v>0</v>
      </c>
      <c r="BD8" s="168">
        <f t="shared" si="6"/>
        <v>0</v>
      </c>
      <c r="BE8" s="168">
        <f t="shared" si="6"/>
        <v>0</v>
      </c>
      <c r="BF8" s="168">
        <f t="shared" si="6"/>
        <v>0</v>
      </c>
      <c r="BG8" s="168">
        <f t="shared" si="6"/>
        <v>0</v>
      </c>
      <c r="BH8" s="168">
        <f t="shared" si="6"/>
        <v>0</v>
      </c>
      <c r="BI8" s="168">
        <f t="shared" si="6"/>
        <v>0</v>
      </c>
      <c r="BJ8" s="168">
        <f t="shared" si="6"/>
        <v>0</v>
      </c>
      <c r="BK8" s="168">
        <f t="shared" si="6"/>
        <v>0</v>
      </c>
      <c r="BL8" s="168">
        <f t="shared" si="6"/>
        <v>0</v>
      </c>
      <c r="BM8" s="168">
        <f t="shared" si="6"/>
        <v>0</v>
      </c>
      <c r="BN8" s="168">
        <f t="shared" si="6"/>
        <v>0</v>
      </c>
      <c r="BO8" s="168">
        <f t="shared" si="6"/>
        <v>0</v>
      </c>
      <c r="BP8" s="168">
        <f t="shared" si="6"/>
        <v>0</v>
      </c>
      <c r="BQ8" s="168">
        <f t="shared" si="6"/>
        <v>0</v>
      </c>
      <c r="BR8" s="168">
        <f t="shared" si="6"/>
        <v>0</v>
      </c>
      <c r="BS8" s="168">
        <f t="shared" si="6"/>
        <v>0</v>
      </c>
      <c r="BT8" s="168">
        <f t="shared" si="6"/>
        <v>0</v>
      </c>
      <c r="BU8" s="168">
        <f t="shared" si="6"/>
        <v>0</v>
      </c>
      <c r="BV8" s="168">
        <f t="shared" si="6"/>
        <v>0</v>
      </c>
      <c r="BW8" s="168">
        <f t="shared" si="6"/>
        <v>0</v>
      </c>
      <c r="BX8" s="168">
        <f t="shared" si="6"/>
        <v>0</v>
      </c>
      <c r="BY8" s="168">
        <f t="shared" si="6"/>
        <v>0</v>
      </c>
      <c r="BZ8" s="168">
        <f t="shared" si="6"/>
        <v>0</v>
      </c>
      <c r="CA8" s="168">
        <f t="shared" si="6"/>
        <v>0</v>
      </c>
      <c r="CB8" s="168">
        <f t="shared" si="6"/>
        <v>0</v>
      </c>
      <c r="CC8" s="168">
        <f t="shared" si="6"/>
        <v>0</v>
      </c>
      <c r="CD8" s="168">
        <f t="shared" si="6"/>
        <v>0</v>
      </c>
      <c r="CE8" s="168">
        <f t="shared" si="6"/>
        <v>0</v>
      </c>
      <c r="CF8" s="168">
        <f t="shared" si="6"/>
        <v>0</v>
      </c>
      <c r="CG8" s="168">
        <f t="shared" si="6"/>
        <v>0</v>
      </c>
      <c r="CH8" s="168">
        <f t="shared" si="6"/>
        <v>0</v>
      </c>
      <c r="CI8" s="168">
        <f t="shared" si="6"/>
        <v>0</v>
      </c>
      <c r="CJ8" s="168">
        <f t="shared" si="6"/>
        <v>0</v>
      </c>
      <c r="CK8" s="168">
        <f t="shared" si="6"/>
        <v>0</v>
      </c>
      <c r="CL8" s="168">
        <f t="shared" si="6"/>
        <v>0</v>
      </c>
      <c r="CM8" s="168">
        <f t="shared" si="6"/>
        <v>0</v>
      </c>
      <c r="CN8" s="168">
        <f t="shared" si="6"/>
        <v>0</v>
      </c>
      <c r="CO8" s="168">
        <f t="shared" si="6"/>
        <v>0</v>
      </c>
      <c r="CP8" s="168">
        <f t="shared" si="6"/>
        <v>0</v>
      </c>
      <c r="CQ8" s="168">
        <f t="shared" si="6"/>
        <v>0</v>
      </c>
      <c r="CR8" s="168">
        <f t="shared" si="6"/>
        <v>0</v>
      </c>
      <c r="CS8" s="168">
        <f t="shared" si="6"/>
        <v>0</v>
      </c>
      <c r="CT8" s="168">
        <f t="shared" si="6"/>
        <v>0</v>
      </c>
      <c r="CU8" s="168">
        <f t="shared" si="6"/>
        <v>0</v>
      </c>
      <c r="CV8" s="168">
        <f t="shared" si="6"/>
        <v>0</v>
      </c>
      <c r="CW8" s="170"/>
    </row>
    <row r="10" spans="1:103" x14ac:dyDescent="0.25">
      <c r="A10" s="171" t="str">
        <f>E5</f>
        <v>METRO GAISANO LG-GARDEN MACTAN</v>
      </c>
      <c r="B10" s="172"/>
      <c r="C10" s="173"/>
      <c r="D10" s="174"/>
      <c r="E10" s="174"/>
      <c r="F10" s="175"/>
      <c r="G10" s="176"/>
      <c r="H10" s="177"/>
      <c r="I10" s="178"/>
      <c r="J10" s="179"/>
      <c r="K10" s="180"/>
      <c r="L10" s="181"/>
      <c r="M10" s="182"/>
      <c r="N10" s="183"/>
      <c r="O10" s="184"/>
      <c r="P10" s="185"/>
    </row>
    <row r="11" spans="1:103" x14ac:dyDescent="0.25">
      <c r="A11" s="186"/>
      <c r="B11" s="187"/>
      <c r="C11" s="188"/>
      <c r="D11" s="189" t="s">
        <v>119</v>
      </c>
      <c r="E11" s="189" t="s">
        <v>120</v>
      </c>
      <c r="F11" s="190" t="s">
        <v>121</v>
      </c>
      <c r="G11" s="191"/>
      <c r="H11" s="192"/>
      <c r="I11" s="193"/>
      <c r="J11" s="194"/>
      <c r="K11" s="195"/>
      <c r="L11" s="196"/>
      <c r="M11" s="197"/>
      <c r="N11" s="198"/>
      <c r="O11" s="199"/>
      <c r="P11" s="200"/>
    </row>
    <row r="12" spans="1:103" ht="13.5" customHeight="1" x14ac:dyDescent="0.25">
      <c r="A12" s="201" t="s">
        <v>122</v>
      </c>
      <c r="B12" s="202"/>
      <c r="C12" s="203"/>
      <c r="D12" s="204">
        <f>R8</f>
        <v>625.20803571428564</v>
      </c>
      <c r="E12" s="205"/>
      <c r="F12" s="206" t="str">
        <f>"In payment for 6 bottles of Banana Catsup, 5 packs of Star Anise, and 3 cans of Jolly Salted Black Beans using housefund received on " &amp; TEXT(A5, "mmmm dd, yyyy") &amp; " with SI#273661 RR# 5305  " &amp; " CPO#" &amp;B5</f>
        <v>In payment for 6 bottles of Banana Catsup, 5 packs of Star Anise, and 3 cans of Jolly Salted Black Beans using housefund received on August 27, 2025 with SI#273661 RR# 5305   CPO#19035</v>
      </c>
      <c r="G12" s="207"/>
      <c r="H12" s="208"/>
      <c r="I12" s="208"/>
      <c r="J12" s="207"/>
      <c r="K12" s="195"/>
      <c r="L12" s="196"/>
      <c r="M12" s="209"/>
      <c r="N12" s="210"/>
      <c r="O12" s="211"/>
      <c r="P12" s="212"/>
    </row>
    <row r="13" spans="1:103" x14ac:dyDescent="0.25">
      <c r="A13" s="201" t="s">
        <v>123</v>
      </c>
      <c r="B13" s="202"/>
      <c r="C13" s="203"/>
      <c r="D13" s="204">
        <f>Q8</f>
        <v>74.282142857142844</v>
      </c>
      <c r="E13" s="205"/>
      <c r="F13" s="194" t="str">
        <f>"Recording input VAT for expenses and purchases made using house fund for " &amp; TEXT(A5, "mmmm dd, yyyy")</f>
        <v>Recording input VAT for expenses and purchases made using house fund for August 27,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 t="s">
        <v>124</v>
      </c>
      <c r="B14" s="217"/>
      <c r="C14" s="218"/>
      <c r="D14" s="219"/>
      <c r="E14" s="205">
        <f>P8</f>
        <v>6.1901785714285706</v>
      </c>
      <c r="F14" s="220" t="str">
        <f>"Recording the tax withheld for expenses and purchases using the house fund received on " &amp; TEXT(A5, "mmmm dd, yyyy")</f>
        <v>Recording the tax withheld for expenses and purchases using the house fund received on August 27, 2025</v>
      </c>
      <c r="G14" s="213"/>
      <c r="H14" s="214"/>
      <c r="I14" s="215"/>
      <c r="J14" s="213"/>
      <c r="K14" s="195"/>
      <c r="L14" s="196"/>
      <c r="M14" s="197"/>
      <c r="N14" s="198"/>
      <c r="O14" s="199"/>
      <c r="P14" s="200"/>
    </row>
    <row r="15" spans="1:103" x14ac:dyDescent="0.25">
      <c r="A15" s="201" t="s">
        <v>125</v>
      </c>
      <c r="B15" s="217"/>
      <c r="C15" s="218"/>
      <c r="D15" s="221"/>
      <c r="E15" s="222">
        <f>M8</f>
        <v>693.3</v>
      </c>
      <c r="F15" s="220" t="str">
        <f>"Recording house fund expenses for replenishment on " &amp; TEXT(A5, "mmmm dd, yyyy")</f>
        <v>Recording house fund expenses for replenishment on August 27, 2025</v>
      </c>
      <c r="G15" s="213"/>
      <c r="H15" s="214"/>
      <c r="I15" s="215"/>
      <c r="J15" s="213"/>
      <c r="K15" s="195"/>
      <c r="L15" s="196"/>
      <c r="M15" s="197"/>
      <c r="N15" s="198"/>
      <c r="O15" s="199"/>
      <c r="P15" s="200"/>
    </row>
    <row r="16" spans="1:103" x14ac:dyDescent="0.25">
      <c r="A16" s="216"/>
      <c r="B16" s="217"/>
      <c r="C16" s="218"/>
      <c r="D16" s="219">
        <f>SUM(D12:D13)</f>
        <v>699.49017857142849</v>
      </c>
      <c r="E16" s="219">
        <f>SUM(E12:E15)</f>
        <v>699.49017857142849</v>
      </c>
      <c r="F16" s="223"/>
      <c r="G16" s="223"/>
      <c r="H16" s="224"/>
      <c r="I16" s="225"/>
      <c r="J16" s="223"/>
      <c r="K16" s="195"/>
      <c r="L16" s="196"/>
      <c r="M16" s="197"/>
      <c r="N16" s="198"/>
      <c r="O16" s="199"/>
      <c r="P16" s="200"/>
    </row>
    <row r="17" spans="1:16" x14ac:dyDescent="0.25">
      <c r="A17" s="226" t="s">
        <v>126</v>
      </c>
      <c r="B17" s="227" t="str">
        <f>"To record house fund expenses on " &amp; TEXT(A5, "mmmm dd, yyyy") &amp; " with PCV#" &amp; C5</f>
        <v>To record house fund expenses on August 27, 2025 with PCV#</v>
      </c>
      <c r="C17" s="228"/>
      <c r="D17" s="229"/>
      <c r="E17" s="229"/>
      <c r="F17" s="229"/>
      <c r="G17" s="223"/>
      <c r="H17" s="224"/>
      <c r="I17" s="225"/>
      <c r="J17" s="223"/>
      <c r="K17" s="195"/>
      <c r="L17" s="196"/>
      <c r="M17" s="197"/>
      <c r="N17" s="198"/>
      <c r="O17" s="199"/>
      <c r="P17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9387-D0B7-4CD9-89C1-1E031729B4C8}">
  <sheetPr>
    <tabColor theme="7" tint="0.39997558519241921"/>
  </sheetPr>
  <dimension ref="A1:CY15"/>
  <sheetViews>
    <sheetView workbookViewId="0">
      <selection activeCell="J21" sqref="J21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45898</v>
      </c>
      <c r="B5" s="133" t="s">
        <v>149</v>
      </c>
      <c r="C5" s="134"/>
      <c r="D5" s="135" t="s">
        <v>150</v>
      </c>
      <c r="E5" s="136" t="s">
        <v>129</v>
      </c>
      <c r="F5" s="137" t="s">
        <v>130</v>
      </c>
      <c r="G5" s="138" t="s">
        <v>151</v>
      </c>
      <c r="H5" s="138">
        <v>32207</v>
      </c>
      <c r="I5" s="140" t="s">
        <v>152</v>
      </c>
      <c r="J5" s="141" t="s">
        <v>133</v>
      </c>
      <c r="K5" s="142">
        <v>6</v>
      </c>
      <c r="L5" s="143">
        <v>90</v>
      </c>
      <c r="M5" s="144">
        <f t="shared" ref="M5" si="0">L5*K5</f>
        <v>540</v>
      </c>
      <c r="N5" s="145"/>
      <c r="O5" s="146" t="s">
        <v>134</v>
      </c>
      <c r="P5" s="147">
        <f>M5/1.12*0.01</f>
        <v>4.8214285714285712</v>
      </c>
      <c r="Q5" s="148">
        <f>M5/1.12*0.12</f>
        <v>57.857142857142854</v>
      </c>
      <c r="R5" s="147">
        <f>M5+P5-Q5</f>
        <v>486.96428571428572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540</v>
      </c>
      <c r="N6" s="168">
        <f>M6</f>
        <v>540</v>
      </c>
      <c r="O6" s="169" t="s">
        <v>134</v>
      </c>
      <c r="P6" s="168">
        <f>P5</f>
        <v>4.8214285714285712</v>
      </c>
      <c r="Q6" s="168">
        <f>Q5</f>
        <v>57.857142857142854</v>
      </c>
      <c r="R6" s="168">
        <f>SUM(R5:R5)</f>
        <v>486.96428571428572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CUBE ICE CORPORATION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486.96428571428572</v>
      </c>
      <c r="E10" s="205"/>
      <c r="F10" s="206" t="str">
        <f>"In payment for 6 packs of Tube Ice using housefund received on " &amp; TEXT(A5, "mmmm dd, yyyy") &amp; " with SI#32207  RR# 5304  " &amp; " CPO#" &amp;B5</f>
        <v>In payment for 6 packs of Tube Ice using housefund received on August 29, 2025 with SI#32207  RR# 5304   CPO#19036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57.857142857142854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29,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4.8214285714285712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29,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540</v>
      </c>
      <c r="F13" s="220" t="str">
        <f>"Recording house fund expenses for replenishment on " &amp; TEXT(A5, "mmmm dd, yyyy")</f>
        <v>Recording house fund expenses for replenishment on August 29,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544.82142857142856</v>
      </c>
      <c r="E14" s="219">
        <f>SUM(E10:E13)</f>
        <v>544.82142857142856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29,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27E2-D7C6-43DB-8C99-EFF046FB0117}">
  <sheetPr>
    <tabColor theme="7" tint="0.39997558519241921"/>
  </sheetPr>
  <dimension ref="A1:CY15"/>
  <sheetViews>
    <sheetView workbookViewId="0">
      <selection activeCell="Q5" sqref="Q5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45888</v>
      </c>
      <c r="B5" s="133" t="s">
        <v>153</v>
      </c>
      <c r="C5" s="134"/>
      <c r="D5" s="135" t="s">
        <v>154</v>
      </c>
      <c r="E5" s="136" t="s">
        <v>155</v>
      </c>
      <c r="F5" s="137" t="s">
        <v>156</v>
      </c>
      <c r="G5" s="138" t="s">
        <v>157</v>
      </c>
      <c r="H5" s="138"/>
      <c r="I5" s="140"/>
      <c r="J5" s="141" t="s">
        <v>158</v>
      </c>
      <c r="K5" s="142">
        <v>2</v>
      </c>
      <c r="L5" s="143">
        <v>217.5</v>
      </c>
      <c r="M5" s="144">
        <f t="shared" ref="M5" si="0">L5*K5</f>
        <v>435</v>
      </c>
      <c r="N5" s="145"/>
      <c r="O5" s="146" t="s">
        <v>134</v>
      </c>
      <c r="P5" s="147">
        <f>M5/1.12*0.01</f>
        <v>3.8839285714285712</v>
      </c>
      <c r="Q5" s="148">
        <f>M5/1.12*0.12</f>
        <v>46.607142857142854</v>
      </c>
      <c r="R5" s="147">
        <f>M5+P5-Q5</f>
        <v>392.27678571428572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435</v>
      </c>
      <c r="N6" s="168">
        <f>M6</f>
        <v>435</v>
      </c>
      <c r="O6" s="169" t="s">
        <v>134</v>
      </c>
      <c r="P6" s="168">
        <f>P5</f>
        <v>3.8839285714285712</v>
      </c>
      <c r="Q6" s="168">
        <f>Q5</f>
        <v>46.607142857142854</v>
      </c>
      <c r="R6" s="168">
        <f>SUM(R5:R5)</f>
        <v>392.27678571428572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 xml:space="preserve">SAVEMORE MARIBAGO 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392.27678571428572</v>
      </c>
      <c r="E10" s="205"/>
      <c r="F10" s="206" t="str">
        <f>"In payment for 2 cans of Bagoong using housefund received on " &amp; TEXT(A5, "mmmm dd, yyyy") &amp; " with SI#-3-00311 1205  RR#   " &amp; " CPO#" &amp;B5</f>
        <v>In payment for 2 cans of Bagoong using housefund received on August 19, 2025 with SI#-3-00311 1205  RR#    CPO#18999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46.607142857142854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19,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3.8839285714285712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19,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435</v>
      </c>
      <c r="F13" s="220" t="str">
        <f>"Recording house fund expenses for replenishment on " &amp; TEXT(A5, "mmmm dd, yyyy")</f>
        <v>Recording house fund expenses for replenishment on August 19,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438.88392857142856</v>
      </c>
      <c r="E14" s="219">
        <f>SUM(E10:E13)</f>
        <v>438.88392857142856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19,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0CAD-BA80-4F86-B6D6-627B4A7189D7}">
  <sheetPr>
    <tabColor theme="7" tint="0.39997558519241921"/>
  </sheetPr>
  <dimension ref="A1:CY15"/>
  <sheetViews>
    <sheetView tabSelected="1" workbookViewId="0">
      <selection activeCell="G18" sqref="G18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45888</v>
      </c>
      <c r="B5" s="133" t="s">
        <v>153</v>
      </c>
      <c r="C5" s="134"/>
      <c r="D5" s="135" t="s">
        <v>128</v>
      </c>
      <c r="E5" s="136" t="s">
        <v>159</v>
      </c>
      <c r="F5" s="137" t="s">
        <v>160</v>
      </c>
      <c r="G5" s="138"/>
      <c r="H5" s="138"/>
      <c r="I5" s="140" t="s">
        <v>161</v>
      </c>
      <c r="J5" s="141" t="s">
        <v>162</v>
      </c>
      <c r="K5" s="142">
        <v>3</v>
      </c>
      <c r="L5" s="143">
        <v>120</v>
      </c>
      <c r="M5" s="144">
        <f t="shared" ref="M5" si="0">L5*K5</f>
        <v>360</v>
      </c>
      <c r="N5" s="145"/>
      <c r="O5" s="146" t="s">
        <v>118</v>
      </c>
      <c r="P5" s="147"/>
      <c r="Q5" s="148"/>
      <c r="R5" s="147">
        <f>M5+P5-Q5</f>
        <v>360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360</v>
      </c>
      <c r="N6" s="168">
        <f>M6</f>
        <v>360</v>
      </c>
      <c r="O6" s="169" t="s">
        <v>118</v>
      </c>
      <c r="P6" s="168"/>
      <c r="Q6" s="168"/>
      <c r="R6" s="168">
        <f>SUM(R5:R5)</f>
        <v>360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LITA STORE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360</v>
      </c>
      <c r="E10" s="205"/>
      <c r="F10" s="206" t="str">
        <f>"In payment for 2 cans of Bagoong using housefund received on " &amp; TEXT(A5, "mmmm dd, yyyy") &amp; " with RR# 5251 "&amp;" CPO#" &amp;B5</f>
        <v>In payment for 2 cans of Bagoong using housefund received on August 19, 2025 with RR# 5251  CPO#18999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0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19,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0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19,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360</v>
      </c>
      <c r="F13" s="220" t="str">
        <f>"Recording house fund expenses for replenishment on " &amp; TEXT(A5, "mmmm dd, yyyy")</f>
        <v>Recording house fund expenses for replenishment on August 19,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360</v>
      </c>
      <c r="E14" s="219">
        <f>SUM(E10:E13)</f>
        <v>360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19,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7D99-34A1-411D-9F8F-1311619EF600}">
  <sheetPr>
    <tabColor theme="7" tint="0.39997558519241921"/>
  </sheetPr>
  <dimension ref="A1:CY15"/>
  <sheetViews>
    <sheetView workbookViewId="0">
      <selection activeCell="J5" sqref="J5"/>
    </sheetView>
  </sheetViews>
  <sheetFormatPr defaultRowHeight="15" x14ac:dyDescent="0.25"/>
  <sheetData>
    <row r="1" spans="1:103" s="6" customFormat="1" ht="12.75" x14ac:dyDescent="0.25">
      <c r="A1" s="1" t="s">
        <v>0</v>
      </c>
      <c r="B1" s="2"/>
      <c r="C1" s="3"/>
      <c r="D1" s="4"/>
      <c r="E1" s="5"/>
      <c r="G1" s="7"/>
      <c r="H1" s="8" t="s">
        <v>1</v>
      </c>
      <c r="I1" s="9"/>
      <c r="J1" s="10"/>
      <c r="K1" s="11"/>
      <c r="L1" s="12"/>
      <c r="M1" s="13"/>
      <c r="N1" s="14"/>
      <c r="O1" s="15"/>
      <c r="P1" s="16"/>
      <c r="Q1" s="16"/>
      <c r="R1" s="17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R1" s="16"/>
      <c r="BS1" s="16"/>
      <c r="BT1" s="16"/>
      <c r="BU1" s="16"/>
      <c r="BV1" s="16"/>
      <c r="BY1" s="18"/>
      <c r="CC1" s="18"/>
      <c r="CD1" s="18"/>
      <c r="CE1" s="18"/>
    </row>
    <row r="2" spans="1:103" s="6" customFormat="1" ht="13.5" thickBot="1" x14ac:dyDescent="0.3">
      <c r="A2" s="19"/>
      <c r="B2" s="20"/>
      <c r="C2" s="21"/>
      <c r="D2" s="22"/>
      <c r="E2" s="23"/>
      <c r="G2" s="7"/>
      <c r="H2" s="24"/>
      <c r="I2" s="9" t="s">
        <v>2</v>
      </c>
      <c r="J2" s="10"/>
      <c r="K2" s="11"/>
      <c r="L2" s="12"/>
      <c r="M2" s="13"/>
      <c r="N2" s="14"/>
      <c r="O2" s="15"/>
      <c r="P2" s="16"/>
      <c r="Q2" s="16"/>
      <c r="R2" s="18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R2" s="16"/>
      <c r="BS2" s="16"/>
      <c r="BT2" s="16"/>
      <c r="BU2" s="16"/>
      <c r="BV2" s="16"/>
      <c r="BY2" s="18"/>
      <c r="CC2" s="18"/>
      <c r="CD2" s="18"/>
      <c r="CE2" s="18"/>
    </row>
    <row r="3" spans="1:103" s="81" customFormat="1" ht="22.5" customHeight="1" x14ac:dyDescent="0.2">
      <c r="A3" s="25" t="s">
        <v>3</v>
      </c>
      <c r="B3" s="26" t="s">
        <v>4</v>
      </c>
      <c r="C3" s="27" t="s">
        <v>5</v>
      </c>
      <c r="D3" s="28" t="s">
        <v>6</v>
      </c>
      <c r="E3" s="29" t="s">
        <v>7</v>
      </c>
      <c r="F3" s="30" t="s">
        <v>8</v>
      </c>
      <c r="G3" s="31" t="s">
        <v>9</v>
      </c>
      <c r="H3" s="32" t="s">
        <v>10</v>
      </c>
      <c r="I3" s="26" t="s">
        <v>11</v>
      </c>
      <c r="J3" s="33" t="s">
        <v>12</v>
      </c>
      <c r="K3" s="34" t="s">
        <v>13</v>
      </c>
      <c r="L3" s="35" t="s">
        <v>14</v>
      </c>
      <c r="M3" s="36" t="s">
        <v>15</v>
      </c>
      <c r="N3" s="37" t="s">
        <v>16</v>
      </c>
      <c r="O3" s="37" t="s">
        <v>17</v>
      </c>
      <c r="P3" s="38" t="s">
        <v>18</v>
      </c>
      <c r="Q3" s="39" t="s">
        <v>19</v>
      </c>
      <c r="R3" s="40" t="s">
        <v>20</v>
      </c>
      <c r="S3" s="41"/>
      <c r="T3" s="41"/>
      <c r="U3" s="41"/>
      <c r="V3" s="41"/>
      <c r="W3" s="41"/>
      <c r="X3" s="41"/>
      <c r="Y3" s="41"/>
      <c r="Z3" s="42"/>
      <c r="AA3" s="43" t="s">
        <v>21</v>
      </c>
      <c r="AB3" s="44"/>
      <c r="AC3" s="44"/>
      <c r="AD3" s="44"/>
      <c r="AE3" s="44"/>
      <c r="AF3" s="45"/>
      <c r="AG3" s="46" t="s">
        <v>22</v>
      </c>
      <c r="AH3" s="47" t="s">
        <v>23</v>
      </c>
      <c r="AI3" s="48"/>
      <c r="AJ3" s="48"/>
      <c r="AK3" s="48"/>
      <c r="AL3" s="48"/>
      <c r="AM3" s="48"/>
      <c r="AN3" s="48"/>
      <c r="AO3" s="48"/>
      <c r="AP3" s="48"/>
      <c r="AQ3" s="49"/>
      <c r="AR3" s="50" t="s">
        <v>24</v>
      </c>
      <c r="AS3" s="51"/>
      <c r="AT3" s="51"/>
      <c r="AU3" s="51"/>
      <c r="AV3" s="52"/>
      <c r="AW3" s="53" t="s">
        <v>25</v>
      </c>
      <c r="AX3" s="54" t="s">
        <v>26</v>
      </c>
      <c r="AY3" s="55"/>
      <c r="AZ3" s="54" t="s">
        <v>27</v>
      </c>
      <c r="BA3" s="55"/>
      <c r="BB3" s="56" t="s">
        <v>28</v>
      </c>
      <c r="BC3" s="57"/>
      <c r="BD3" s="58"/>
      <c r="BE3" s="59" t="s">
        <v>29</v>
      </c>
      <c r="BF3" s="60" t="s">
        <v>30</v>
      </c>
      <c r="BG3" s="61"/>
      <c r="BH3" s="62" t="s">
        <v>31</v>
      </c>
      <c r="BI3" s="62" t="s">
        <v>32</v>
      </c>
      <c r="BJ3" s="62" t="s">
        <v>33</v>
      </c>
      <c r="BK3" s="60" t="s">
        <v>34</v>
      </c>
      <c r="BL3" s="63"/>
      <c r="BM3" s="61"/>
      <c r="BN3" s="64" t="s">
        <v>35</v>
      </c>
      <c r="BO3" s="65"/>
      <c r="BP3" s="66" t="s">
        <v>36</v>
      </c>
      <c r="BQ3" s="67" t="s">
        <v>37</v>
      </c>
      <c r="BR3" s="68" t="s">
        <v>38</v>
      </c>
      <c r="BS3" s="67" t="s">
        <v>39</v>
      </c>
      <c r="BT3" s="67" t="s">
        <v>40</v>
      </c>
      <c r="BU3" s="68" t="s">
        <v>41</v>
      </c>
      <c r="BV3" s="68" t="s">
        <v>42</v>
      </c>
      <c r="BW3" s="68" t="s">
        <v>43</v>
      </c>
      <c r="BX3" s="69" t="s">
        <v>44</v>
      </c>
      <c r="BY3" s="68" t="s">
        <v>45</v>
      </c>
      <c r="BZ3" s="68" t="s">
        <v>46</v>
      </c>
      <c r="CA3" s="68" t="s">
        <v>47</v>
      </c>
      <c r="CB3" s="68" t="s">
        <v>48</v>
      </c>
      <c r="CC3" s="70" t="s">
        <v>49</v>
      </c>
      <c r="CD3" s="70" t="s">
        <v>50</v>
      </c>
      <c r="CE3" s="71" t="s">
        <v>51</v>
      </c>
      <c r="CF3" s="72" t="s">
        <v>52</v>
      </c>
      <c r="CG3" s="73" t="s">
        <v>53</v>
      </c>
      <c r="CH3" s="73"/>
      <c r="CI3" s="73"/>
      <c r="CJ3" s="73"/>
      <c r="CK3" s="73"/>
      <c r="CL3" s="73"/>
      <c r="CM3" s="73"/>
      <c r="CN3" s="73"/>
      <c r="CO3" s="73"/>
      <c r="CP3" s="74"/>
      <c r="CQ3" s="75" t="s">
        <v>54</v>
      </c>
      <c r="CR3" s="76" t="s">
        <v>55</v>
      </c>
      <c r="CS3" s="77"/>
      <c r="CT3" s="78" t="s">
        <v>56</v>
      </c>
      <c r="CU3" s="79" t="s">
        <v>57</v>
      </c>
      <c r="CV3" s="80"/>
    </row>
    <row r="4" spans="1:103" s="131" customFormat="1" ht="51.75" thickBot="1" x14ac:dyDescent="0.25">
      <c r="A4" s="82"/>
      <c r="B4" s="83"/>
      <c r="C4" s="84"/>
      <c r="D4" s="85"/>
      <c r="E4" s="86"/>
      <c r="F4" s="87"/>
      <c r="G4" s="88"/>
      <c r="H4" s="89"/>
      <c r="I4" s="83"/>
      <c r="J4" s="90"/>
      <c r="K4" s="91"/>
      <c r="L4" s="92"/>
      <c r="M4" s="93"/>
      <c r="N4" s="94"/>
      <c r="O4" s="94"/>
      <c r="P4" s="95"/>
      <c r="Q4" s="96"/>
      <c r="R4" s="97" t="s">
        <v>58</v>
      </c>
      <c r="S4" s="98" t="s">
        <v>59</v>
      </c>
      <c r="T4" s="98" t="s">
        <v>60</v>
      </c>
      <c r="U4" s="98" t="s">
        <v>61</v>
      </c>
      <c r="V4" s="98" t="s">
        <v>62</v>
      </c>
      <c r="W4" s="99" t="s">
        <v>63</v>
      </c>
      <c r="X4" s="99" t="s">
        <v>64</v>
      </c>
      <c r="Y4" s="99" t="s">
        <v>65</v>
      </c>
      <c r="Z4" s="99" t="s">
        <v>66</v>
      </c>
      <c r="AA4" s="100" t="s">
        <v>67</v>
      </c>
      <c r="AB4" s="100" t="s">
        <v>68</v>
      </c>
      <c r="AC4" s="101" t="s">
        <v>69</v>
      </c>
      <c r="AD4" s="101" t="s">
        <v>70</v>
      </c>
      <c r="AE4" s="101" t="s">
        <v>71</v>
      </c>
      <c r="AF4" s="101" t="s">
        <v>72</v>
      </c>
      <c r="AG4" s="102"/>
      <c r="AH4" s="103" t="s">
        <v>73</v>
      </c>
      <c r="AI4" s="103" t="s">
        <v>74</v>
      </c>
      <c r="AJ4" s="104" t="s">
        <v>75</v>
      </c>
      <c r="AK4" s="104" t="s">
        <v>76</v>
      </c>
      <c r="AL4" s="104" t="s">
        <v>77</v>
      </c>
      <c r="AM4" s="104" t="s">
        <v>72</v>
      </c>
      <c r="AN4" s="104" t="s">
        <v>78</v>
      </c>
      <c r="AO4" s="104" t="s">
        <v>79</v>
      </c>
      <c r="AP4" s="104" t="s">
        <v>80</v>
      </c>
      <c r="AQ4" s="105" t="s">
        <v>81</v>
      </c>
      <c r="AR4" s="105" t="s">
        <v>82</v>
      </c>
      <c r="AS4" s="105" t="s">
        <v>72</v>
      </c>
      <c r="AT4" s="105" t="s">
        <v>83</v>
      </c>
      <c r="AU4" s="106" t="s">
        <v>84</v>
      </c>
      <c r="AV4" s="107" t="s">
        <v>85</v>
      </c>
      <c r="AW4" s="108" t="s">
        <v>83</v>
      </c>
      <c r="AX4" s="109" t="s">
        <v>86</v>
      </c>
      <c r="AY4" s="109" t="s">
        <v>87</v>
      </c>
      <c r="AZ4" s="109" t="s">
        <v>88</v>
      </c>
      <c r="BA4" s="109" t="s">
        <v>72</v>
      </c>
      <c r="BB4" s="110" t="s">
        <v>89</v>
      </c>
      <c r="BC4" s="111" t="s">
        <v>90</v>
      </c>
      <c r="BD4" s="112" t="s">
        <v>91</v>
      </c>
      <c r="BE4" s="113"/>
      <c r="BF4" s="109" t="s">
        <v>92</v>
      </c>
      <c r="BG4" s="109" t="s">
        <v>93</v>
      </c>
      <c r="BH4" s="109" t="s">
        <v>94</v>
      </c>
      <c r="BI4" s="109" t="s">
        <v>95</v>
      </c>
      <c r="BJ4" s="109" t="s">
        <v>96</v>
      </c>
      <c r="BK4" s="114" t="s">
        <v>88</v>
      </c>
      <c r="BL4" s="103" t="s">
        <v>72</v>
      </c>
      <c r="BM4" s="103" t="s">
        <v>83</v>
      </c>
      <c r="BN4" s="115" t="s">
        <v>97</v>
      </c>
      <c r="BO4" s="115" t="s">
        <v>98</v>
      </c>
      <c r="BP4" s="116"/>
      <c r="BQ4" s="117"/>
      <c r="BR4" s="118"/>
      <c r="BS4" s="117"/>
      <c r="BT4" s="117"/>
      <c r="BU4" s="118"/>
      <c r="BV4" s="118"/>
      <c r="BW4" s="118"/>
      <c r="BX4" s="119"/>
      <c r="BY4" s="118"/>
      <c r="BZ4" s="118"/>
      <c r="CA4" s="118"/>
      <c r="CB4" s="118"/>
      <c r="CC4" s="120" t="s">
        <v>99</v>
      </c>
      <c r="CD4" s="120" t="s">
        <v>100</v>
      </c>
      <c r="CE4" s="121"/>
      <c r="CF4" s="122"/>
      <c r="CG4" s="123" t="s">
        <v>101</v>
      </c>
      <c r="CH4" s="123" t="s">
        <v>102</v>
      </c>
      <c r="CI4" s="123" t="s">
        <v>103</v>
      </c>
      <c r="CJ4" s="123" t="s">
        <v>104</v>
      </c>
      <c r="CK4" s="123" t="s">
        <v>105</v>
      </c>
      <c r="CL4" s="123" t="s">
        <v>106</v>
      </c>
      <c r="CM4" s="123" t="s">
        <v>107</v>
      </c>
      <c r="CN4" s="123" t="s">
        <v>108</v>
      </c>
      <c r="CO4" s="123" t="s">
        <v>109</v>
      </c>
      <c r="CP4" s="124" t="s">
        <v>110</v>
      </c>
      <c r="CQ4" s="125" t="s">
        <v>111</v>
      </c>
      <c r="CR4" s="125" t="s">
        <v>112</v>
      </c>
      <c r="CS4" s="125" t="s">
        <v>70</v>
      </c>
      <c r="CT4" s="126"/>
      <c r="CU4" s="127"/>
      <c r="CV4" s="128"/>
      <c r="CW4" s="129"/>
      <c r="CX4" s="129"/>
      <c r="CY4" s="130"/>
    </row>
    <row r="5" spans="1:103" s="135" customFormat="1" ht="12" x14ac:dyDescent="0.2">
      <c r="A5" s="132">
        <v>45888</v>
      </c>
      <c r="B5" s="133" t="s">
        <v>153</v>
      </c>
      <c r="C5" s="134"/>
      <c r="D5" s="135" t="s">
        <v>128</v>
      </c>
      <c r="E5" s="136" t="s">
        <v>163</v>
      </c>
      <c r="F5" s="137" t="s">
        <v>164</v>
      </c>
      <c r="G5" s="138"/>
      <c r="H5" s="138">
        <v>451</v>
      </c>
      <c r="I5" s="140" t="s">
        <v>165</v>
      </c>
      <c r="J5" s="141" t="s">
        <v>166</v>
      </c>
      <c r="K5" s="142">
        <v>3</v>
      </c>
      <c r="L5" s="143">
        <v>190</v>
      </c>
      <c r="M5" s="144">
        <f t="shared" ref="M5" si="0">L5*K5</f>
        <v>570</v>
      </c>
      <c r="N5" s="145"/>
      <c r="O5" s="146" t="s">
        <v>118</v>
      </c>
      <c r="P5" s="147"/>
      <c r="Q5" s="148"/>
      <c r="R5" s="147">
        <f>M5+P5-Q5</f>
        <v>570</v>
      </c>
      <c r="T5" s="149"/>
      <c r="U5" s="149"/>
      <c r="V5" s="149"/>
      <c r="W5" s="147"/>
      <c r="X5" s="150"/>
      <c r="Y5" s="149"/>
      <c r="Z5" s="149"/>
      <c r="AA5" s="149"/>
      <c r="AB5" s="149"/>
      <c r="AC5" s="149"/>
      <c r="AD5" s="149"/>
      <c r="AF5" s="149"/>
      <c r="AH5" s="147"/>
      <c r="AI5" s="149"/>
      <c r="AJ5" s="149"/>
      <c r="AK5" s="149"/>
      <c r="AL5" s="149"/>
      <c r="AM5" s="147"/>
      <c r="AN5" s="149"/>
      <c r="AO5" s="149"/>
      <c r="AP5" s="149"/>
      <c r="AQ5" s="149"/>
      <c r="AR5" s="149"/>
      <c r="AS5" s="151"/>
      <c r="AU5" s="149"/>
      <c r="AW5" s="152"/>
      <c r="AX5" s="149"/>
      <c r="AZ5" s="149"/>
      <c r="BC5" s="149"/>
      <c r="BD5" s="149"/>
      <c r="BE5" s="149"/>
      <c r="BF5" s="149"/>
      <c r="BG5" s="149"/>
      <c r="BH5" s="149"/>
      <c r="BI5" s="149"/>
      <c r="BJ5" s="149"/>
      <c r="BK5" s="143"/>
      <c r="BN5" s="149"/>
      <c r="BO5" s="147"/>
      <c r="BP5" s="149"/>
      <c r="BQ5" s="147"/>
      <c r="BR5" s="149"/>
      <c r="BS5" s="143"/>
      <c r="BU5" s="153"/>
      <c r="BV5" s="153"/>
      <c r="BW5" s="154"/>
      <c r="CA5" s="154"/>
      <c r="CB5" s="154"/>
      <c r="CC5" s="154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55"/>
      <c r="CW5" s="156"/>
    </row>
    <row r="6" spans="1:103" s="160" customFormat="1" ht="11.25" x14ac:dyDescent="0.2">
      <c r="A6" s="157"/>
      <c r="B6" s="158"/>
      <c r="C6" s="159"/>
      <c r="E6" s="161"/>
      <c r="F6" s="162"/>
      <c r="G6" s="163"/>
      <c r="H6" s="164"/>
      <c r="I6" s="164"/>
      <c r="J6" s="165"/>
      <c r="K6" s="166"/>
      <c r="L6" s="167"/>
      <c r="M6" s="168">
        <f>SUM(M5:M5)</f>
        <v>570</v>
      </c>
      <c r="N6" s="168">
        <f>M6</f>
        <v>570</v>
      </c>
      <c r="O6" s="169" t="s">
        <v>118</v>
      </c>
      <c r="P6" s="168"/>
      <c r="Q6" s="168"/>
      <c r="R6" s="168">
        <f>SUM(R5:R5)</f>
        <v>570</v>
      </c>
      <c r="T6" s="168">
        <f t="shared" ref="T6:AD6" si="1">SUM(T5:T5)</f>
        <v>0</v>
      </c>
      <c r="U6" s="168">
        <f t="shared" si="1"/>
        <v>0</v>
      </c>
      <c r="V6" s="168">
        <f t="shared" si="1"/>
        <v>0</v>
      </c>
      <c r="W6" s="168">
        <f t="shared" si="1"/>
        <v>0</v>
      </c>
      <c r="X6" s="168">
        <f t="shared" si="1"/>
        <v>0</v>
      </c>
      <c r="Y6" s="168">
        <f t="shared" si="1"/>
        <v>0</v>
      </c>
      <c r="Z6" s="168">
        <f t="shared" si="1"/>
        <v>0</v>
      </c>
      <c r="AA6" s="168">
        <f t="shared" si="1"/>
        <v>0</v>
      </c>
      <c r="AB6" s="168">
        <f t="shared" si="1"/>
        <v>0</v>
      </c>
      <c r="AC6" s="168">
        <f t="shared" si="1"/>
        <v>0</v>
      </c>
      <c r="AD6" s="168">
        <f t="shared" si="1"/>
        <v>0</v>
      </c>
      <c r="AF6" s="168">
        <f>SUM(AF5:AF5)</f>
        <v>0</v>
      </c>
      <c r="AH6" s="168">
        <f t="shared" ref="AH6:AZ6" si="2">SUM(AH5:AH5)</f>
        <v>0</v>
      </c>
      <c r="AI6" s="168">
        <f t="shared" si="2"/>
        <v>0</v>
      </c>
      <c r="AJ6" s="168">
        <f t="shared" si="2"/>
        <v>0</v>
      </c>
      <c r="AK6" s="168">
        <f t="shared" si="2"/>
        <v>0</v>
      </c>
      <c r="AL6" s="168">
        <f t="shared" si="2"/>
        <v>0</v>
      </c>
      <c r="AM6" s="168">
        <f t="shared" si="2"/>
        <v>0</v>
      </c>
      <c r="AN6" s="168">
        <f t="shared" si="2"/>
        <v>0</v>
      </c>
      <c r="AO6" s="168">
        <f t="shared" si="2"/>
        <v>0</v>
      </c>
      <c r="AP6" s="168">
        <f t="shared" si="2"/>
        <v>0</v>
      </c>
      <c r="AQ6" s="168">
        <f t="shared" si="2"/>
        <v>0</v>
      </c>
      <c r="AR6" s="168">
        <f t="shared" si="2"/>
        <v>0</v>
      </c>
      <c r="AS6" s="168">
        <f t="shared" si="2"/>
        <v>0</v>
      </c>
      <c r="AT6" s="168">
        <f t="shared" si="2"/>
        <v>0</v>
      </c>
      <c r="AU6" s="168">
        <f t="shared" si="2"/>
        <v>0</v>
      </c>
      <c r="AV6" s="168">
        <f t="shared" si="2"/>
        <v>0</v>
      </c>
      <c r="AW6" s="168">
        <f t="shared" si="2"/>
        <v>0</v>
      </c>
      <c r="AX6" s="168">
        <f t="shared" si="2"/>
        <v>0</v>
      </c>
      <c r="AY6" s="168">
        <f t="shared" si="2"/>
        <v>0</v>
      </c>
      <c r="AZ6" s="168">
        <f t="shared" si="2"/>
        <v>0</v>
      </c>
      <c r="BB6" s="168">
        <f t="shared" ref="BB6:CV6" si="3">SUM(BB5:BB5)</f>
        <v>0</v>
      </c>
      <c r="BC6" s="168">
        <f t="shared" si="3"/>
        <v>0</v>
      </c>
      <c r="BD6" s="168">
        <f t="shared" si="3"/>
        <v>0</v>
      </c>
      <c r="BE6" s="168">
        <f t="shared" si="3"/>
        <v>0</v>
      </c>
      <c r="BF6" s="168">
        <f t="shared" si="3"/>
        <v>0</v>
      </c>
      <c r="BG6" s="168">
        <f t="shared" si="3"/>
        <v>0</v>
      </c>
      <c r="BH6" s="168">
        <f t="shared" si="3"/>
        <v>0</v>
      </c>
      <c r="BI6" s="168">
        <f t="shared" si="3"/>
        <v>0</v>
      </c>
      <c r="BJ6" s="168">
        <f t="shared" si="3"/>
        <v>0</v>
      </c>
      <c r="BK6" s="168">
        <f t="shared" si="3"/>
        <v>0</v>
      </c>
      <c r="BL6" s="168">
        <f t="shared" si="3"/>
        <v>0</v>
      </c>
      <c r="BM6" s="168">
        <f t="shared" si="3"/>
        <v>0</v>
      </c>
      <c r="BN6" s="168">
        <f t="shared" si="3"/>
        <v>0</v>
      </c>
      <c r="BO6" s="168">
        <f t="shared" si="3"/>
        <v>0</v>
      </c>
      <c r="BP6" s="168">
        <f t="shared" si="3"/>
        <v>0</v>
      </c>
      <c r="BQ6" s="168">
        <f t="shared" si="3"/>
        <v>0</v>
      </c>
      <c r="BR6" s="168">
        <f t="shared" si="3"/>
        <v>0</v>
      </c>
      <c r="BS6" s="168">
        <f t="shared" si="3"/>
        <v>0</v>
      </c>
      <c r="BT6" s="168">
        <f t="shared" si="3"/>
        <v>0</v>
      </c>
      <c r="BU6" s="168">
        <f t="shared" si="3"/>
        <v>0</v>
      </c>
      <c r="BV6" s="168">
        <f t="shared" si="3"/>
        <v>0</v>
      </c>
      <c r="BW6" s="168">
        <f t="shared" si="3"/>
        <v>0</v>
      </c>
      <c r="BX6" s="168">
        <f t="shared" si="3"/>
        <v>0</v>
      </c>
      <c r="BY6" s="168">
        <f t="shared" si="3"/>
        <v>0</v>
      </c>
      <c r="BZ6" s="168">
        <f t="shared" si="3"/>
        <v>0</v>
      </c>
      <c r="CA6" s="168">
        <f t="shared" si="3"/>
        <v>0</v>
      </c>
      <c r="CB6" s="168">
        <f t="shared" si="3"/>
        <v>0</v>
      </c>
      <c r="CC6" s="168">
        <f t="shared" si="3"/>
        <v>0</v>
      </c>
      <c r="CD6" s="168">
        <f t="shared" si="3"/>
        <v>0</v>
      </c>
      <c r="CE6" s="168">
        <f t="shared" si="3"/>
        <v>0</v>
      </c>
      <c r="CF6" s="168">
        <f t="shared" si="3"/>
        <v>0</v>
      </c>
      <c r="CG6" s="168">
        <f t="shared" si="3"/>
        <v>0</v>
      </c>
      <c r="CH6" s="168">
        <f t="shared" si="3"/>
        <v>0</v>
      </c>
      <c r="CI6" s="168">
        <f t="shared" si="3"/>
        <v>0</v>
      </c>
      <c r="CJ6" s="168">
        <f t="shared" si="3"/>
        <v>0</v>
      </c>
      <c r="CK6" s="168">
        <f t="shared" si="3"/>
        <v>0</v>
      </c>
      <c r="CL6" s="168">
        <f t="shared" si="3"/>
        <v>0</v>
      </c>
      <c r="CM6" s="168">
        <f t="shared" si="3"/>
        <v>0</v>
      </c>
      <c r="CN6" s="168">
        <f t="shared" si="3"/>
        <v>0</v>
      </c>
      <c r="CO6" s="168">
        <f t="shared" si="3"/>
        <v>0</v>
      </c>
      <c r="CP6" s="168">
        <f t="shared" si="3"/>
        <v>0</v>
      </c>
      <c r="CQ6" s="168">
        <f t="shared" si="3"/>
        <v>0</v>
      </c>
      <c r="CR6" s="168">
        <f t="shared" si="3"/>
        <v>0</v>
      </c>
      <c r="CS6" s="168">
        <f t="shared" si="3"/>
        <v>0</v>
      </c>
      <c r="CT6" s="168">
        <f t="shared" si="3"/>
        <v>0</v>
      </c>
      <c r="CU6" s="168">
        <f t="shared" si="3"/>
        <v>0</v>
      </c>
      <c r="CV6" s="168">
        <f t="shared" si="3"/>
        <v>0</v>
      </c>
      <c r="CW6" s="170"/>
    </row>
    <row r="8" spans="1:103" x14ac:dyDescent="0.25">
      <c r="A8" s="171" t="str">
        <f>E5</f>
        <v>JIGA FARMS WHOLESALE/RETAIL</v>
      </c>
      <c r="B8" s="172"/>
      <c r="C8" s="173"/>
      <c r="D8" s="174"/>
      <c r="E8" s="174"/>
      <c r="F8" s="175"/>
      <c r="G8" s="176"/>
      <c r="H8" s="177"/>
      <c r="I8" s="178"/>
      <c r="J8" s="179"/>
      <c r="K8" s="180"/>
      <c r="L8" s="181"/>
      <c r="M8" s="182"/>
      <c r="N8" s="183"/>
      <c r="O8" s="184"/>
      <c r="P8" s="185"/>
    </row>
    <row r="9" spans="1:103" x14ac:dyDescent="0.25">
      <c r="A9" s="186"/>
      <c r="B9" s="187"/>
      <c r="C9" s="188"/>
      <c r="D9" s="189" t="s">
        <v>119</v>
      </c>
      <c r="E9" s="189" t="s">
        <v>120</v>
      </c>
      <c r="F9" s="190" t="s">
        <v>121</v>
      </c>
      <c r="G9" s="191"/>
      <c r="H9" s="192"/>
      <c r="I9" s="193"/>
      <c r="J9" s="194"/>
      <c r="K9" s="195"/>
      <c r="L9" s="196"/>
      <c r="M9" s="197"/>
      <c r="N9" s="198"/>
      <c r="O9" s="199"/>
      <c r="P9" s="200"/>
    </row>
    <row r="10" spans="1:103" ht="13.5" customHeight="1" x14ac:dyDescent="0.25">
      <c r="A10" s="201" t="s">
        <v>122</v>
      </c>
      <c r="B10" s="202"/>
      <c r="C10" s="203"/>
      <c r="D10" s="204">
        <f>R6</f>
        <v>570</v>
      </c>
      <c r="E10" s="205"/>
      <c r="F10" s="206" t="str">
        <f>"In payment for 3 kilograms of Bell Pepper using housefund received on " &amp; TEXT(A5, "mmmm dd, yyyy") &amp; " with SI#451 RR# 5250 "&amp;" CPO#" &amp;B5</f>
        <v>In payment for 3 kilograms of Bell Pepper using housefund received on August 19, 2025 with SI#451 RR# 5250  CPO#18999</v>
      </c>
      <c r="G10" s="207"/>
      <c r="H10" s="208"/>
      <c r="I10" s="208"/>
      <c r="J10" s="207"/>
      <c r="K10" s="195"/>
      <c r="L10" s="196"/>
      <c r="M10" s="209"/>
      <c r="N10" s="210"/>
      <c r="O10" s="211"/>
      <c r="P10" s="212"/>
    </row>
    <row r="11" spans="1:103" x14ac:dyDescent="0.25">
      <c r="A11" s="201" t="s">
        <v>123</v>
      </c>
      <c r="B11" s="202"/>
      <c r="C11" s="203"/>
      <c r="D11" s="204">
        <f>Q6</f>
        <v>0</v>
      </c>
      <c r="E11" s="205"/>
      <c r="F11" s="194" t="str">
        <f>"Recording input VAT for expenses and purchases made using house fund for " &amp; TEXT(A5, "mmmm dd, yyyy")</f>
        <v>Recording input VAT for expenses and purchases made using house fund for August 19, 2025</v>
      </c>
      <c r="G11" s="213"/>
      <c r="H11" s="214"/>
      <c r="I11" s="215"/>
      <c r="J11" s="213"/>
      <c r="K11" s="195"/>
      <c r="L11" s="196"/>
      <c r="M11" s="197"/>
      <c r="N11" s="198"/>
      <c r="O11" s="199"/>
      <c r="P11" s="200"/>
    </row>
    <row r="12" spans="1:103" x14ac:dyDescent="0.25">
      <c r="A12" s="216" t="s">
        <v>124</v>
      </c>
      <c r="B12" s="217"/>
      <c r="C12" s="218"/>
      <c r="D12" s="219"/>
      <c r="E12" s="205">
        <f>P6</f>
        <v>0</v>
      </c>
      <c r="F12" s="220" t="str">
        <f>"Recording the tax withheld for expenses and purchases using the house fund received on " &amp; TEXT(A5, "mmmm dd, yyyy")</f>
        <v>Recording the tax withheld for expenses and purchases using the house fund received on August 19, 2025</v>
      </c>
      <c r="G12" s="213"/>
      <c r="H12" s="214"/>
      <c r="I12" s="215"/>
      <c r="J12" s="213"/>
      <c r="K12" s="195"/>
      <c r="L12" s="196"/>
      <c r="M12" s="197"/>
      <c r="N12" s="198"/>
      <c r="O12" s="199"/>
      <c r="P12" s="200"/>
    </row>
    <row r="13" spans="1:103" x14ac:dyDescent="0.25">
      <c r="A13" s="201" t="s">
        <v>125</v>
      </c>
      <c r="B13" s="217"/>
      <c r="C13" s="218"/>
      <c r="D13" s="221"/>
      <c r="E13" s="222">
        <f>M6</f>
        <v>570</v>
      </c>
      <c r="F13" s="220" t="str">
        <f>"Recording house fund expenses for replenishment on " &amp; TEXT(A5, "mmmm dd, yyyy")</f>
        <v>Recording house fund expenses for replenishment on August 19, 2025</v>
      </c>
      <c r="G13" s="213"/>
      <c r="H13" s="214"/>
      <c r="I13" s="215"/>
      <c r="J13" s="213"/>
      <c r="K13" s="195"/>
      <c r="L13" s="196"/>
      <c r="M13" s="197"/>
      <c r="N13" s="198"/>
      <c r="O13" s="199"/>
      <c r="P13" s="200"/>
    </row>
    <row r="14" spans="1:103" x14ac:dyDescent="0.25">
      <c r="A14" s="216"/>
      <c r="B14" s="217"/>
      <c r="C14" s="218"/>
      <c r="D14" s="219">
        <f>SUM(D10:D11)</f>
        <v>570</v>
      </c>
      <c r="E14" s="219">
        <f>SUM(E10:E13)</f>
        <v>570</v>
      </c>
      <c r="F14" s="223"/>
      <c r="G14" s="223"/>
      <c r="H14" s="224"/>
      <c r="I14" s="225"/>
      <c r="J14" s="223"/>
      <c r="K14" s="195"/>
      <c r="L14" s="196"/>
      <c r="M14" s="197"/>
      <c r="N14" s="198"/>
      <c r="O14" s="199"/>
      <c r="P14" s="200"/>
    </row>
    <row r="15" spans="1:103" x14ac:dyDescent="0.25">
      <c r="A15" s="226" t="s">
        <v>126</v>
      </c>
      <c r="B15" s="227" t="str">
        <f>"To record house fund expenses on " &amp; TEXT(A5, "mmmm dd, yyyy") &amp; " with PCV#" &amp; C5</f>
        <v>To record house fund expenses on August 19, 2025 with PCV#</v>
      </c>
      <c r="C15" s="228"/>
      <c r="D15" s="229"/>
      <c r="E15" s="229"/>
      <c r="F15" s="229"/>
      <c r="G15" s="223"/>
      <c r="H15" s="224"/>
      <c r="I15" s="225"/>
      <c r="J15" s="223"/>
      <c r="K15" s="195"/>
      <c r="L15" s="196"/>
      <c r="M15" s="197"/>
      <c r="N15" s="198"/>
      <c r="O15" s="199"/>
      <c r="P15" s="200"/>
    </row>
  </sheetData>
  <mergeCells count="48">
    <mergeCell ref="CE3:CE4"/>
    <mergeCell ref="CF3:CF4"/>
    <mergeCell ref="CG3:CP3"/>
    <mergeCell ref="CR3:CS3"/>
    <mergeCell ref="CT3:CT4"/>
    <mergeCell ref="CU3:CU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B3:BC3"/>
    <mergeCell ref="BE3:BE4"/>
    <mergeCell ref="BF3:BG3"/>
    <mergeCell ref="BK3:BM3"/>
    <mergeCell ref="BN3:BO3"/>
    <mergeCell ref="BP3:BP4"/>
    <mergeCell ref="AA3:AF3"/>
    <mergeCell ref="AG3:AG4"/>
    <mergeCell ref="AH3:AQ3"/>
    <mergeCell ref="AR3:AV3"/>
    <mergeCell ref="AX3:AY3"/>
    <mergeCell ref="AZ3:BA3"/>
    <mergeCell ref="M3:M4"/>
    <mergeCell ref="N3:N4"/>
    <mergeCell ref="O3:O4"/>
    <mergeCell ref="P3:P4"/>
    <mergeCell ref="Q3:Q4"/>
    <mergeCell ref="R3:Z3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</vt:lpstr>
      <vt:lpstr>CPO19011</vt:lpstr>
      <vt:lpstr>CPO19029</vt:lpstr>
      <vt:lpstr>CPO19031</vt:lpstr>
      <vt:lpstr>CPO19035</vt:lpstr>
      <vt:lpstr>CPO19036</vt:lpstr>
      <vt:lpstr>CPO18999- NO RR</vt:lpstr>
      <vt:lpstr>Sheet10</vt:lpstr>
      <vt:lpstr>Sheet11</vt:lpstr>
      <vt:lpstr>Sheet12</vt:lpstr>
      <vt:lpstr>Sheet13</vt:lpstr>
      <vt:lpstr>CPO19000-NEED TO EDIT</vt:lpstr>
      <vt:lpstr>Sheet17</vt:lpstr>
      <vt:lpstr>Sheet18</vt:lpstr>
      <vt:lpstr>Sheet19</vt:lpstr>
      <vt:lpstr>Sheet20</vt:lpstr>
      <vt:lpstr>Sheet21</vt:lpstr>
      <vt:lpstr>Sheet15</vt:lpstr>
      <vt:lpstr>Sheet16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2025-08-31T05:38:25Z</dcterms:created>
  <dcterms:modified xsi:type="dcterms:W3CDTF">2025-08-31T08:28:46Z</dcterms:modified>
</cp:coreProperties>
</file>