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lakshmijain/Desktop/BU/Fall 2021/AD 571 Intro to Business Analytics/Assignment5/"/>
    </mc:Choice>
  </mc:AlternateContent>
  <xr:revisionPtr revIDLastSave="0" documentId="13_ncr:1_{3D3BEA42-87C9-894D-BDE0-0354608AA63D}" xr6:coauthVersionLast="47" xr6:coauthVersionMax="47" xr10:uidLastSave="{00000000-0000-0000-0000-000000000000}"/>
  <bookViews>
    <workbookView xWindow="-38400" yWindow="0" windowWidth="38400" windowHeight="21600" activeTab="1" xr2:uid="{A193BA50-112A-5046-A5DC-1CAC16665892}"/>
  </bookViews>
  <sheets>
    <sheet name="Forecast 8Qs" sheetId="7" r:id="rId1"/>
    <sheet name="Optimal - 0 emp" sheetId="6" r:id="rId2"/>
    <sheet name="Alternative - 1 emp" sheetId="8" r:id="rId3"/>
    <sheet name="Alternative - 2 emps" sheetId="9" r:id="rId4"/>
  </sheets>
  <definedNames>
    <definedName name="solver_adj" localSheetId="2" hidden="1">'Alternative - 1 emp'!$D$30:$D$31</definedName>
    <definedName name="solver_adj" localSheetId="3" hidden="1">'Alternative - 2 emps'!$D$30:$D$31</definedName>
    <definedName name="solver_adj" localSheetId="1" hidden="1">'Optimal - 0 emp'!$D$30:$D$31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2" hidden="1">'Alternative - 1 emp'!$D$30</definedName>
    <definedName name="solver_lhs1" localSheetId="3" hidden="1">'Alternative - 2 emps'!$D$30</definedName>
    <definedName name="solver_lhs1" localSheetId="1" hidden="1">'Optimal - 0 emp'!$D$30</definedName>
    <definedName name="solver_lhs2" localSheetId="2" hidden="1">'Alternative - 1 emp'!$D$30</definedName>
    <definedName name="solver_lhs2" localSheetId="3" hidden="1">'Alternative - 2 emps'!$D$30</definedName>
    <definedName name="solver_lhs2" localSheetId="1" hidden="1">'Optimal - 0 emp'!$D$30</definedName>
    <definedName name="solver_lhs3" localSheetId="2" hidden="1">'Alternative - 1 emp'!$D$30</definedName>
    <definedName name="solver_lhs3" localSheetId="3" hidden="1">'Alternative - 2 emps'!$D$30</definedName>
    <definedName name="solver_lhs3" localSheetId="1" hidden="1">'Optimal - 0 emp'!$D$32</definedName>
    <definedName name="solver_lhs4" localSheetId="2" hidden="1">'Alternative - 1 emp'!$D$32</definedName>
    <definedName name="solver_lhs4" localSheetId="3" hidden="1">'Alternative - 2 emps'!$D$32</definedName>
    <definedName name="solver_lhs4" localSheetId="1" hidden="1">'Optimal - 0 emp'!$D$32</definedName>
    <definedName name="solver_lhs5" localSheetId="2" hidden="1">'Alternative - 1 emp'!$D$32</definedName>
    <definedName name="solver_lhs5" localSheetId="3" hidden="1">'Alternative - 2 emps'!$D$32</definedName>
    <definedName name="solver_lhs5" localSheetId="1" hidden="1">'Optimal - 0 emp'!$D$33</definedName>
    <definedName name="solver_lhs6" localSheetId="2" hidden="1">'Alternative - 1 emp'!$D$33</definedName>
    <definedName name="solver_lhs6" localSheetId="3" hidden="1">'Alternative - 2 emps'!$D$33</definedName>
    <definedName name="solver_lhs6" localSheetId="1" hidden="1">'Optimal - 0 emp'!$D$36</definedName>
    <definedName name="solver_lhs7" localSheetId="2" hidden="1">'Alternative - 1 emp'!$D$36</definedName>
    <definedName name="solver_lhs7" localSheetId="3" hidden="1">'Alternative - 2 emps'!$D$36</definedName>
    <definedName name="solver_lhs7" localSheetId="1" hidden="1">'Optimal - 0 emp'!$D$36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2" hidden="1">7</definedName>
    <definedName name="solver_num" localSheetId="3" hidden="1">7</definedName>
    <definedName name="solver_num" localSheetId="1" hidden="1">6</definedName>
    <definedName name="solver_opt" localSheetId="2" hidden="1">'Alternative - 1 emp'!$C$47</definedName>
    <definedName name="solver_opt" localSheetId="3" hidden="1">'Alternative - 2 emps'!$C$47</definedName>
    <definedName name="solver_opt" localSheetId="1" hidden="1">'Optimal - 0 emp'!$C$47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el1" localSheetId="2" hidden="1">1</definedName>
    <definedName name="solver_rel1" localSheetId="3" hidden="1">1</definedName>
    <definedName name="solver_rel1" localSheetId="1" hidden="1">1</definedName>
    <definedName name="solver_rel2" localSheetId="2" hidden="1">4</definedName>
    <definedName name="solver_rel2" localSheetId="3" hidden="1">4</definedName>
    <definedName name="solver_rel2" localSheetId="1" hidden="1">4</definedName>
    <definedName name="solver_rel3" localSheetId="2" hidden="1">3</definedName>
    <definedName name="solver_rel3" localSheetId="3" hidden="1">3</definedName>
    <definedName name="solver_rel3" localSheetId="1" hidden="1">1</definedName>
    <definedName name="solver_rel4" localSheetId="2" hidden="1">1</definedName>
    <definedName name="solver_rel4" localSheetId="3" hidden="1">1</definedName>
    <definedName name="solver_rel4" localSheetId="1" hidden="1">3</definedName>
    <definedName name="solver_rel5" localSheetId="2" hidden="1">3</definedName>
    <definedName name="solver_rel5" localSheetId="3" hidden="1">3</definedName>
    <definedName name="solver_rel5" localSheetId="1" hidden="1">3</definedName>
    <definedName name="solver_rel6" localSheetId="2" hidden="1">3</definedName>
    <definedName name="solver_rel6" localSheetId="3" hidden="1">3</definedName>
    <definedName name="solver_rel6" localSheetId="1" hidden="1">1</definedName>
    <definedName name="solver_rel7" localSheetId="2" hidden="1">1</definedName>
    <definedName name="solver_rel7" localSheetId="3" hidden="1">1</definedName>
    <definedName name="solver_rel7" localSheetId="1" hidden="1">1</definedName>
    <definedName name="solver_rhs1" localSheetId="2" hidden="1">'Alternative - 1 emp'!$E$30</definedName>
    <definedName name="solver_rhs1" localSheetId="3" hidden="1">'Alternative - 2 emps'!$E$30</definedName>
    <definedName name="solver_rhs1" localSheetId="1" hidden="1">'Optimal - 0 emp'!$E$30</definedName>
    <definedName name="solver_rhs2" localSheetId="2" hidden="1">"integer"</definedName>
    <definedName name="solver_rhs2" localSheetId="3" hidden="1">"integer"</definedName>
    <definedName name="solver_rhs2" localSheetId="1" hidden="1">"integer"</definedName>
    <definedName name="solver_rhs3" localSheetId="2" hidden="1">1</definedName>
    <definedName name="solver_rhs3" localSheetId="3" hidden="1">2</definedName>
    <definedName name="solver_rhs3" localSheetId="1" hidden="1">'Optimal - 0 emp'!$E$32</definedName>
    <definedName name="solver_rhs4" localSheetId="2" hidden="1">'Alternative - 1 emp'!$E$32</definedName>
    <definedName name="solver_rhs4" localSheetId="3" hidden="1">'Alternative - 2 emps'!$E$32</definedName>
    <definedName name="solver_rhs4" localSheetId="1" hidden="1">'Optimal - 0 emp'!$C$32</definedName>
    <definedName name="solver_rhs5" localSheetId="2" hidden="1">'Alternative - 1 emp'!$C$32</definedName>
    <definedName name="solver_rhs5" localSheetId="3" hidden="1">'Alternative - 2 emps'!$C$32</definedName>
    <definedName name="solver_rhs5" localSheetId="1" hidden="1">'Optimal - 0 emp'!$C$33</definedName>
    <definedName name="solver_rhs6" localSheetId="2" hidden="1">'Alternative - 1 emp'!$C$33</definedName>
    <definedName name="solver_rhs6" localSheetId="3" hidden="1">'Alternative - 2 emps'!$C$33</definedName>
    <definedName name="solver_rhs6" localSheetId="1" hidden="1">'Optimal - 0 emp'!$E$36</definedName>
    <definedName name="solver_rhs7" localSheetId="2" hidden="1">'Alternative - 1 emp'!$E$36</definedName>
    <definedName name="solver_rhs7" localSheetId="3" hidden="1">'Alternative - 2 emps'!$E$36</definedName>
    <definedName name="solver_rhs7" localSheetId="1" hidden="1">'Optimal - 0 emp'!$E$36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6" l="1"/>
  <c r="D35" i="6"/>
  <c r="D33" i="6"/>
  <c r="D32" i="6"/>
  <c r="D42" i="6" s="1"/>
  <c r="C47" i="9"/>
  <c r="J41" i="9"/>
  <c r="I41" i="9"/>
  <c r="H41" i="9"/>
  <c r="G41" i="9"/>
  <c r="F41" i="9"/>
  <c r="E41" i="9"/>
  <c r="D41" i="9"/>
  <c r="C41" i="9"/>
  <c r="C42" i="9" s="1"/>
  <c r="J40" i="9"/>
  <c r="I40" i="9"/>
  <c r="H40" i="9"/>
  <c r="G40" i="9"/>
  <c r="F40" i="9"/>
  <c r="E40" i="9"/>
  <c r="D40" i="9"/>
  <c r="C40" i="9"/>
  <c r="E36" i="9"/>
  <c r="D33" i="9"/>
  <c r="D35" i="9" s="1"/>
  <c r="D32" i="9"/>
  <c r="C21" i="9"/>
  <c r="D34" i="9" s="1"/>
  <c r="D36" i="9" s="1"/>
  <c r="H7" i="9"/>
  <c r="J41" i="8"/>
  <c r="I41" i="8"/>
  <c r="H41" i="8"/>
  <c r="G41" i="8"/>
  <c r="F41" i="8"/>
  <c r="E41" i="8"/>
  <c r="D41" i="8"/>
  <c r="D42" i="8" s="1"/>
  <c r="C41" i="8"/>
  <c r="C42" i="8" s="1"/>
  <c r="J40" i="8"/>
  <c r="I40" i="8"/>
  <c r="H40" i="8"/>
  <c r="G40" i="8"/>
  <c r="F40" i="8"/>
  <c r="E40" i="8"/>
  <c r="D40" i="8"/>
  <c r="C40" i="8"/>
  <c r="E36" i="8"/>
  <c r="D33" i="8"/>
  <c r="D35" i="8" s="1"/>
  <c r="D32" i="8"/>
  <c r="C21" i="8"/>
  <c r="D34" i="8" s="1"/>
  <c r="D36" i="8" s="1"/>
  <c r="H7" i="8"/>
  <c r="D41" i="6"/>
  <c r="E41" i="6"/>
  <c r="F41" i="6"/>
  <c r="G41" i="6"/>
  <c r="H41" i="6"/>
  <c r="I41" i="6"/>
  <c r="J41" i="6"/>
  <c r="C41" i="6"/>
  <c r="D40" i="6"/>
  <c r="E40" i="6"/>
  <c r="F40" i="6"/>
  <c r="G40" i="6"/>
  <c r="H40" i="6"/>
  <c r="I40" i="6"/>
  <c r="J40" i="6"/>
  <c r="C40" i="6"/>
  <c r="H7" i="6"/>
  <c r="E36" i="6"/>
  <c r="C21" i="6"/>
  <c r="D34" i="6" s="1"/>
  <c r="F42" i="9" l="1"/>
  <c r="F43" i="9" s="1"/>
  <c r="F44" i="9" s="1"/>
  <c r="D42" i="9"/>
  <c r="D43" i="9" s="1"/>
  <c r="D44" i="9" s="1"/>
  <c r="E42" i="9"/>
  <c r="E43" i="9" s="1"/>
  <c r="E44" i="9" s="1"/>
  <c r="I42" i="9"/>
  <c r="I43" i="9" s="1"/>
  <c r="I44" i="9" s="1"/>
  <c r="G42" i="9"/>
  <c r="G43" i="9" s="1"/>
  <c r="G44" i="9" s="1"/>
  <c r="H42" i="9"/>
  <c r="H43" i="9" s="1"/>
  <c r="H44" i="9" s="1"/>
  <c r="J42" i="9"/>
  <c r="J43" i="9" s="1"/>
  <c r="J44" i="9" s="1"/>
  <c r="C43" i="9"/>
  <c r="C44" i="9" s="1"/>
  <c r="E42" i="8"/>
  <c r="E43" i="8" s="1"/>
  <c r="E44" i="8" s="1"/>
  <c r="F42" i="8"/>
  <c r="F43" i="8" s="1"/>
  <c r="F44" i="8" s="1"/>
  <c r="G42" i="8"/>
  <c r="G43" i="8" s="1"/>
  <c r="G44" i="8" s="1"/>
  <c r="I42" i="8"/>
  <c r="I43" i="8" s="1"/>
  <c r="I44" i="8" s="1"/>
  <c r="H42" i="8"/>
  <c r="H43" i="8" s="1"/>
  <c r="J42" i="8"/>
  <c r="J43" i="8" s="1"/>
  <c r="J44" i="8" s="1"/>
  <c r="C43" i="8"/>
  <c r="C44" i="8" s="1"/>
  <c r="D43" i="8"/>
  <c r="D44" i="8" s="1"/>
  <c r="D36" i="6"/>
  <c r="C43" i="6"/>
  <c r="J42" i="6"/>
  <c r="J43" i="6" s="1"/>
  <c r="I42" i="6"/>
  <c r="I43" i="6" s="1"/>
  <c r="I44" i="6" s="1"/>
  <c r="H42" i="6"/>
  <c r="G42" i="6"/>
  <c r="D43" i="6"/>
  <c r="D44" i="6" s="1"/>
  <c r="F42" i="6"/>
  <c r="E42" i="6"/>
  <c r="H44" i="8" l="1"/>
  <c r="C47" i="8" s="1"/>
  <c r="J44" i="6"/>
  <c r="C44" i="6"/>
  <c r="G43" i="6"/>
  <c r="G44" i="6" s="1"/>
  <c r="H43" i="6"/>
  <c r="H44" i="6" s="1"/>
  <c r="E43" i="6"/>
  <c r="E44" i="6" s="1"/>
  <c r="F43" i="6"/>
  <c r="F44" i="6" s="1"/>
  <c r="C47" i="6" l="1"/>
</calcChain>
</file>

<file path=xl/sharedStrings.xml><?xml version="1.0" encoding="utf-8"?>
<sst xmlns="http://schemas.openxmlformats.org/spreadsheetml/2006/main" count="148" uniqueCount="59">
  <si>
    <t>No. of employees</t>
  </si>
  <si>
    <t>Market penetration</t>
  </si>
  <si>
    <t>Commission</t>
  </si>
  <si>
    <t xml:space="preserve">Bushwick Commercial Data </t>
  </si>
  <si>
    <t>Total Sale Price</t>
  </si>
  <si>
    <t>Cost per Sq. Ft.</t>
  </si>
  <si>
    <t>Total Gross Sq. Ft.</t>
  </si>
  <si>
    <t>Market Size</t>
  </si>
  <si>
    <t>Rent</t>
  </si>
  <si>
    <t>Profit</t>
  </si>
  <si>
    <t>Information for Objective Function</t>
  </si>
  <si>
    <t xml:space="preserve">Quarterly IRR </t>
  </si>
  <si>
    <t>Baseline Market Penetration</t>
  </si>
  <si>
    <t>Decreasing the commission by</t>
  </si>
  <si>
    <t>Increases the market penetration by</t>
  </si>
  <si>
    <t>Constraints</t>
  </si>
  <si>
    <t>Baseline Commission Rate</t>
  </si>
  <si>
    <t>Increases the market pentration by</t>
  </si>
  <si>
    <t>Increasing the employees by</t>
  </si>
  <si>
    <t>Decision Variables</t>
  </si>
  <si>
    <t>No. of Employees</t>
  </si>
  <si>
    <t>Commission Rate</t>
  </si>
  <si>
    <t>Point Forecast</t>
  </si>
  <si>
    <t>Lo 80</t>
  </si>
  <si>
    <t>Hi 80</t>
  </si>
  <si>
    <t>Lo 95</t>
  </si>
  <si>
    <t>Hi 95</t>
  </si>
  <si>
    <t>2020 Q1</t>
  </si>
  <si>
    <t>2020 Q2</t>
  </si>
  <si>
    <t>2020 Q3</t>
  </si>
  <si>
    <t>2020 Q4</t>
  </si>
  <si>
    <t>2021 Q1</t>
  </si>
  <si>
    <t>2021 Q2</t>
  </si>
  <si>
    <t>2021 Q3</t>
  </si>
  <si>
    <t>2021 Q4</t>
  </si>
  <si>
    <t>Area per employee hired (in sq. ft.)</t>
  </si>
  <si>
    <t>NPV</t>
  </si>
  <si>
    <t>Quarterly employee salary</t>
  </si>
  <si>
    <t>Rent and Utilites as a % of price per sq. ft.</t>
  </si>
  <si>
    <t>Quarterly Operating Cost</t>
  </si>
  <si>
    <t>Office space (in sq. ft.)</t>
  </si>
  <si>
    <t>Obtained Market Penetration</t>
  </si>
  <si>
    <t>Maximize NPV over 8 quarters</t>
  </si>
  <si>
    <t>Objective</t>
  </si>
  <si>
    <t>Market Penetration = 4% - 6%</t>
  </si>
  <si>
    <t>Monthly Budget = $15000</t>
  </si>
  <si>
    <t xml:space="preserve">Office Space = atleast 250 sq ft </t>
  </si>
  <si>
    <t>No. of employees = atmost 3</t>
  </si>
  <si>
    <t>Optimization Model</t>
  </si>
  <si>
    <t>Base area for office (in sq. ft)</t>
  </si>
  <si>
    <t>Lower limit</t>
  </si>
  <si>
    <t>Variable</t>
  </si>
  <si>
    <t>Upper Limit</t>
  </si>
  <si>
    <t>Employee salary</t>
  </si>
  <si>
    <t>2019 (from R)</t>
  </si>
  <si>
    <t>Calculations for next 8 quarters</t>
  </si>
  <si>
    <t>Rent and Utilites as a % of price per sq. ft. monthly</t>
  </si>
  <si>
    <t>Quarterly Rent</t>
  </si>
  <si>
    <t>Quarterly Employee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</si>
</sst>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5" fontId="0" fillId="0" borderId="0" xfId="0" applyNumberFormat="1"/>
    <xf numFmtId="0" fontId="2" fillId="0" borderId="0" xfId="0" applyFont="1"/>
    <xf numFmtId="0" fontId="3" fillId="0" borderId="0" xfId="0" applyFont="1"/>
    <xf numFmtId="10" fontId="0" fillId="2" borderId="2" xfId="0" applyNumberFormat="1" applyFill="1" applyBorder="1"/>
    <xf numFmtId="10" fontId="0" fillId="0" borderId="2" xfId="0" applyNumberFormat="1" applyBorder="1"/>
    <xf numFmtId="0" fontId="0" fillId="0" borderId="2" xfId="0" applyBorder="1"/>
    <xf numFmtId="165" fontId="0" fillId="2" borderId="2" xfId="0" applyNumberFormat="1" applyFill="1" applyBorder="1"/>
    <xf numFmtId="0" fontId="0" fillId="2" borderId="2" xfId="0" applyNumberFormat="1" applyFill="1" applyBorder="1"/>
    <xf numFmtId="10" fontId="0" fillId="2" borderId="4" xfId="0" applyNumberFormat="1" applyFill="1" applyBorder="1"/>
    <xf numFmtId="165" fontId="0" fillId="0" borderId="2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10" fontId="0" fillId="0" borderId="0" xfId="0" applyNumberFormat="1" applyFill="1" applyBorder="1"/>
    <xf numFmtId="0" fontId="0" fillId="4" borderId="0" xfId="0" applyFill="1"/>
    <xf numFmtId="0" fontId="0" fillId="0" borderId="0" xfId="0" applyFill="1" applyAlignment="1"/>
    <xf numFmtId="165" fontId="0" fillId="0" borderId="0" xfId="0" applyNumberFormat="1" applyBorder="1"/>
    <xf numFmtId="10" fontId="0" fillId="0" borderId="0" xfId="0" applyNumberForma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5" xfId="0" applyFont="1" applyBorder="1"/>
    <xf numFmtId="0" fontId="4" fillId="0" borderId="12" xfId="0" applyFont="1" applyBorder="1"/>
    <xf numFmtId="0" fontId="4" fillId="0" borderId="6" xfId="0" applyFont="1" applyBorder="1"/>
    <xf numFmtId="0" fontId="0" fillId="2" borderId="6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11" xfId="0" applyNumberFormat="1" applyBorder="1"/>
    <xf numFmtId="165" fontId="0" fillId="0" borderId="11" xfId="0" applyNumberFormat="1" applyBorder="1"/>
    <xf numFmtId="165" fontId="0" fillId="0" borderId="4" xfId="0" applyNumberFormat="1" applyBorder="1"/>
    <xf numFmtId="0" fontId="0" fillId="0" borderId="9" xfId="0" applyFill="1" applyBorder="1"/>
    <xf numFmtId="0" fontId="0" fillId="3" borderId="10" xfId="0" applyFill="1" applyBorder="1"/>
    <xf numFmtId="10" fontId="0" fillId="3" borderId="2" xfId="0" applyNumberFormat="1" applyFill="1" applyBorder="1"/>
    <xf numFmtId="10" fontId="0" fillId="3" borderId="0" xfId="0" applyNumberFormat="1" applyFill="1" applyBorder="1"/>
    <xf numFmtId="0" fontId="0" fillId="3" borderId="0" xfId="0" applyFill="1" applyBorder="1"/>
    <xf numFmtId="165" fontId="0" fillId="3" borderId="4" xfId="0" applyNumberFormat="1" applyFill="1" applyBorder="1"/>
    <xf numFmtId="0" fontId="4" fillId="0" borderId="0" xfId="0" applyFont="1"/>
    <xf numFmtId="165" fontId="0" fillId="0" borderId="0" xfId="0" applyNumberFormat="1" applyFill="1" applyBorder="1"/>
    <xf numFmtId="0" fontId="4" fillId="2" borderId="5" xfId="0" applyFont="1" applyFill="1" applyBorder="1"/>
    <xf numFmtId="0" fontId="4" fillId="0" borderId="1" xfId="0" applyFont="1" applyBorder="1"/>
    <xf numFmtId="0" fontId="4" fillId="0" borderId="3" xfId="0" applyFont="1" applyBorder="1"/>
    <xf numFmtId="165" fontId="0" fillId="0" borderId="9" xfId="0" applyNumberFormat="1" applyBorder="1"/>
    <xf numFmtId="165" fontId="0" fillId="0" borderId="10" xfId="0" applyNumberFormat="1" applyBorder="1"/>
    <xf numFmtId="0" fontId="0" fillId="0" borderId="7" xfId="0" applyBorder="1"/>
    <xf numFmtId="164" fontId="1" fillId="4" borderId="0" xfId="0" applyNumberFormat="1" applyFont="1" applyFill="1"/>
    <xf numFmtId="0" fontId="1" fillId="4" borderId="0" xfId="0" applyFont="1" applyFill="1"/>
    <xf numFmtId="165" fontId="1" fillId="4" borderId="0" xfId="0" applyNumberFormat="1" applyFont="1" applyFill="1"/>
    <xf numFmtId="0" fontId="0" fillId="7" borderId="9" xfId="0" applyFill="1" applyBorder="1"/>
    <xf numFmtId="10" fontId="0" fillId="7" borderId="0" xfId="0" applyNumberFormat="1" applyFill="1" applyBorder="1"/>
    <xf numFmtId="0" fontId="4" fillId="0" borderId="7" xfId="0" applyFont="1" applyBorder="1"/>
    <xf numFmtId="8" fontId="4" fillId="8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6" borderId="5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0" borderId="1" xfId="0" applyFont="1" applyBorder="1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D64A-E44C-9240-8A51-F3C8CEE61AD9}">
  <dimension ref="A1:I19"/>
  <sheetViews>
    <sheetView workbookViewId="0">
      <selection activeCell="E15" sqref="E15"/>
    </sheetView>
  </sheetViews>
  <sheetFormatPr baseColWidth="10" defaultRowHeight="16" x14ac:dyDescent="0.2"/>
  <cols>
    <col min="1" max="1" width="14.33203125" bestFit="1" customWidth="1"/>
    <col min="2" max="3" width="12.83203125" bestFit="1" customWidth="1"/>
    <col min="4" max="5" width="11.6640625" bestFit="1" customWidth="1"/>
    <col min="6" max="6" width="12.6640625" bestFit="1" customWidth="1"/>
    <col min="7" max="7" width="11.6640625" bestFit="1" customWidth="1"/>
    <col min="8" max="9" width="13.83203125" bestFit="1" customWidth="1"/>
  </cols>
  <sheetData>
    <row r="1" spans="1:9" x14ac:dyDescent="0.2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s="2" t="s">
        <v>22</v>
      </c>
      <c r="B2" s="3">
        <v>70261520</v>
      </c>
      <c r="C2" s="3">
        <v>93373208</v>
      </c>
      <c r="D2" s="3">
        <v>68800678</v>
      </c>
      <c r="E2" s="3">
        <v>70955645</v>
      </c>
      <c r="F2" s="3">
        <v>70261520</v>
      </c>
      <c r="G2" s="3">
        <v>93373208</v>
      </c>
      <c r="H2" s="3">
        <v>68800678</v>
      </c>
      <c r="I2" s="3">
        <v>70955645</v>
      </c>
    </row>
    <row r="3" spans="1:9" x14ac:dyDescent="0.2">
      <c r="A3" s="2" t="s">
        <v>23</v>
      </c>
      <c r="B3" s="3">
        <v>34964605</v>
      </c>
      <c r="C3" s="3">
        <v>44499719</v>
      </c>
      <c r="D3" s="3">
        <v>27336457</v>
      </c>
      <c r="E3" s="3">
        <v>25021609</v>
      </c>
      <c r="F3" s="3">
        <v>21361004</v>
      </c>
      <c r="G3" s="3">
        <v>34536165</v>
      </c>
      <c r="H3" s="3">
        <v>15642822</v>
      </c>
      <c r="I3" s="3">
        <v>14032217</v>
      </c>
    </row>
    <row r="4" spans="1:9" x14ac:dyDescent="0.2">
      <c r="A4" s="2" t="s">
        <v>24</v>
      </c>
      <c r="B4" s="3">
        <v>105558435</v>
      </c>
      <c r="C4" s="3">
        <v>142246698</v>
      </c>
      <c r="D4" s="3">
        <v>110264899</v>
      </c>
      <c r="E4" s="3">
        <v>116889682</v>
      </c>
      <c r="F4" s="3">
        <v>119162037</v>
      </c>
      <c r="G4" s="3">
        <v>152210252</v>
      </c>
      <c r="H4" s="3">
        <v>121958534</v>
      </c>
      <c r="I4" s="3">
        <v>127879074</v>
      </c>
    </row>
    <row r="5" spans="1:9" x14ac:dyDescent="0.2">
      <c r="A5" s="2" t="s">
        <v>25</v>
      </c>
      <c r="B5" s="3">
        <v>16279547.300000001</v>
      </c>
      <c r="C5" s="3">
        <v>18627656.600000001</v>
      </c>
      <c r="D5" s="3">
        <v>5386624.5</v>
      </c>
      <c r="E5" s="3">
        <v>705598.4</v>
      </c>
      <c r="F5" s="3">
        <v>-4525366.0999999996</v>
      </c>
      <c r="G5" s="3">
        <v>3389715.5</v>
      </c>
      <c r="H5" s="3">
        <v>-12497246.699999999</v>
      </c>
      <c r="I5" s="3">
        <v>-16101226.4</v>
      </c>
    </row>
    <row r="6" spans="1:9" x14ac:dyDescent="0.2">
      <c r="A6" s="2" t="s">
        <v>26</v>
      </c>
      <c r="B6" s="3">
        <v>124243493</v>
      </c>
      <c r="C6" s="3">
        <v>168118760</v>
      </c>
      <c r="D6" s="3">
        <v>132214732</v>
      </c>
      <c r="E6" s="3">
        <v>141205692</v>
      </c>
      <c r="F6" s="3">
        <v>145048407</v>
      </c>
      <c r="G6" s="3">
        <v>183356701</v>
      </c>
      <c r="H6" s="3">
        <v>150098603</v>
      </c>
      <c r="I6" s="3">
        <v>158012517</v>
      </c>
    </row>
    <row r="10" spans="1:9" x14ac:dyDescent="0.2">
      <c r="A10" s="2"/>
      <c r="B10" s="2"/>
      <c r="C10" s="2"/>
      <c r="D10" s="2"/>
    </row>
    <row r="11" spans="1:9" x14ac:dyDescent="0.2">
      <c r="A11" s="2"/>
      <c r="B11" s="2"/>
      <c r="C11" s="2"/>
      <c r="D11" s="2"/>
      <c r="E11" s="2"/>
    </row>
    <row r="12" spans="1:9" x14ac:dyDescent="0.2">
      <c r="A12" s="2"/>
      <c r="B12" s="3"/>
      <c r="C12" s="3"/>
      <c r="D12" s="3"/>
      <c r="E12" s="3"/>
    </row>
    <row r="13" spans="1:9" x14ac:dyDescent="0.2">
      <c r="A13" s="2"/>
      <c r="B13" s="3"/>
      <c r="C13" s="3"/>
      <c r="D13" s="3"/>
      <c r="E13" s="3"/>
    </row>
    <row r="14" spans="1:9" x14ac:dyDescent="0.2">
      <c r="A14" s="2"/>
      <c r="B14" s="3"/>
      <c r="C14" s="3"/>
      <c r="D14" s="3"/>
      <c r="E14" s="3"/>
    </row>
    <row r="15" spans="1:9" x14ac:dyDescent="0.2">
      <c r="A15" s="2"/>
      <c r="B15" s="3"/>
      <c r="C15" s="3"/>
      <c r="D15" s="3"/>
      <c r="E15" s="3"/>
    </row>
    <row r="16" spans="1:9" x14ac:dyDescent="0.2">
      <c r="A16" s="2"/>
      <c r="B16" s="3"/>
      <c r="C16" s="3"/>
      <c r="D16" s="3"/>
      <c r="E16" s="3"/>
    </row>
    <row r="17" spans="1:5" x14ac:dyDescent="0.2">
      <c r="A17" s="2"/>
      <c r="B17" s="3"/>
      <c r="C17" s="3"/>
      <c r="D17" s="3"/>
      <c r="E17" s="3"/>
    </row>
    <row r="18" spans="1:5" x14ac:dyDescent="0.2">
      <c r="A18" s="2"/>
      <c r="B18" s="3"/>
      <c r="C18" s="3"/>
      <c r="D18" s="3"/>
      <c r="E18" s="3"/>
    </row>
    <row r="19" spans="1:5" x14ac:dyDescent="0.2">
      <c r="A19" s="2"/>
      <c r="B19" s="3"/>
      <c r="C19" s="3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6457-3D53-394C-B4D4-9A88144D000D}">
  <dimension ref="B1:K49"/>
  <sheetViews>
    <sheetView tabSelected="1" workbookViewId="0">
      <selection activeCell="E19" sqref="E19"/>
    </sheetView>
  </sheetViews>
  <sheetFormatPr baseColWidth="10" defaultRowHeight="16" x14ac:dyDescent="0.2"/>
  <cols>
    <col min="1" max="1" width="6.1640625" customWidth="1"/>
    <col min="2" max="2" width="36.5" bestFit="1" customWidth="1"/>
    <col min="3" max="3" width="27.83203125" bestFit="1" customWidth="1"/>
    <col min="4" max="6" width="13.6640625" bestFit="1" customWidth="1"/>
    <col min="7" max="7" width="16.33203125" bestFit="1" customWidth="1"/>
    <col min="8" max="8" width="15.6640625" customWidth="1"/>
    <col min="9" max="10" width="13.6640625" bestFit="1" customWidth="1"/>
    <col min="11" max="11" width="12.6640625" bestFit="1" customWidth="1"/>
  </cols>
  <sheetData>
    <row r="1" spans="2:8" x14ac:dyDescent="0.2">
      <c r="G1" s="38"/>
      <c r="H1" s="38"/>
    </row>
    <row r="2" spans="2:8" x14ac:dyDescent="0.2">
      <c r="B2" s="60" t="s">
        <v>48</v>
      </c>
      <c r="C2" s="61"/>
      <c r="G2" s="64" t="s">
        <v>3</v>
      </c>
      <c r="H2" s="64"/>
    </row>
    <row r="3" spans="2:8" x14ac:dyDescent="0.2">
      <c r="B3" s="40" t="s">
        <v>43</v>
      </c>
      <c r="C3" s="25" t="s">
        <v>42</v>
      </c>
      <c r="G3" s="64" t="s">
        <v>54</v>
      </c>
      <c r="H3" s="64"/>
    </row>
    <row r="4" spans="2:8" x14ac:dyDescent="0.2">
      <c r="B4" s="57" t="s">
        <v>19</v>
      </c>
      <c r="C4" s="26" t="s">
        <v>21</v>
      </c>
      <c r="G4" s="15"/>
      <c r="H4" s="15"/>
    </row>
    <row r="5" spans="2:8" x14ac:dyDescent="0.2">
      <c r="B5" s="58"/>
      <c r="C5" s="27" t="s">
        <v>20</v>
      </c>
      <c r="G5" s="65" t="s">
        <v>4</v>
      </c>
      <c r="H5" s="46">
        <v>36663750</v>
      </c>
    </row>
    <row r="6" spans="2:8" x14ac:dyDescent="0.2">
      <c r="B6" s="57" t="s">
        <v>15</v>
      </c>
      <c r="C6" s="26" t="s">
        <v>44</v>
      </c>
      <c r="G6" s="65" t="s">
        <v>6</v>
      </c>
      <c r="H6" s="47">
        <v>82323</v>
      </c>
    </row>
    <row r="7" spans="2:8" x14ac:dyDescent="0.2">
      <c r="B7" s="59"/>
      <c r="C7" s="28" t="s">
        <v>45</v>
      </c>
      <c r="G7" s="65" t="s">
        <v>5</v>
      </c>
      <c r="H7" s="48">
        <f>H5/H6</f>
        <v>445.36460041543677</v>
      </c>
    </row>
    <row r="8" spans="2:8" x14ac:dyDescent="0.2">
      <c r="B8" s="59"/>
      <c r="C8" s="28" t="s">
        <v>46</v>
      </c>
    </row>
    <row r="9" spans="2:8" x14ac:dyDescent="0.2">
      <c r="B9" s="58"/>
      <c r="C9" s="27" t="s">
        <v>47</v>
      </c>
    </row>
    <row r="10" spans="2:8" x14ac:dyDescent="0.2">
      <c r="B10" s="13"/>
      <c r="C10" s="11"/>
    </row>
    <row r="12" spans="2:8" x14ac:dyDescent="0.2">
      <c r="B12" s="60" t="s">
        <v>10</v>
      </c>
      <c r="C12" s="61"/>
    </row>
    <row r="13" spans="2:8" x14ac:dyDescent="0.2">
      <c r="B13" s="41" t="s">
        <v>11</v>
      </c>
      <c r="C13" s="4">
        <v>1.4999999999999999E-2</v>
      </c>
    </row>
    <row r="14" spans="2:8" x14ac:dyDescent="0.2">
      <c r="B14" s="41" t="s">
        <v>12</v>
      </c>
      <c r="C14" s="4">
        <v>5.5E-2</v>
      </c>
    </row>
    <row r="15" spans="2:8" x14ac:dyDescent="0.2">
      <c r="B15" s="41" t="s">
        <v>16</v>
      </c>
      <c r="C15" s="4">
        <v>0.05</v>
      </c>
    </row>
    <row r="16" spans="2:8" x14ac:dyDescent="0.2">
      <c r="B16" s="41" t="s">
        <v>13</v>
      </c>
      <c r="C16" s="4">
        <v>1E-3</v>
      </c>
    </row>
    <row r="17" spans="2:7" x14ac:dyDescent="0.2">
      <c r="B17" s="41" t="s">
        <v>14</v>
      </c>
      <c r="C17" s="4">
        <v>1.5E-3</v>
      </c>
    </row>
    <row r="18" spans="2:7" x14ac:dyDescent="0.2">
      <c r="B18" s="41"/>
      <c r="C18" s="5"/>
    </row>
    <row r="19" spans="2:7" ht="34" x14ac:dyDescent="0.2">
      <c r="B19" s="66" t="s">
        <v>56</v>
      </c>
      <c r="C19" s="4">
        <v>1.4999999999999999E-2</v>
      </c>
    </row>
    <row r="20" spans="2:7" x14ac:dyDescent="0.2">
      <c r="B20" s="41"/>
      <c r="C20" s="6"/>
    </row>
    <row r="21" spans="2:7" x14ac:dyDescent="0.2">
      <c r="B21" s="41" t="s">
        <v>37</v>
      </c>
      <c r="C21" s="7">
        <f>65000/4</f>
        <v>16250</v>
      </c>
    </row>
    <row r="22" spans="2:7" x14ac:dyDescent="0.2">
      <c r="B22" s="41" t="s">
        <v>49</v>
      </c>
      <c r="C22" s="8">
        <v>250</v>
      </c>
    </row>
    <row r="23" spans="2:7" x14ac:dyDescent="0.2">
      <c r="B23" s="41" t="s">
        <v>35</v>
      </c>
      <c r="C23" s="8">
        <v>125</v>
      </c>
    </row>
    <row r="24" spans="2:7" x14ac:dyDescent="0.2">
      <c r="B24" s="41" t="s">
        <v>18</v>
      </c>
      <c r="C24" s="8">
        <v>1</v>
      </c>
    </row>
    <row r="25" spans="2:7" x14ac:dyDescent="0.2">
      <c r="B25" s="42" t="s">
        <v>17</v>
      </c>
      <c r="C25" s="9">
        <v>5.0000000000000001E-3</v>
      </c>
    </row>
    <row r="26" spans="2:7" x14ac:dyDescent="0.2">
      <c r="B26" s="11"/>
      <c r="C26" s="14"/>
    </row>
    <row r="28" spans="2:7" x14ac:dyDescent="0.2">
      <c r="B28" s="60" t="s">
        <v>15</v>
      </c>
      <c r="C28" s="63"/>
      <c r="D28" s="63"/>
      <c r="E28" s="61"/>
      <c r="F28" s="16"/>
      <c r="G28" s="16"/>
    </row>
    <row r="29" spans="2:7" x14ac:dyDescent="0.2">
      <c r="B29" s="22"/>
      <c r="C29" s="23" t="s">
        <v>50</v>
      </c>
      <c r="D29" s="23" t="s">
        <v>51</v>
      </c>
      <c r="E29" s="24" t="s">
        <v>52</v>
      </c>
    </row>
    <row r="30" spans="2:7" x14ac:dyDescent="0.2">
      <c r="B30" s="19" t="s">
        <v>0</v>
      </c>
      <c r="C30" s="32"/>
      <c r="D30" s="49">
        <v>0</v>
      </c>
      <c r="E30" s="33">
        <v>3</v>
      </c>
    </row>
    <row r="31" spans="2:7" x14ac:dyDescent="0.2">
      <c r="B31" s="41" t="s">
        <v>2</v>
      </c>
      <c r="C31" s="14"/>
      <c r="D31" s="50">
        <v>4.6666666567325599E-2</v>
      </c>
      <c r="E31" s="6"/>
    </row>
    <row r="32" spans="2:7" x14ac:dyDescent="0.2">
      <c r="B32" s="41" t="s">
        <v>1</v>
      </c>
      <c r="C32" s="35">
        <v>0.04</v>
      </c>
      <c r="D32" s="18">
        <f>C14+ (C17/C16)*(C15-D31) + (C25/C24)*D30</f>
        <v>6.0000000149011606E-2</v>
      </c>
      <c r="E32" s="34">
        <v>0.06</v>
      </c>
    </row>
    <row r="33" spans="2:11" x14ac:dyDescent="0.2">
      <c r="B33" s="41" t="s">
        <v>40</v>
      </c>
      <c r="C33" s="36">
        <v>250</v>
      </c>
      <c r="D33" s="11">
        <f>C22+(C23*D30)</f>
        <v>250</v>
      </c>
      <c r="E33" s="6"/>
    </row>
    <row r="34" spans="2:11" x14ac:dyDescent="0.2">
      <c r="B34" s="41" t="s">
        <v>58</v>
      </c>
      <c r="C34" s="11"/>
      <c r="D34" s="17">
        <f>D30*C21</f>
        <v>0</v>
      </c>
      <c r="E34" s="6"/>
    </row>
    <row r="35" spans="2:11" x14ac:dyDescent="0.2">
      <c r="B35" s="41" t="s">
        <v>57</v>
      </c>
      <c r="C35" s="11"/>
      <c r="D35" s="17">
        <f>D33*H7*C19*3</f>
        <v>5010.3517546736639</v>
      </c>
      <c r="E35" s="6"/>
    </row>
    <row r="36" spans="2:11" x14ac:dyDescent="0.2">
      <c r="B36" s="42" t="s">
        <v>39</v>
      </c>
      <c r="C36" s="29"/>
      <c r="D36" s="30">
        <f>D34+D35</f>
        <v>5010.3517546736639</v>
      </c>
      <c r="E36" s="37">
        <f>15000*3</f>
        <v>45000</v>
      </c>
    </row>
    <row r="37" spans="2:11" x14ac:dyDescent="0.2">
      <c r="B37" s="11"/>
      <c r="C37" s="12"/>
      <c r="D37" s="17"/>
      <c r="E37" s="39"/>
    </row>
    <row r="38" spans="2:11" x14ac:dyDescent="0.2">
      <c r="B38" s="11"/>
      <c r="C38" s="12"/>
      <c r="D38" s="17"/>
      <c r="E38" s="39"/>
    </row>
    <row r="39" spans="2:11" x14ac:dyDescent="0.2">
      <c r="B39" s="54" t="s">
        <v>55</v>
      </c>
      <c r="C39" s="55"/>
      <c r="D39" s="55"/>
      <c r="E39" s="55"/>
      <c r="F39" s="55"/>
      <c r="G39" s="55"/>
      <c r="H39" s="55"/>
      <c r="I39" s="55"/>
      <c r="J39" s="56"/>
    </row>
    <row r="40" spans="2:11" x14ac:dyDescent="0.2">
      <c r="B40" s="45"/>
      <c r="C40" s="51" t="str">
        <f>'Forecast 8Qs'!B1</f>
        <v>2020 Q1</v>
      </c>
      <c r="D40" s="20" t="str">
        <f>'Forecast 8Qs'!C1</f>
        <v>2020 Q2</v>
      </c>
      <c r="E40" s="20" t="str">
        <f>'Forecast 8Qs'!D1</f>
        <v>2020 Q3</v>
      </c>
      <c r="F40" s="20" t="str">
        <f>'Forecast 8Qs'!E1</f>
        <v>2020 Q4</v>
      </c>
      <c r="G40" s="20" t="str">
        <f>'Forecast 8Qs'!F1</f>
        <v>2021 Q1</v>
      </c>
      <c r="H40" s="20" t="str">
        <f>'Forecast 8Qs'!G1</f>
        <v>2021 Q2</v>
      </c>
      <c r="I40" s="20" t="str">
        <f>'Forecast 8Qs'!H1</f>
        <v>2021 Q3</v>
      </c>
      <c r="J40" s="21" t="str">
        <f>'Forecast 8Qs'!I1</f>
        <v>2021 Q4</v>
      </c>
    </row>
    <row r="41" spans="2:11" x14ac:dyDescent="0.2">
      <c r="B41" s="41" t="s">
        <v>7</v>
      </c>
      <c r="C41" s="17">
        <f>'Forecast 8Qs'!B2</f>
        <v>70261520</v>
      </c>
      <c r="D41" s="43">
        <f>'Forecast 8Qs'!C2</f>
        <v>93373208</v>
      </c>
      <c r="E41" s="43">
        <f>'Forecast 8Qs'!D2</f>
        <v>68800678</v>
      </c>
      <c r="F41" s="43">
        <f>'Forecast 8Qs'!E2</f>
        <v>70955645</v>
      </c>
      <c r="G41" s="43">
        <f>'Forecast 8Qs'!F2</f>
        <v>70261520</v>
      </c>
      <c r="H41" s="43">
        <f>'Forecast 8Qs'!G2</f>
        <v>93373208</v>
      </c>
      <c r="I41" s="43">
        <f>'Forecast 8Qs'!H2</f>
        <v>68800678</v>
      </c>
      <c r="J41" s="44">
        <f>'Forecast 8Qs'!I2</f>
        <v>70955645</v>
      </c>
    </row>
    <row r="42" spans="2:11" x14ac:dyDescent="0.2">
      <c r="B42" s="41" t="s">
        <v>41</v>
      </c>
      <c r="C42" s="17">
        <f>C41*$D$32</f>
        <v>4215691.2104697824</v>
      </c>
      <c r="D42" s="17">
        <f t="shared" ref="D42:J42" si="0">D41*$D$32</f>
        <v>5602392.4939136915</v>
      </c>
      <c r="E42" s="17">
        <f t="shared" si="0"/>
        <v>4128040.6902520997</v>
      </c>
      <c r="F42" s="17">
        <f t="shared" si="0"/>
        <v>4257338.710573215</v>
      </c>
      <c r="G42" s="17">
        <f t="shared" si="0"/>
        <v>4215691.2104697824</v>
      </c>
      <c r="H42" s="17">
        <f t="shared" si="0"/>
        <v>5602392.4939136915</v>
      </c>
      <c r="I42" s="17">
        <f t="shared" si="0"/>
        <v>4128040.6902520997</v>
      </c>
      <c r="J42" s="10">
        <f t="shared" si="0"/>
        <v>4257338.710573215</v>
      </c>
      <c r="K42" s="1"/>
    </row>
    <row r="43" spans="2:11" x14ac:dyDescent="0.2">
      <c r="B43" s="41" t="s">
        <v>2</v>
      </c>
      <c r="C43" s="17">
        <f>C42*$D$31</f>
        <v>196732.25606979858</v>
      </c>
      <c r="D43" s="17">
        <f t="shared" ref="D43:J43" si="1">D42*$D$31</f>
        <v>261444.98249275796</v>
      </c>
      <c r="E43" s="17">
        <f t="shared" si="1"/>
        <v>192641.89846834735</v>
      </c>
      <c r="F43" s="17">
        <f t="shared" si="1"/>
        <v>198675.80607048812</v>
      </c>
      <c r="G43" s="17">
        <f t="shared" si="1"/>
        <v>196732.25606979858</v>
      </c>
      <c r="H43" s="17">
        <f t="shared" si="1"/>
        <v>261444.98249275796</v>
      </c>
      <c r="I43" s="17">
        <f t="shared" si="1"/>
        <v>192641.89846834735</v>
      </c>
      <c r="J43" s="10">
        <f t="shared" si="1"/>
        <v>198675.80607048812</v>
      </c>
      <c r="K43" s="1"/>
    </row>
    <row r="44" spans="2:11" x14ac:dyDescent="0.2">
      <c r="B44" s="42" t="s">
        <v>9</v>
      </c>
      <c r="C44" s="30">
        <f t="shared" ref="C44:J44" si="2">C42-D36-C43</f>
        <v>4013948.6026453101</v>
      </c>
      <c r="D44" s="30">
        <f t="shared" si="2"/>
        <v>5295947.5114209335</v>
      </c>
      <c r="E44" s="30">
        <f t="shared" si="2"/>
        <v>3935398.7917837524</v>
      </c>
      <c r="F44" s="30">
        <f t="shared" si="2"/>
        <v>4058662.9045027271</v>
      </c>
      <c r="G44" s="30">
        <f t="shared" si="2"/>
        <v>4018958.9543999839</v>
      </c>
      <c r="H44" s="30">
        <f t="shared" si="2"/>
        <v>5340947.5114209335</v>
      </c>
      <c r="I44" s="30">
        <f t="shared" si="2"/>
        <v>3935398.7917837524</v>
      </c>
      <c r="J44" s="31">
        <f t="shared" si="2"/>
        <v>4058662.9045027271</v>
      </c>
      <c r="K44" s="1"/>
    </row>
    <row r="45" spans="2:11" x14ac:dyDescent="0.2">
      <c r="B45" s="38"/>
      <c r="C45" s="1"/>
      <c r="D45" s="1"/>
      <c r="E45" s="1"/>
      <c r="F45" s="1"/>
      <c r="G45" s="1"/>
      <c r="H45" s="1"/>
      <c r="I45" s="1"/>
      <c r="J45" s="1"/>
    </row>
    <row r="47" spans="2:11" ht="21" customHeight="1" x14ac:dyDescent="0.2">
      <c r="B47" s="53" t="s">
        <v>36</v>
      </c>
      <c r="C47" s="52">
        <f>NPV(C13,C44:J44)</f>
        <v>32446681.709176797</v>
      </c>
      <c r="E47" s="1"/>
      <c r="F47" s="67"/>
    </row>
    <row r="48" spans="2:11" x14ac:dyDescent="0.2">
      <c r="F48" s="1"/>
      <c r="H48" s="1"/>
    </row>
    <row r="49" spans="8:8" x14ac:dyDescent="0.2">
      <c r="H49" s="67"/>
    </row>
  </sheetData>
  <mergeCells count="8">
    <mergeCell ref="B39:J39"/>
    <mergeCell ref="B4:B5"/>
    <mergeCell ref="B6:B9"/>
    <mergeCell ref="B12:C12"/>
    <mergeCell ref="B2:C2"/>
    <mergeCell ref="G2:H2"/>
    <mergeCell ref="G3:H3"/>
    <mergeCell ref="B28:E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519F-166C-5A4C-BEE9-2668DD0490A7}">
  <dimension ref="B2:K47"/>
  <sheetViews>
    <sheetView topLeftCell="A26" workbookViewId="0">
      <selection activeCell="L48" sqref="K37:L48"/>
    </sheetView>
  </sheetViews>
  <sheetFormatPr baseColWidth="10" defaultRowHeight="16" x14ac:dyDescent="0.2"/>
  <cols>
    <col min="1" max="1" width="6.1640625" customWidth="1"/>
    <col min="2" max="2" width="36.5" bestFit="1" customWidth="1"/>
    <col min="3" max="3" width="27.83203125" bestFit="1" customWidth="1"/>
    <col min="4" max="6" width="13.6640625" bestFit="1" customWidth="1"/>
    <col min="7" max="7" width="16.33203125" bestFit="1" customWidth="1"/>
    <col min="8" max="8" width="15.6640625" customWidth="1"/>
    <col min="9" max="10" width="13.6640625" bestFit="1" customWidth="1"/>
    <col min="11" max="11" width="12.6640625" bestFit="1" customWidth="1"/>
  </cols>
  <sheetData>
    <row r="2" spans="2:8" x14ac:dyDescent="0.2">
      <c r="B2" s="60" t="s">
        <v>48</v>
      </c>
      <c r="C2" s="61"/>
      <c r="G2" s="62" t="s">
        <v>3</v>
      </c>
      <c r="H2" s="62"/>
    </row>
    <row r="3" spans="2:8" x14ac:dyDescent="0.2">
      <c r="B3" s="40" t="s">
        <v>43</v>
      </c>
      <c r="C3" s="25" t="s">
        <v>42</v>
      </c>
      <c r="G3" s="62" t="s">
        <v>54</v>
      </c>
      <c r="H3" s="62"/>
    </row>
    <row r="4" spans="2:8" x14ac:dyDescent="0.2">
      <c r="B4" s="57" t="s">
        <v>19</v>
      </c>
      <c r="C4" s="26" t="s">
        <v>21</v>
      </c>
      <c r="G4" s="15"/>
      <c r="H4" s="15"/>
    </row>
    <row r="5" spans="2:8" x14ac:dyDescent="0.2">
      <c r="B5" s="58"/>
      <c r="C5" s="27" t="s">
        <v>20</v>
      </c>
      <c r="G5" s="15" t="s">
        <v>4</v>
      </c>
      <c r="H5" s="46">
        <v>36663750</v>
      </c>
    </row>
    <row r="6" spans="2:8" x14ac:dyDescent="0.2">
      <c r="B6" s="57" t="s">
        <v>15</v>
      </c>
      <c r="C6" s="26" t="s">
        <v>44</v>
      </c>
      <c r="G6" s="15" t="s">
        <v>6</v>
      </c>
      <c r="H6" s="47">
        <v>82323</v>
      </c>
    </row>
    <row r="7" spans="2:8" x14ac:dyDescent="0.2">
      <c r="B7" s="59"/>
      <c r="C7" s="28" t="s">
        <v>45</v>
      </c>
      <c r="G7" s="15" t="s">
        <v>5</v>
      </c>
      <c r="H7" s="48">
        <f>H5/H6</f>
        <v>445.36460041543677</v>
      </c>
    </row>
    <row r="8" spans="2:8" x14ac:dyDescent="0.2">
      <c r="B8" s="59"/>
      <c r="C8" s="28" t="s">
        <v>46</v>
      </c>
    </row>
    <row r="9" spans="2:8" x14ac:dyDescent="0.2">
      <c r="B9" s="58"/>
      <c r="C9" s="27" t="s">
        <v>47</v>
      </c>
    </row>
    <row r="10" spans="2:8" x14ac:dyDescent="0.2">
      <c r="B10" s="13"/>
      <c r="C10" s="11"/>
    </row>
    <row r="12" spans="2:8" x14ac:dyDescent="0.2">
      <c r="B12" s="60" t="s">
        <v>10</v>
      </c>
      <c r="C12" s="61"/>
    </row>
    <row r="13" spans="2:8" x14ac:dyDescent="0.2">
      <c r="B13" s="41" t="s">
        <v>11</v>
      </c>
      <c r="C13" s="4">
        <v>1.4999999999999999E-2</v>
      </c>
    </row>
    <row r="14" spans="2:8" x14ac:dyDescent="0.2">
      <c r="B14" s="41" t="s">
        <v>12</v>
      </c>
      <c r="C14" s="4">
        <v>5.5E-2</v>
      </c>
    </row>
    <row r="15" spans="2:8" x14ac:dyDescent="0.2">
      <c r="B15" s="41" t="s">
        <v>16</v>
      </c>
      <c r="C15" s="4">
        <v>0.05</v>
      </c>
    </row>
    <row r="16" spans="2:8" x14ac:dyDescent="0.2">
      <c r="B16" s="41" t="s">
        <v>13</v>
      </c>
      <c r="C16" s="4">
        <v>1E-3</v>
      </c>
    </row>
    <row r="17" spans="2:7" x14ac:dyDescent="0.2">
      <c r="B17" s="41" t="s">
        <v>14</v>
      </c>
      <c r="C17" s="4">
        <v>1.5E-3</v>
      </c>
    </row>
    <row r="18" spans="2:7" x14ac:dyDescent="0.2">
      <c r="B18" s="41"/>
      <c r="C18" s="5"/>
    </row>
    <row r="19" spans="2:7" x14ac:dyDescent="0.2">
      <c r="B19" s="41" t="s">
        <v>38</v>
      </c>
      <c r="C19" s="4">
        <v>1.4999999999999999E-2</v>
      </c>
    </row>
    <row r="20" spans="2:7" x14ac:dyDescent="0.2">
      <c r="B20" s="41"/>
      <c r="C20" s="6"/>
    </row>
    <row r="21" spans="2:7" x14ac:dyDescent="0.2">
      <c r="B21" s="41" t="s">
        <v>37</v>
      </c>
      <c r="C21" s="7">
        <f>65000/4</f>
        <v>16250</v>
      </c>
    </row>
    <row r="22" spans="2:7" x14ac:dyDescent="0.2">
      <c r="B22" s="41" t="s">
        <v>49</v>
      </c>
      <c r="C22" s="8">
        <v>250</v>
      </c>
    </row>
    <row r="23" spans="2:7" x14ac:dyDescent="0.2">
      <c r="B23" s="41" t="s">
        <v>35</v>
      </c>
      <c r="C23" s="8">
        <v>125</v>
      </c>
    </row>
    <row r="24" spans="2:7" x14ac:dyDescent="0.2">
      <c r="B24" s="41" t="s">
        <v>18</v>
      </c>
      <c r="C24" s="8">
        <v>1</v>
      </c>
    </row>
    <row r="25" spans="2:7" x14ac:dyDescent="0.2">
      <c r="B25" s="42" t="s">
        <v>17</v>
      </c>
      <c r="C25" s="9">
        <v>5.0000000000000001E-3</v>
      </c>
    </row>
    <row r="26" spans="2:7" x14ac:dyDescent="0.2">
      <c r="B26" s="11"/>
      <c r="C26" s="14"/>
    </row>
    <row r="28" spans="2:7" x14ac:dyDescent="0.2">
      <c r="B28" s="60" t="s">
        <v>15</v>
      </c>
      <c r="C28" s="63"/>
      <c r="D28" s="63"/>
      <c r="E28" s="61"/>
      <c r="F28" s="16"/>
      <c r="G28" s="16"/>
    </row>
    <row r="29" spans="2:7" x14ac:dyDescent="0.2">
      <c r="B29" s="22"/>
      <c r="C29" s="23" t="s">
        <v>50</v>
      </c>
      <c r="D29" s="23" t="s">
        <v>51</v>
      </c>
      <c r="E29" s="24" t="s">
        <v>52</v>
      </c>
    </row>
    <row r="30" spans="2:7" x14ac:dyDescent="0.2">
      <c r="B30" s="19" t="s">
        <v>0</v>
      </c>
      <c r="C30" s="32"/>
      <c r="D30" s="49">
        <v>1</v>
      </c>
      <c r="E30" s="33">
        <v>3</v>
      </c>
    </row>
    <row r="31" spans="2:7" x14ac:dyDescent="0.2">
      <c r="B31" s="41" t="s">
        <v>2</v>
      </c>
      <c r="C31" s="14"/>
      <c r="D31" s="50">
        <v>5.000000000000001E-2</v>
      </c>
      <c r="E31" s="6"/>
    </row>
    <row r="32" spans="2:7" x14ac:dyDescent="0.2">
      <c r="B32" s="41" t="s">
        <v>1</v>
      </c>
      <c r="C32" s="35">
        <v>0.04</v>
      </c>
      <c r="D32" s="18">
        <f>C14+ (C17/C16)*(C15-D31) + (C25/C24)*D30</f>
        <v>5.9999999999999991E-2</v>
      </c>
      <c r="E32" s="34">
        <v>0.06</v>
      </c>
    </row>
    <row r="33" spans="2:11" x14ac:dyDescent="0.2">
      <c r="B33" s="41" t="s">
        <v>40</v>
      </c>
      <c r="C33" s="36">
        <v>250</v>
      </c>
      <c r="D33" s="11">
        <f>C22+(C23*D30)</f>
        <v>375</v>
      </c>
      <c r="E33" s="6"/>
    </row>
    <row r="34" spans="2:11" x14ac:dyDescent="0.2">
      <c r="B34" s="41" t="s">
        <v>53</v>
      </c>
      <c r="C34" s="11"/>
      <c r="D34" s="17">
        <f>D30*C21</f>
        <v>16250</v>
      </c>
      <c r="E34" s="6"/>
    </row>
    <row r="35" spans="2:11" x14ac:dyDescent="0.2">
      <c r="B35" s="41" t="s">
        <v>8</v>
      </c>
      <c r="C35" s="11"/>
      <c r="D35" s="17">
        <f>D33*H7*C19*3</f>
        <v>7515.5276320104958</v>
      </c>
      <c r="E35" s="6"/>
    </row>
    <row r="36" spans="2:11" x14ac:dyDescent="0.2">
      <c r="B36" s="42" t="s">
        <v>39</v>
      </c>
      <c r="C36" s="29"/>
      <c r="D36" s="30">
        <f>D34+D35</f>
        <v>23765.527632010497</v>
      </c>
      <c r="E36" s="37">
        <f>15000*3</f>
        <v>45000</v>
      </c>
    </row>
    <row r="37" spans="2:11" x14ac:dyDescent="0.2">
      <c r="B37" s="11"/>
      <c r="C37" s="12"/>
      <c r="D37" s="17"/>
      <c r="E37" s="39"/>
    </row>
    <row r="38" spans="2:11" x14ac:dyDescent="0.2">
      <c r="B38" s="11"/>
      <c r="C38" s="12"/>
      <c r="D38" s="17"/>
      <c r="E38" s="39"/>
    </row>
    <row r="39" spans="2:11" x14ac:dyDescent="0.2">
      <c r="B39" s="54" t="s">
        <v>55</v>
      </c>
      <c r="C39" s="55"/>
      <c r="D39" s="55"/>
      <c r="E39" s="55"/>
      <c r="F39" s="55"/>
      <c r="G39" s="55"/>
      <c r="H39" s="55"/>
      <c r="I39" s="55"/>
      <c r="J39" s="56"/>
    </row>
    <row r="40" spans="2:11" x14ac:dyDescent="0.2">
      <c r="B40" s="45"/>
      <c r="C40" s="51" t="str">
        <f>'Forecast 8Qs'!B1</f>
        <v>2020 Q1</v>
      </c>
      <c r="D40" s="20" t="str">
        <f>'Forecast 8Qs'!C1</f>
        <v>2020 Q2</v>
      </c>
      <c r="E40" s="20" t="str">
        <f>'Forecast 8Qs'!D1</f>
        <v>2020 Q3</v>
      </c>
      <c r="F40" s="20" t="str">
        <f>'Forecast 8Qs'!E1</f>
        <v>2020 Q4</v>
      </c>
      <c r="G40" s="20" t="str">
        <f>'Forecast 8Qs'!F1</f>
        <v>2021 Q1</v>
      </c>
      <c r="H40" s="20" t="str">
        <f>'Forecast 8Qs'!G1</f>
        <v>2021 Q2</v>
      </c>
      <c r="I40" s="20" t="str">
        <f>'Forecast 8Qs'!H1</f>
        <v>2021 Q3</v>
      </c>
      <c r="J40" s="21" t="str">
        <f>'Forecast 8Qs'!I1</f>
        <v>2021 Q4</v>
      </c>
    </row>
    <row r="41" spans="2:11" x14ac:dyDescent="0.2">
      <c r="B41" s="41" t="s">
        <v>7</v>
      </c>
      <c r="C41" s="17">
        <f>'Forecast 8Qs'!B2</f>
        <v>70261520</v>
      </c>
      <c r="D41" s="43">
        <f>'Forecast 8Qs'!C2</f>
        <v>93373208</v>
      </c>
      <c r="E41" s="43">
        <f>'Forecast 8Qs'!D2</f>
        <v>68800678</v>
      </c>
      <c r="F41" s="43">
        <f>'Forecast 8Qs'!E2</f>
        <v>70955645</v>
      </c>
      <c r="G41" s="43">
        <f>'Forecast 8Qs'!F2</f>
        <v>70261520</v>
      </c>
      <c r="H41" s="43">
        <f>'Forecast 8Qs'!G2</f>
        <v>93373208</v>
      </c>
      <c r="I41" s="43">
        <f>'Forecast 8Qs'!H2</f>
        <v>68800678</v>
      </c>
      <c r="J41" s="44">
        <f>'Forecast 8Qs'!I2</f>
        <v>70955645</v>
      </c>
    </row>
    <row r="42" spans="2:11" x14ac:dyDescent="0.2">
      <c r="B42" s="41" t="s">
        <v>41</v>
      </c>
      <c r="C42" s="17">
        <f>C41*$D$32</f>
        <v>4215691.1999999993</v>
      </c>
      <c r="D42" s="17">
        <f t="shared" ref="D42:J42" si="0">D41*$D$32</f>
        <v>5602392.4799999995</v>
      </c>
      <c r="E42" s="17">
        <f t="shared" si="0"/>
        <v>4128040.6799999992</v>
      </c>
      <c r="F42" s="17">
        <f t="shared" si="0"/>
        <v>4257338.6999999993</v>
      </c>
      <c r="G42" s="17">
        <f t="shared" si="0"/>
        <v>4215691.1999999993</v>
      </c>
      <c r="H42" s="17">
        <f t="shared" si="0"/>
        <v>5602392.4799999995</v>
      </c>
      <c r="I42" s="17">
        <f t="shared" si="0"/>
        <v>4128040.6799999992</v>
      </c>
      <c r="J42" s="10">
        <f t="shared" si="0"/>
        <v>4257338.6999999993</v>
      </c>
      <c r="K42" s="1"/>
    </row>
    <row r="43" spans="2:11" x14ac:dyDescent="0.2">
      <c r="B43" s="41" t="s">
        <v>2</v>
      </c>
      <c r="C43" s="17">
        <f>C42*$D$31</f>
        <v>210784.56</v>
      </c>
      <c r="D43" s="17">
        <f t="shared" ref="D43:J43" si="1">D42*$D$31</f>
        <v>280119.62400000001</v>
      </c>
      <c r="E43" s="17">
        <f t="shared" si="1"/>
        <v>206402.03400000001</v>
      </c>
      <c r="F43" s="17">
        <f t="shared" si="1"/>
        <v>212866.935</v>
      </c>
      <c r="G43" s="17">
        <f t="shared" si="1"/>
        <v>210784.56</v>
      </c>
      <c r="H43" s="17">
        <f t="shared" si="1"/>
        <v>280119.62400000001</v>
      </c>
      <c r="I43" s="17">
        <f t="shared" si="1"/>
        <v>206402.03400000001</v>
      </c>
      <c r="J43" s="10">
        <f t="shared" si="1"/>
        <v>212866.935</v>
      </c>
      <c r="K43" s="1"/>
    </row>
    <row r="44" spans="2:11" x14ac:dyDescent="0.2">
      <c r="B44" s="42" t="s">
        <v>9</v>
      </c>
      <c r="C44" s="30">
        <f t="shared" ref="C44:J44" si="2">C42-D36-C43</f>
        <v>3981141.1123679886</v>
      </c>
      <c r="D44" s="30">
        <f t="shared" si="2"/>
        <v>5277272.8559999997</v>
      </c>
      <c r="E44" s="30">
        <f t="shared" si="2"/>
        <v>3921638.6459999993</v>
      </c>
      <c r="F44" s="30">
        <f t="shared" si="2"/>
        <v>4044471.7649999992</v>
      </c>
      <c r="G44" s="30">
        <f t="shared" si="2"/>
        <v>4004906.6399999992</v>
      </c>
      <c r="H44" s="30">
        <f t="shared" si="2"/>
        <v>5322272.8559999997</v>
      </c>
      <c r="I44" s="30">
        <f t="shared" si="2"/>
        <v>3921638.6459999993</v>
      </c>
      <c r="J44" s="31">
        <f t="shared" si="2"/>
        <v>4044471.7649999992</v>
      </c>
      <c r="K44" s="1"/>
    </row>
    <row r="45" spans="2:11" x14ac:dyDescent="0.2">
      <c r="B45" s="38"/>
      <c r="C45" s="1"/>
      <c r="D45" s="1"/>
      <c r="E45" s="1"/>
      <c r="F45" s="1"/>
      <c r="G45" s="1"/>
      <c r="H45" s="1"/>
      <c r="I45" s="1"/>
      <c r="J45" s="1"/>
    </row>
    <row r="47" spans="2:11" ht="21" customHeight="1" x14ac:dyDescent="0.2">
      <c r="B47" s="53" t="s">
        <v>36</v>
      </c>
      <c r="C47" s="52">
        <f>NPV(C13,C44:J44)</f>
        <v>32314583.697231054</v>
      </c>
    </row>
  </sheetData>
  <mergeCells count="8">
    <mergeCell ref="B28:E28"/>
    <mergeCell ref="B39:J39"/>
    <mergeCell ref="B2:C2"/>
    <mergeCell ref="G2:H2"/>
    <mergeCell ref="G3:H3"/>
    <mergeCell ref="B4:B5"/>
    <mergeCell ref="B6:B9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BFFD-E88D-7247-BD10-E9D2093D266C}">
  <dimension ref="B2:K47"/>
  <sheetViews>
    <sheetView workbookViewId="0">
      <selection activeCell="L48" sqref="K38:L48"/>
    </sheetView>
  </sheetViews>
  <sheetFormatPr baseColWidth="10" defaultRowHeight="16" x14ac:dyDescent="0.2"/>
  <cols>
    <col min="1" max="1" width="6.1640625" customWidth="1"/>
    <col min="2" max="2" width="36.5" bestFit="1" customWidth="1"/>
    <col min="3" max="3" width="27.83203125" bestFit="1" customWidth="1"/>
    <col min="4" max="6" width="13.6640625" bestFit="1" customWidth="1"/>
    <col min="7" max="7" width="16.33203125" bestFit="1" customWidth="1"/>
    <col min="8" max="8" width="15.6640625" customWidth="1"/>
    <col min="9" max="10" width="13.6640625" bestFit="1" customWidth="1"/>
    <col min="11" max="11" width="12.6640625" bestFit="1" customWidth="1"/>
  </cols>
  <sheetData>
    <row r="2" spans="2:8" x14ac:dyDescent="0.2">
      <c r="B2" s="60" t="s">
        <v>48</v>
      </c>
      <c r="C2" s="61"/>
      <c r="G2" s="62" t="s">
        <v>3</v>
      </c>
      <c r="H2" s="62"/>
    </row>
    <row r="3" spans="2:8" x14ac:dyDescent="0.2">
      <c r="B3" s="40" t="s">
        <v>43</v>
      </c>
      <c r="C3" s="25" t="s">
        <v>42</v>
      </c>
      <c r="G3" s="62" t="s">
        <v>54</v>
      </c>
      <c r="H3" s="62"/>
    </row>
    <row r="4" spans="2:8" x14ac:dyDescent="0.2">
      <c r="B4" s="57" t="s">
        <v>19</v>
      </c>
      <c r="C4" s="26" t="s">
        <v>21</v>
      </c>
      <c r="G4" s="15"/>
      <c r="H4" s="15"/>
    </row>
    <row r="5" spans="2:8" x14ac:dyDescent="0.2">
      <c r="B5" s="58"/>
      <c r="C5" s="27" t="s">
        <v>20</v>
      </c>
      <c r="G5" s="15" t="s">
        <v>4</v>
      </c>
      <c r="H5" s="46">
        <v>36663750</v>
      </c>
    </row>
    <row r="6" spans="2:8" x14ac:dyDescent="0.2">
      <c r="B6" s="57" t="s">
        <v>15</v>
      </c>
      <c r="C6" s="26" t="s">
        <v>44</v>
      </c>
      <c r="G6" s="15" t="s">
        <v>6</v>
      </c>
      <c r="H6" s="47">
        <v>82323</v>
      </c>
    </row>
    <row r="7" spans="2:8" x14ac:dyDescent="0.2">
      <c r="B7" s="59"/>
      <c r="C7" s="28" t="s">
        <v>45</v>
      </c>
      <c r="G7" s="15" t="s">
        <v>5</v>
      </c>
      <c r="H7" s="48">
        <f>H5/H6</f>
        <v>445.36460041543677</v>
      </c>
    </row>
    <row r="8" spans="2:8" x14ac:dyDescent="0.2">
      <c r="B8" s="59"/>
      <c r="C8" s="28" t="s">
        <v>46</v>
      </c>
    </row>
    <row r="9" spans="2:8" x14ac:dyDescent="0.2">
      <c r="B9" s="58"/>
      <c r="C9" s="27" t="s">
        <v>47</v>
      </c>
    </row>
    <row r="10" spans="2:8" x14ac:dyDescent="0.2">
      <c r="B10" s="13"/>
      <c r="C10" s="11"/>
    </row>
    <row r="12" spans="2:8" x14ac:dyDescent="0.2">
      <c r="B12" s="60" t="s">
        <v>10</v>
      </c>
      <c r="C12" s="61"/>
    </row>
    <row r="13" spans="2:8" x14ac:dyDescent="0.2">
      <c r="B13" s="41" t="s">
        <v>11</v>
      </c>
      <c r="C13" s="4">
        <v>1.4999999999999999E-2</v>
      </c>
    </row>
    <row r="14" spans="2:8" x14ac:dyDescent="0.2">
      <c r="B14" s="41" t="s">
        <v>12</v>
      </c>
      <c r="C14" s="4">
        <v>5.5E-2</v>
      </c>
    </row>
    <row r="15" spans="2:8" x14ac:dyDescent="0.2">
      <c r="B15" s="41" t="s">
        <v>16</v>
      </c>
      <c r="C15" s="4">
        <v>0.05</v>
      </c>
    </row>
    <row r="16" spans="2:8" x14ac:dyDescent="0.2">
      <c r="B16" s="41" t="s">
        <v>13</v>
      </c>
      <c r="C16" s="4">
        <v>1E-3</v>
      </c>
    </row>
    <row r="17" spans="2:7" x14ac:dyDescent="0.2">
      <c r="B17" s="41" t="s">
        <v>14</v>
      </c>
      <c r="C17" s="4">
        <v>1.5E-3</v>
      </c>
    </row>
    <row r="18" spans="2:7" x14ac:dyDescent="0.2">
      <c r="B18" s="41"/>
      <c r="C18" s="5"/>
    </row>
    <row r="19" spans="2:7" x14ac:dyDescent="0.2">
      <c r="B19" s="41" t="s">
        <v>38</v>
      </c>
      <c r="C19" s="4">
        <v>1.4999999999999999E-2</v>
      </c>
    </row>
    <row r="20" spans="2:7" x14ac:dyDescent="0.2">
      <c r="B20" s="41"/>
      <c r="C20" s="6"/>
    </row>
    <row r="21" spans="2:7" x14ac:dyDescent="0.2">
      <c r="B21" s="41" t="s">
        <v>37</v>
      </c>
      <c r="C21" s="7">
        <f>65000/4</f>
        <v>16250</v>
      </c>
    </row>
    <row r="22" spans="2:7" x14ac:dyDescent="0.2">
      <c r="B22" s="41" t="s">
        <v>49</v>
      </c>
      <c r="C22" s="8">
        <v>250</v>
      </c>
    </row>
    <row r="23" spans="2:7" x14ac:dyDescent="0.2">
      <c r="B23" s="41" t="s">
        <v>35</v>
      </c>
      <c r="C23" s="8">
        <v>125</v>
      </c>
    </row>
    <row r="24" spans="2:7" x14ac:dyDescent="0.2">
      <c r="B24" s="41" t="s">
        <v>18</v>
      </c>
      <c r="C24" s="8">
        <v>1</v>
      </c>
    </row>
    <row r="25" spans="2:7" x14ac:dyDescent="0.2">
      <c r="B25" s="42" t="s">
        <v>17</v>
      </c>
      <c r="C25" s="9">
        <v>5.0000000000000001E-3</v>
      </c>
    </row>
    <row r="26" spans="2:7" x14ac:dyDescent="0.2">
      <c r="B26" s="11"/>
      <c r="C26" s="14"/>
    </row>
    <row r="28" spans="2:7" x14ac:dyDescent="0.2">
      <c r="B28" s="60" t="s">
        <v>15</v>
      </c>
      <c r="C28" s="63"/>
      <c r="D28" s="63"/>
      <c r="E28" s="61"/>
      <c r="F28" s="16"/>
      <c r="G28" s="16"/>
    </row>
    <row r="29" spans="2:7" x14ac:dyDescent="0.2">
      <c r="B29" s="22"/>
      <c r="C29" s="23" t="s">
        <v>50</v>
      </c>
      <c r="D29" s="23" t="s">
        <v>51</v>
      </c>
      <c r="E29" s="24" t="s">
        <v>52</v>
      </c>
    </row>
    <row r="30" spans="2:7" x14ac:dyDescent="0.2">
      <c r="B30" s="19" t="s">
        <v>0</v>
      </c>
      <c r="C30" s="32"/>
      <c r="D30" s="49">
        <v>2</v>
      </c>
      <c r="E30" s="33">
        <v>3</v>
      </c>
    </row>
    <row r="31" spans="2:7" x14ac:dyDescent="0.2">
      <c r="B31" s="41" t="s">
        <v>2</v>
      </c>
      <c r="C31" s="14"/>
      <c r="D31" s="50">
        <v>5.333333333333333E-2</v>
      </c>
      <c r="E31" s="6"/>
    </row>
    <row r="32" spans="2:7" x14ac:dyDescent="0.2">
      <c r="B32" s="41" t="s">
        <v>1</v>
      </c>
      <c r="C32" s="35">
        <v>0.04</v>
      </c>
      <c r="D32" s="18">
        <f>C14+ (C17/C16)*(C15-D31) + (C25/C24)*D30</f>
        <v>6.0000000000000012E-2</v>
      </c>
      <c r="E32" s="34">
        <v>0.06</v>
      </c>
    </row>
    <row r="33" spans="2:11" x14ac:dyDescent="0.2">
      <c r="B33" s="41" t="s">
        <v>40</v>
      </c>
      <c r="C33" s="36">
        <v>250</v>
      </c>
      <c r="D33" s="11">
        <f>C22+(C23*D30)</f>
        <v>500</v>
      </c>
      <c r="E33" s="6"/>
    </row>
    <row r="34" spans="2:11" x14ac:dyDescent="0.2">
      <c r="B34" s="41" t="s">
        <v>53</v>
      </c>
      <c r="C34" s="11"/>
      <c r="D34" s="17">
        <f>D30*C21</f>
        <v>32500</v>
      </c>
      <c r="E34" s="6"/>
    </row>
    <row r="35" spans="2:11" x14ac:dyDescent="0.2">
      <c r="B35" s="41" t="s">
        <v>8</v>
      </c>
      <c r="C35" s="11"/>
      <c r="D35" s="17">
        <f>D33*H7*C19*3</f>
        <v>10020.703509347328</v>
      </c>
      <c r="E35" s="6"/>
    </row>
    <row r="36" spans="2:11" x14ac:dyDescent="0.2">
      <c r="B36" s="42" t="s">
        <v>39</v>
      </c>
      <c r="C36" s="29"/>
      <c r="D36" s="30">
        <f>D34+D35</f>
        <v>42520.703509347324</v>
      </c>
      <c r="E36" s="37">
        <f>15000*3</f>
        <v>45000</v>
      </c>
    </row>
    <row r="37" spans="2:11" x14ac:dyDescent="0.2">
      <c r="B37" s="11"/>
      <c r="C37" s="12"/>
      <c r="D37" s="17"/>
      <c r="E37" s="39"/>
    </row>
    <row r="38" spans="2:11" x14ac:dyDescent="0.2">
      <c r="B38" s="11"/>
      <c r="C38" s="12"/>
      <c r="D38" s="17"/>
      <c r="E38" s="39"/>
    </row>
    <row r="39" spans="2:11" x14ac:dyDescent="0.2">
      <c r="B39" s="54" t="s">
        <v>55</v>
      </c>
      <c r="C39" s="55"/>
      <c r="D39" s="55"/>
      <c r="E39" s="55"/>
      <c r="F39" s="55"/>
      <c r="G39" s="55"/>
      <c r="H39" s="55"/>
      <c r="I39" s="55"/>
      <c r="J39" s="56"/>
    </row>
    <row r="40" spans="2:11" x14ac:dyDescent="0.2">
      <c r="B40" s="45"/>
      <c r="C40" s="51" t="str">
        <f>'Forecast 8Qs'!B1</f>
        <v>2020 Q1</v>
      </c>
      <c r="D40" s="20" t="str">
        <f>'Forecast 8Qs'!C1</f>
        <v>2020 Q2</v>
      </c>
      <c r="E40" s="20" t="str">
        <f>'Forecast 8Qs'!D1</f>
        <v>2020 Q3</v>
      </c>
      <c r="F40" s="20" t="str">
        <f>'Forecast 8Qs'!E1</f>
        <v>2020 Q4</v>
      </c>
      <c r="G40" s="20" t="str">
        <f>'Forecast 8Qs'!F1</f>
        <v>2021 Q1</v>
      </c>
      <c r="H40" s="20" t="str">
        <f>'Forecast 8Qs'!G1</f>
        <v>2021 Q2</v>
      </c>
      <c r="I40" s="20" t="str">
        <f>'Forecast 8Qs'!H1</f>
        <v>2021 Q3</v>
      </c>
      <c r="J40" s="21" t="str">
        <f>'Forecast 8Qs'!I1</f>
        <v>2021 Q4</v>
      </c>
    </row>
    <row r="41" spans="2:11" x14ac:dyDescent="0.2">
      <c r="B41" s="41" t="s">
        <v>7</v>
      </c>
      <c r="C41" s="17">
        <f>'Forecast 8Qs'!B2</f>
        <v>70261520</v>
      </c>
      <c r="D41" s="43">
        <f>'Forecast 8Qs'!C2</f>
        <v>93373208</v>
      </c>
      <c r="E41" s="43">
        <f>'Forecast 8Qs'!D2</f>
        <v>68800678</v>
      </c>
      <c r="F41" s="43">
        <f>'Forecast 8Qs'!E2</f>
        <v>70955645</v>
      </c>
      <c r="G41" s="43">
        <f>'Forecast 8Qs'!F2</f>
        <v>70261520</v>
      </c>
      <c r="H41" s="43">
        <f>'Forecast 8Qs'!G2</f>
        <v>93373208</v>
      </c>
      <c r="I41" s="43">
        <f>'Forecast 8Qs'!H2</f>
        <v>68800678</v>
      </c>
      <c r="J41" s="44">
        <f>'Forecast 8Qs'!I2</f>
        <v>70955645</v>
      </c>
    </row>
    <row r="42" spans="2:11" x14ac:dyDescent="0.2">
      <c r="B42" s="41" t="s">
        <v>41</v>
      </c>
      <c r="C42" s="17">
        <f>C41*$D$32</f>
        <v>4215691.2000000011</v>
      </c>
      <c r="D42" s="17">
        <f t="shared" ref="D42:J42" si="0">D41*$D$32</f>
        <v>5602392.4800000014</v>
      </c>
      <c r="E42" s="17">
        <f t="shared" si="0"/>
        <v>4128040.6800000006</v>
      </c>
      <c r="F42" s="17">
        <f t="shared" si="0"/>
        <v>4257338.7000000011</v>
      </c>
      <c r="G42" s="17">
        <f t="shared" si="0"/>
        <v>4215691.2000000011</v>
      </c>
      <c r="H42" s="17">
        <f t="shared" si="0"/>
        <v>5602392.4800000014</v>
      </c>
      <c r="I42" s="17">
        <f t="shared" si="0"/>
        <v>4128040.6800000006</v>
      </c>
      <c r="J42" s="10">
        <f t="shared" si="0"/>
        <v>4257338.7000000011</v>
      </c>
      <c r="K42" s="1"/>
    </row>
    <row r="43" spans="2:11" x14ac:dyDescent="0.2">
      <c r="B43" s="41" t="s">
        <v>2</v>
      </c>
      <c r="C43" s="17">
        <f>C42*$D$31</f>
        <v>224836.86400000003</v>
      </c>
      <c r="D43" s="17">
        <f t="shared" ref="D43:J43" si="1">D42*$D$31</f>
        <v>298794.26560000004</v>
      </c>
      <c r="E43" s="17">
        <f t="shared" si="1"/>
        <v>220162.16960000002</v>
      </c>
      <c r="F43" s="17">
        <f t="shared" si="1"/>
        <v>227058.06400000004</v>
      </c>
      <c r="G43" s="17">
        <f t="shared" si="1"/>
        <v>224836.86400000003</v>
      </c>
      <c r="H43" s="17">
        <f t="shared" si="1"/>
        <v>298794.26560000004</v>
      </c>
      <c r="I43" s="17">
        <f t="shared" si="1"/>
        <v>220162.16960000002</v>
      </c>
      <c r="J43" s="10">
        <f t="shared" si="1"/>
        <v>227058.06400000004</v>
      </c>
      <c r="K43" s="1"/>
    </row>
    <row r="44" spans="2:11" x14ac:dyDescent="0.2">
      <c r="B44" s="42" t="s">
        <v>9</v>
      </c>
      <c r="C44" s="30">
        <f t="shared" ref="C44:J44" si="2">C42-D36-C43</f>
        <v>3948333.6324906535</v>
      </c>
      <c r="D44" s="30">
        <f t="shared" si="2"/>
        <v>5258598.2144000009</v>
      </c>
      <c r="E44" s="30">
        <f t="shared" si="2"/>
        <v>3907878.5104000005</v>
      </c>
      <c r="F44" s="30">
        <f t="shared" si="2"/>
        <v>4030280.6360000009</v>
      </c>
      <c r="G44" s="30">
        <f t="shared" si="2"/>
        <v>3990854.3360000011</v>
      </c>
      <c r="H44" s="30">
        <f t="shared" si="2"/>
        <v>5303598.2144000009</v>
      </c>
      <c r="I44" s="30">
        <f t="shared" si="2"/>
        <v>3907878.5104000005</v>
      </c>
      <c r="J44" s="31">
        <f t="shared" si="2"/>
        <v>4030280.6360000009</v>
      </c>
      <c r="K44" s="1"/>
    </row>
    <row r="45" spans="2:11" x14ac:dyDescent="0.2">
      <c r="B45" s="38"/>
      <c r="C45" s="1"/>
      <c r="D45" s="1"/>
      <c r="E45" s="1"/>
      <c r="F45" s="1"/>
      <c r="G45" s="1"/>
      <c r="H45" s="1"/>
      <c r="I45" s="1"/>
      <c r="J45" s="1"/>
    </row>
    <row r="47" spans="2:11" ht="21" customHeight="1" x14ac:dyDescent="0.2">
      <c r="B47" s="53" t="s">
        <v>36</v>
      </c>
      <c r="C47" s="52">
        <f>NPV(C13,C44:J44)</f>
        <v>32182485.769374423</v>
      </c>
    </row>
  </sheetData>
  <mergeCells count="8">
    <mergeCell ref="B28:E28"/>
    <mergeCell ref="B39:J39"/>
    <mergeCell ref="B2:C2"/>
    <mergeCell ref="G2:H2"/>
    <mergeCell ref="G3:H3"/>
    <mergeCell ref="B4:B5"/>
    <mergeCell ref="B6:B9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 8Qs</vt:lpstr>
      <vt:lpstr>Optimal - 0 emp</vt:lpstr>
      <vt:lpstr>Alternative - 1 emp</vt:lpstr>
      <vt:lpstr>Alternative - 2 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2021-11-17T20:16:59Z</dcterms:created>
  <dcterms:modified xsi:type="dcterms:W3CDTF">2021-12-05T18:28:44Z</dcterms:modified>
</cp:coreProperties>
</file>